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8800" windowHeight="12435" activeTab="11"/>
  </bookViews>
  <sheets>
    <sheet name="TechComm" sheetId="29" r:id="rId1"/>
    <sheet name="TechHeat-COM" sheetId="22" r:id="rId2"/>
    <sheet name="TechWaterHeat-COM" sheetId="31" r:id="rId3"/>
    <sheet name="TechCool-COM" sheetId="32" r:id="rId4"/>
    <sheet name="TechCook-COM" sheetId="33" r:id="rId5"/>
    <sheet name="TechELC-COM" sheetId="37" r:id="rId6"/>
    <sheet name="Building stock" sheetId="30" r:id="rId7"/>
    <sheet name="EMI" sheetId="41" r:id="rId8"/>
    <sheet name="IDEES" sheetId="25" r:id="rId9"/>
    <sheet name="IDEES(ELC)" sheetId="39" r:id="rId10"/>
    <sheet name="Eurostat" sheetId="38" r:id="rId11"/>
    <sheet name="COM_Fuel" sheetId="40" r:id="rId12"/>
    <sheet name="Areas_Entranze_BPIE" sheetId="36" r:id="rId13"/>
    <sheet name="Breakdown of cons by bldg type" sheetId="34" r:id="rId14"/>
  </sheets>
  <externalReferences>
    <externalReference r:id="rId15"/>
  </externalReferences>
  <definedNames>
    <definedName name="FID_1">[1]AGR_Fuels!$A$2</definedName>
  </definedNames>
  <calcPr calcId="145621"/>
</workbook>
</file>

<file path=xl/calcChain.xml><?xml version="1.0" encoding="utf-8"?>
<calcChain xmlns="http://schemas.openxmlformats.org/spreadsheetml/2006/main">
  <c r="G31" i="39" l="1"/>
  <c r="T31" i="39"/>
  <c r="AN31" i="39"/>
  <c r="AM31" i="39"/>
  <c r="AL31" i="39"/>
  <c r="AK31" i="39"/>
  <c r="AJ31" i="39"/>
  <c r="AI31" i="39"/>
  <c r="T36" i="39"/>
  <c r="T35" i="39"/>
  <c r="T34" i="39"/>
  <c r="T33" i="39"/>
  <c r="T32" i="39"/>
  <c r="AA31" i="39"/>
  <c r="AE100" i="34" l="1"/>
  <c r="AD100" i="34"/>
  <c r="AC100" i="34"/>
  <c r="AB100" i="34"/>
  <c r="AE99" i="34"/>
  <c r="AD99" i="34"/>
  <c r="AC99" i="34"/>
  <c r="AB99" i="34"/>
  <c r="AE98" i="34"/>
  <c r="AD98" i="34"/>
  <c r="AC98" i="34"/>
  <c r="AB98" i="34"/>
  <c r="AE97" i="34"/>
  <c r="AD97" i="34"/>
  <c r="AC97" i="34"/>
  <c r="AB97" i="34"/>
  <c r="AE96" i="34"/>
  <c r="AD96" i="34"/>
  <c r="AC96" i="34"/>
  <c r="AB96" i="34"/>
  <c r="AE95" i="34"/>
  <c r="AD95" i="34"/>
  <c r="AC95" i="34"/>
  <c r="AB95" i="34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R98" i="25"/>
  <c r="R99" i="25"/>
  <c r="AO98" i="25"/>
  <c r="AO31" i="25" s="1"/>
  <c r="AN4" i="39" s="1"/>
  <c r="AN98" i="25"/>
  <c r="AN31" i="25" s="1"/>
  <c r="AM4" i="39" s="1"/>
  <c r="AM5" i="39" s="1"/>
  <c r="AM98" i="25"/>
  <c r="AM31" i="25" s="1"/>
  <c r="AL4" i="39" s="1"/>
  <c r="Q98" i="25"/>
  <c r="AL98" i="25" s="1"/>
  <c r="Q99" i="25"/>
  <c r="AL31" i="25"/>
  <c r="AK4" i="39" s="1"/>
  <c r="K13" i="38"/>
  <c r="AK98" i="25"/>
  <c r="AK31" i="25" s="1"/>
  <c r="AJ4" i="39" s="1"/>
  <c r="AJ98" i="25"/>
  <c r="AJ31" i="25" s="1"/>
  <c r="AI4" i="39" s="1"/>
  <c r="AH19" i="39"/>
  <c r="AJ8" i="37" s="1"/>
  <c r="AG19" i="39"/>
  <c r="AI8" i="37"/>
  <c r="AF19" i="39"/>
  <c r="AH8" i="37" s="1"/>
  <c r="AE19" i="39"/>
  <c r="AG8" i="37"/>
  <c r="AD19" i="39"/>
  <c r="AF8" i="37" s="1"/>
  <c r="AC19" i="39"/>
  <c r="AE8" i="37"/>
  <c r="AB19" i="39"/>
  <c r="AD8" i="37" s="1"/>
  <c r="L98" i="25"/>
  <c r="L99" i="25"/>
  <c r="AB98" i="25" s="1"/>
  <c r="AB31" i="25" s="1"/>
  <c r="AA4" i="39" s="1"/>
  <c r="Z19" i="39"/>
  <c r="AB8" i="37" s="1"/>
  <c r="Y19" i="39"/>
  <c r="AA8" i="37" s="1"/>
  <c r="X19" i="39"/>
  <c r="Z8" i="37" s="1"/>
  <c r="W19" i="39"/>
  <c r="Y8" i="37" s="1"/>
  <c r="V19" i="39"/>
  <c r="X8" i="37" s="1"/>
  <c r="U19" i="39"/>
  <c r="W8" i="37" s="1"/>
  <c r="U98" i="25"/>
  <c r="U31" i="25" s="1"/>
  <c r="T4" i="39" s="1"/>
  <c r="S19" i="39"/>
  <c r="U8" i="37"/>
  <c r="R19" i="39"/>
  <c r="T8" i="37" s="1"/>
  <c r="Q19" i="39"/>
  <c r="S8" i="37"/>
  <c r="P19" i="39"/>
  <c r="R8" i="37" s="1"/>
  <c r="O19" i="39"/>
  <c r="Q8" i="37"/>
  <c r="N19" i="39"/>
  <c r="P8" i="37" s="1"/>
  <c r="M19" i="39"/>
  <c r="O8" i="37"/>
  <c r="L19" i="39"/>
  <c r="N8" i="37" s="1"/>
  <c r="K19" i="39"/>
  <c r="M8" i="37"/>
  <c r="J19" i="39"/>
  <c r="L8" i="37" s="1"/>
  <c r="I19" i="39"/>
  <c r="K8" i="37"/>
  <c r="H19" i="39"/>
  <c r="J8" i="37" s="1"/>
  <c r="K98" i="25"/>
  <c r="K99" i="25"/>
  <c r="H98" i="25" s="1"/>
  <c r="H31" i="25" s="1"/>
  <c r="G4" i="39" s="1"/>
  <c r="G5" i="39"/>
  <c r="F19" i="39"/>
  <c r="H8" i="37" s="1"/>
  <c r="E19" i="39"/>
  <c r="G8" i="37" s="1"/>
  <c r="D19" i="39"/>
  <c r="F8" i="37" s="1"/>
  <c r="AJ110" i="37"/>
  <c r="AI110" i="37"/>
  <c r="AH110" i="37"/>
  <c r="AG110" i="37"/>
  <c r="AF110" i="37"/>
  <c r="AE110" i="37"/>
  <c r="AD110" i="37"/>
  <c r="AB110" i="37"/>
  <c r="AA110" i="37"/>
  <c r="Z110" i="37"/>
  <c r="Y110" i="37"/>
  <c r="X110" i="37"/>
  <c r="W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H110" i="37"/>
  <c r="G110" i="37"/>
  <c r="F110" i="37"/>
  <c r="AJ109" i="37"/>
  <c r="AI109" i="37"/>
  <c r="AH109" i="37"/>
  <c r="AG109" i="37"/>
  <c r="AF109" i="37"/>
  <c r="AE109" i="37"/>
  <c r="AD109" i="37"/>
  <c r="AB109" i="37"/>
  <c r="AA109" i="37"/>
  <c r="Z109" i="37"/>
  <c r="Y109" i="37"/>
  <c r="X109" i="37"/>
  <c r="W109" i="37"/>
  <c r="U109" i="37"/>
  <c r="T109" i="37"/>
  <c r="S109" i="37"/>
  <c r="R109" i="37"/>
  <c r="Q109" i="37"/>
  <c r="P109" i="37"/>
  <c r="O109" i="37"/>
  <c r="N109" i="37"/>
  <c r="M109" i="37"/>
  <c r="L109" i="37"/>
  <c r="K109" i="37"/>
  <c r="J109" i="37"/>
  <c r="H109" i="37"/>
  <c r="G109" i="37"/>
  <c r="F109" i="37"/>
  <c r="AJ8" i="39"/>
  <c r="AJ108" i="37"/>
  <c r="AI108" i="37"/>
  <c r="AH108" i="37"/>
  <c r="AG108" i="37"/>
  <c r="AF108" i="37"/>
  <c r="AE108" i="37"/>
  <c r="AD108" i="37"/>
  <c r="AB108" i="37"/>
  <c r="AA108" i="37"/>
  <c r="Z108" i="37"/>
  <c r="Y108" i="37"/>
  <c r="X108" i="37"/>
  <c r="W108" i="37"/>
  <c r="U108" i="37"/>
  <c r="T108" i="37"/>
  <c r="S108" i="37"/>
  <c r="R108" i="37"/>
  <c r="Q108" i="37"/>
  <c r="P108" i="37"/>
  <c r="O108" i="37"/>
  <c r="N108" i="37"/>
  <c r="M108" i="37"/>
  <c r="L108" i="37"/>
  <c r="K108" i="37"/>
  <c r="J108" i="37"/>
  <c r="H108" i="37"/>
  <c r="G108" i="37"/>
  <c r="F108" i="37"/>
  <c r="AM7" i="39"/>
  <c r="AI7" i="39"/>
  <c r="AI33" i="39" s="1"/>
  <c r="AK107" i="37"/>
  <c r="AJ107" i="37"/>
  <c r="AI107" i="37"/>
  <c r="AH107" i="37"/>
  <c r="AG107" i="37"/>
  <c r="AF107" i="37"/>
  <c r="AE107" i="37"/>
  <c r="AD107" i="37"/>
  <c r="AB107" i="37"/>
  <c r="AA107" i="37"/>
  <c r="Z107" i="37"/>
  <c r="Y107" i="37"/>
  <c r="X107" i="37"/>
  <c r="W107" i="37"/>
  <c r="U107" i="37"/>
  <c r="T107" i="37"/>
  <c r="S107" i="37"/>
  <c r="R107" i="37"/>
  <c r="Q107" i="37"/>
  <c r="P107" i="37"/>
  <c r="O107" i="37"/>
  <c r="N107" i="37"/>
  <c r="M107" i="37"/>
  <c r="L107" i="37"/>
  <c r="K107" i="37"/>
  <c r="J107" i="37"/>
  <c r="G7" i="39"/>
  <c r="G33" i="39" s="1"/>
  <c r="I107" i="37" s="1"/>
  <c r="H107" i="37"/>
  <c r="G107" i="37"/>
  <c r="F107" i="37"/>
  <c r="AJ106" i="37"/>
  <c r="AI106" i="37"/>
  <c r="AH106" i="37"/>
  <c r="AG106" i="37"/>
  <c r="AF106" i="37"/>
  <c r="AE106" i="37"/>
  <c r="AD106" i="37"/>
  <c r="AB106" i="37"/>
  <c r="AA106" i="37"/>
  <c r="Z106" i="37"/>
  <c r="Y106" i="37"/>
  <c r="X106" i="37"/>
  <c r="W106" i="37"/>
  <c r="U106" i="37"/>
  <c r="T106" i="37"/>
  <c r="S106" i="37"/>
  <c r="R106" i="37"/>
  <c r="Q106" i="37"/>
  <c r="P106" i="37"/>
  <c r="O106" i="37"/>
  <c r="N106" i="37"/>
  <c r="M106" i="37"/>
  <c r="L106" i="37"/>
  <c r="K106" i="37"/>
  <c r="J106" i="37"/>
  <c r="H106" i="37"/>
  <c r="G106" i="37"/>
  <c r="F106" i="37"/>
  <c r="AJ105" i="37"/>
  <c r="AI105" i="37"/>
  <c r="AH105" i="37"/>
  <c r="AG105" i="37"/>
  <c r="AF105" i="37"/>
  <c r="AE105" i="37"/>
  <c r="AD105" i="37"/>
  <c r="AB105" i="37"/>
  <c r="AA105" i="37"/>
  <c r="Z105" i="37"/>
  <c r="Y105" i="37"/>
  <c r="X105" i="37"/>
  <c r="W105" i="37"/>
  <c r="U105" i="37"/>
  <c r="T105" i="37"/>
  <c r="S105" i="37"/>
  <c r="R105" i="37"/>
  <c r="Q105" i="37"/>
  <c r="P105" i="37"/>
  <c r="O105" i="37"/>
  <c r="N105" i="37"/>
  <c r="M105" i="37"/>
  <c r="L105" i="37"/>
  <c r="K105" i="37"/>
  <c r="J105" i="37"/>
  <c r="H105" i="37"/>
  <c r="G105" i="37"/>
  <c r="AP104" i="37"/>
  <c r="AO104" i="37"/>
  <c r="AN104" i="37"/>
  <c r="AM104" i="37"/>
  <c r="AL104" i="37"/>
  <c r="AK104" i="37"/>
  <c r="AJ104" i="37"/>
  <c r="AI104" i="37"/>
  <c r="AH104" i="37"/>
  <c r="AG104" i="37"/>
  <c r="AF104" i="37"/>
  <c r="AE104" i="37"/>
  <c r="AD104" i="37"/>
  <c r="AC104" i="37"/>
  <c r="AB104" i="37"/>
  <c r="AA104" i="37"/>
  <c r="Z104" i="37"/>
  <c r="Y104" i="37"/>
  <c r="X104" i="37"/>
  <c r="W104" i="37"/>
  <c r="V104" i="37"/>
  <c r="U104" i="37"/>
  <c r="T104" i="37"/>
  <c r="S104" i="37"/>
  <c r="R104" i="37"/>
  <c r="Q104" i="37"/>
  <c r="P104" i="37"/>
  <c r="O104" i="37"/>
  <c r="N104" i="37"/>
  <c r="M104" i="37"/>
  <c r="L104" i="37"/>
  <c r="K104" i="37"/>
  <c r="J104" i="37"/>
  <c r="I104" i="37"/>
  <c r="H104" i="37"/>
  <c r="G104" i="37"/>
  <c r="F104" i="37"/>
  <c r="F105" i="37"/>
  <c r="C15" i="29"/>
  <c r="E110" i="37"/>
  <c r="C14" i="29"/>
  <c r="E109" i="37" s="1"/>
  <c r="C13" i="29"/>
  <c r="E108" i="37"/>
  <c r="C12" i="29"/>
  <c r="E107" i="37" s="1"/>
  <c r="C11" i="29"/>
  <c r="E106" i="37"/>
  <c r="C10" i="29"/>
  <c r="E105" i="37" s="1"/>
  <c r="G306" i="40"/>
  <c r="L9" i="29"/>
  <c r="L8" i="29"/>
  <c r="L7" i="29"/>
  <c r="L6" i="29"/>
  <c r="L5" i="29"/>
  <c r="L4" i="29"/>
  <c r="N68" i="36"/>
  <c r="O68" i="36"/>
  <c r="O66" i="36"/>
  <c r="Q97" i="25"/>
  <c r="Q159" i="25" s="1"/>
  <c r="AJ159" i="25" s="1"/>
  <c r="AK159" i="25"/>
  <c r="AL159" i="25" s="1"/>
  <c r="AM159" i="25" s="1"/>
  <c r="AN159" i="25" s="1"/>
  <c r="AO159" i="25" s="1"/>
  <c r="Q96" i="25"/>
  <c r="Q158" i="25" s="1"/>
  <c r="AJ158" i="25" s="1"/>
  <c r="AK158" i="25"/>
  <c r="AL158" i="25" s="1"/>
  <c r="AM158" i="25" s="1"/>
  <c r="AN158" i="25" s="1"/>
  <c r="AO158" i="25"/>
  <c r="Q95" i="25"/>
  <c r="Q157" i="25" s="1"/>
  <c r="AJ157" i="25" s="1"/>
  <c r="AK157" i="25"/>
  <c r="AL157" i="25" s="1"/>
  <c r="AM157" i="25" s="1"/>
  <c r="AN157" i="25" s="1"/>
  <c r="AO157" i="25" s="1"/>
  <c r="Q94" i="25"/>
  <c r="Q156" i="25" s="1"/>
  <c r="AJ156" i="25" s="1"/>
  <c r="AK156" i="25" s="1"/>
  <c r="AL156" i="25" s="1"/>
  <c r="AM156" i="25" s="1"/>
  <c r="AN156" i="25" s="1"/>
  <c r="AO156" i="25" s="1"/>
  <c r="Q128" i="25"/>
  <c r="Q93" i="25"/>
  <c r="Q127" i="25"/>
  <c r="Q155" i="25"/>
  <c r="AJ155" i="25"/>
  <c r="AK155" i="25" s="1"/>
  <c r="AL155" i="25" s="1"/>
  <c r="AM155" i="25" s="1"/>
  <c r="AN155" i="25" s="1"/>
  <c r="AO155" i="25" s="1"/>
  <c r="Q92" i="25"/>
  <c r="Q126" i="25"/>
  <c r="Q154" i="25" s="1"/>
  <c r="AJ154" i="25" s="1"/>
  <c r="AK154" i="25" s="1"/>
  <c r="AL154" i="25"/>
  <c r="AM154" i="25" s="1"/>
  <c r="AN154" i="25" s="1"/>
  <c r="AO154" i="25" s="1"/>
  <c r="Q91" i="25"/>
  <c r="Q153" i="25" s="1"/>
  <c r="AJ153" i="25" s="1"/>
  <c r="AK153" i="25" s="1"/>
  <c r="AL153" i="25"/>
  <c r="AM153" i="25" s="1"/>
  <c r="AN153" i="25" s="1"/>
  <c r="AO153" i="25" s="1"/>
  <c r="Q124" i="25"/>
  <c r="Q152" i="25" s="1"/>
  <c r="AJ152" i="25" s="1"/>
  <c r="AK152" i="25" s="1"/>
  <c r="AL152" i="25"/>
  <c r="AM152" i="25" s="1"/>
  <c r="AN152" i="25" s="1"/>
  <c r="AO152" i="25" s="1"/>
  <c r="Q88" i="25"/>
  <c r="Q150" i="25" s="1"/>
  <c r="AJ150" i="25" s="1"/>
  <c r="AK150" i="25" s="1"/>
  <c r="AL150" i="25"/>
  <c r="AM150" i="25" s="1"/>
  <c r="AN150" i="25" s="1"/>
  <c r="AO150" i="25" s="1"/>
  <c r="Q87" i="25"/>
  <c r="Q149" i="25" s="1"/>
  <c r="AJ149" i="25" s="1"/>
  <c r="Q121" i="25"/>
  <c r="AK149" i="25"/>
  <c r="AL149" i="25" s="1"/>
  <c r="AM149" i="25" s="1"/>
  <c r="AN149" i="25" s="1"/>
  <c r="AO149" i="25" s="1"/>
  <c r="Q86" i="25"/>
  <c r="Q120" i="25"/>
  <c r="Q148" i="25" s="1"/>
  <c r="AJ148" i="25" s="1"/>
  <c r="AK148" i="25" s="1"/>
  <c r="AL148" i="25"/>
  <c r="AM148" i="25" s="1"/>
  <c r="AN148" i="25" s="1"/>
  <c r="AO148" i="25" s="1"/>
  <c r="Q85" i="25"/>
  <c r="Q147" i="25" s="1"/>
  <c r="AJ147" i="25" s="1"/>
  <c r="Q119" i="25"/>
  <c r="AK147" i="25"/>
  <c r="AL147" i="25" s="1"/>
  <c r="AM147" i="25" s="1"/>
  <c r="AN147" i="25" s="1"/>
  <c r="AO147" i="25"/>
  <c r="Q84" i="25"/>
  <c r="Q146" i="25" s="1"/>
  <c r="Q118" i="25"/>
  <c r="AJ146" i="25"/>
  <c r="AK146" i="25" s="1"/>
  <c r="AL146" i="25" s="1"/>
  <c r="AM146" i="25" s="1"/>
  <c r="AN146" i="25"/>
  <c r="AO146" i="25" s="1"/>
  <c r="Q83" i="25"/>
  <c r="Q117" i="25"/>
  <c r="Q145" i="25"/>
  <c r="AJ145" i="25" s="1"/>
  <c r="AK145" i="25" s="1"/>
  <c r="AL145" i="25" s="1"/>
  <c r="AM145" i="25"/>
  <c r="AN145" i="25" s="1"/>
  <c r="AO145" i="25" s="1"/>
  <c r="Q82" i="25"/>
  <c r="Q144" i="25"/>
  <c r="AJ144" i="25" s="1"/>
  <c r="AK144" i="25" s="1"/>
  <c r="AL144" i="25" s="1"/>
  <c r="AM144" i="25" s="1"/>
  <c r="AN144" i="25" s="1"/>
  <c r="AO144" i="25" s="1"/>
  <c r="Q81" i="25"/>
  <c r="Q143" i="25"/>
  <c r="AJ143" i="25" s="1"/>
  <c r="AK143" i="25" s="1"/>
  <c r="AL143" i="25" s="1"/>
  <c r="AM143" i="25"/>
  <c r="AN143" i="25" s="1"/>
  <c r="AO143" i="25" s="1"/>
  <c r="Q79" i="25"/>
  <c r="Q113" i="25"/>
  <c r="Q78" i="25"/>
  <c r="Q140" i="25" s="1"/>
  <c r="AJ140" i="25" s="1"/>
  <c r="AK140" i="25" s="1"/>
  <c r="AL140" i="25" s="1"/>
  <c r="AM140" i="25" s="1"/>
  <c r="AN140" i="25" s="1"/>
  <c r="AO140" i="25" s="1"/>
  <c r="Q112" i="25"/>
  <c r="Q76" i="25"/>
  <c r="Q110" i="25"/>
  <c r="Q138" i="25" s="1"/>
  <c r="AJ138" i="25"/>
  <c r="Q75" i="25"/>
  <c r="Q137" i="25" s="1"/>
  <c r="AJ137" i="25" s="1"/>
  <c r="Q109" i="25"/>
  <c r="Q74" i="25"/>
  <c r="Q136" i="25" s="1"/>
  <c r="AJ136" i="25" s="1"/>
  <c r="Q108" i="25"/>
  <c r="Q73" i="25"/>
  <c r="Q135" i="25" s="1"/>
  <c r="AJ135" i="25" s="1"/>
  <c r="R82" i="25"/>
  <c r="R91" i="25"/>
  <c r="AN91" i="25" s="1"/>
  <c r="AL91" i="25"/>
  <c r="AI82" i="25"/>
  <c r="AI91" i="25"/>
  <c r="AH82" i="25"/>
  <c r="AH91" i="25"/>
  <c r="AG82" i="25"/>
  <c r="AG91" i="25"/>
  <c r="AF82" i="25"/>
  <c r="AF91" i="25"/>
  <c r="AE82" i="25"/>
  <c r="AE91" i="25"/>
  <c r="AD82" i="25"/>
  <c r="AD91" i="25"/>
  <c r="AC82" i="25"/>
  <c r="AC91" i="25"/>
  <c r="L82" i="25"/>
  <c r="L91" i="25"/>
  <c r="AA82" i="25"/>
  <c r="AA91" i="25"/>
  <c r="Z82" i="25"/>
  <c r="Z91" i="25"/>
  <c r="Y82" i="25"/>
  <c r="Y91" i="25"/>
  <c r="X82" i="25"/>
  <c r="X91" i="25"/>
  <c r="W82" i="25"/>
  <c r="W91" i="25"/>
  <c r="V82" i="25"/>
  <c r="V91" i="25"/>
  <c r="U91" i="25"/>
  <c r="T82" i="25"/>
  <c r="T91" i="25"/>
  <c r="S82" i="25"/>
  <c r="S91" i="25"/>
  <c r="P82" i="25"/>
  <c r="P91" i="25"/>
  <c r="O82" i="25"/>
  <c r="O91" i="25"/>
  <c r="N82" i="25"/>
  <c r="N91" i="25"/>
  <c r="M82" i="25"/>
  <c r="M91" i="25"/>
  <c r="K82" i="25"/>
  <c r="K91" i="25"/>
  <c r="J82" i="25"/>
  <c r="J91" i="25"/>
  <c r="I82" i="25"/>
  <c r="I91" i="25"/>
  <c r="H91" i="25"/>
  <c r="G82" i="25"/>
  <c r="G91" i="25"/>
  <c r="F82" i="25"/>
  <c r="F91" i="25"/>
  <c r="E82" i="25"/>
  <c r="E91" i="25"/>
  <c r="G4" i="37"/>
  <c r="H4" i="37"/>
  <c r="J4" i="37"/>
  <c r="K4" i="37"/>
  <c r="L4" i="37"/>
  <c r="M4" i="37"/>
  <c r="N4" i="37"/>
  <c r="O4" i="37"/>
  <c r="P4" i="37"/>
  <c r="Q4" i="37"/>
  <c r="R4" i="37"/>
  <c r="S4" i="37"/>
  <c r="T4" i="37"/>
  <c r="U4" i="37"/>
  <c r="W4" i="37"/>
  <c r="X4" i="37"/>
  <c r="Y4" i="37"/>
  <c r="Z4" i="37"/>
  <c r="AA4" i="37"/>
  <c r="AB4" i="37"/>
  <c r="AD4" i="37"/>
  <c r="AE4" i="37"/>
  <c r="AF4" i="37"/>
  <c r="AG4" i="37"/>
  <c r="AH4" i="37"/>
  <c r="AI4" i="37"/>
  <c r="AJ4" i="37"/>
  <c r="G21" i="37"/>
  <c r="H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W21" i="37"/>
  <c r="X21" i="37"/>
  <c r="Y21" i="37"/>
  <c r="Z21" i="37"/>
  <c r="AA21" i="37"/>
  <c r="AB21" i="37"/>
  <c r="AD21" i="37"/>
  <c r="AE21" i="37"/>
  <c r="AF21" i="37"/>
  <c r="AG21" i="37"/>
  <c r="AH21" i="37"/>
  <c r="AI21" i="37"/>
  <c r="AJ21" i="37"/>
  <c r="E20" i="39"/>
  <c r="G25" i="37"/>
  <c r="F20" i="39"/>
  <c r="H25" i="37" s="1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W38" i="37"/>
  <c r="X38" i="37"/>
  <c r="Y38" i="37"/>
  <c r="Z38" i="37"/>
  <c r="AA38" i="37"/>
  <c r="AB38" i="37"/>
  <c r="AD38" i="37"/>
  <c r="AE38" i="37"/>
  <c r="AF38" i="37"/>
  <c r="AG38" i="37"/>
  <c r="AH38" i="37"/>
  <c r="AI38" i="37"/>
  <c r="AJ38" i="37"/>
  <c r="AK38" i="37"/>
  <c r="G55" i="37"/>
  <c r="H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W55" i="37"/>
  <c r="X55" i="37"/>
  <c r="Y55" i="37"/>
  <c r="Z55" i="37"/>
  <c r="AA55" i="37"/>
  <c r="AB55" i="37"/>
  <c r="AD55" i="37"/>
  <c r="AE55" i="37"/>
  <c r="AF55" i="37"/>
  <c r="AG55" i="37"/>
  <c r="AH55" i="37"/>
  <c r="AI55" i="37"/>
  <c r="AJ55" i="37"/>
  <c r="G72" i="37"/>
  <c r="H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W72" i="37"/>
  <c r="X72" i="37"/>
  <c r="Y72" i="37"/>
  <c r="Z72" i="37"/>
  <c r="AA72" i="37"/>
  <c r="AB72" i="37"/>
  <c r="AD72" i="37"/>
  <c r="AE72" i="37"/>
  <c r="AF72" i="37"/>
  <c r="AG72" i="37"/>
  <c r="AH72" i="37"/>
  <c r="AI72" i="37"/>
  <c r="AJ72" i="37"/>
  <c r="G89" i="37"/>
  <c r="H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W89" i="37"/>
  <c r="X89" i="37"/>
  <c r="Y89" i="37"/>
  <c r="Z89" i="37"/>
  <c r="AA89" i="37"/>
  <c r="AB89" i="37"/>
  <c r="AD89" i="37"/>
  <c r="AE89" i="37"/>
  <c r="AF89" i="37"/>
  <c r="AG89" i="37"/>
  <c r="AH89" i="37"/>
  <c r="AI89" i="37"/>
  <c r="AJ89" i="37"/>
  <c r="K68" i="36"/>
  <c r="R73" i="25"/>
  <c r="R81" i="25"/>
  <c r="AO81" i="25" s="1"/>
  <c r="R90" i="25"/>
  <c r="R74" i="25"/>
  <c r="R78" i="25"/>
  <c r="R83" i="25"/>
  <c r="AN78" i="25" s="1"/>
  <c r="R92" i="25"/>
  <c r="R75" i="25"/>
  <c r="R79" i="25"/>
  <c r="R84" i="25"/>
  <c r="R93" i="25"/>
  <c r="R76" i="25"/>
  <c r="R86" i="25"/>
  <c r="R96" i="25"/>
  <c r="AO96" i="25" s="1"/>
  <c r="AE61" i="34"/>
  <c r="P48" i="34"/>
  <c r="AM48" i="34" s="1"/>
  <c r="AB61" i="34"/>
  <c r="P24" i="34" s="1"/>
  <c r="R85" i="25"/>
  <c r="R94" i="25"/>
  <c r="AO87" i="25"/>
  <c r="R88" i="25"/>
  <c r="R97" i="25"/>
  <c r="AD61" i="34"/>
  <c r="AO90" i="25"/>
  <c r="AO95" i="25"/>
  <c r="AC61" i="34"/>
  <c r="N72" i="25"/>
  <c r="L48" i="34"/>
  <c r="N77" i="25"/>
  <c r="L24" i="34"/>
  <c r="N224" i="25" s="1"/>
  <c r="N80" i="25"/>
  <c r="N171" i="25" s="1"/>
  <c r="N89" i="25"/>
  <c r="K67" i="36"/>
  <c r="AE56" i="34"/>
  <c r="P43" i="34" s="1"/>
  <c r="AM43" i="34" s="1"/>
  <c r="AB56" i="34"/>
  <c r="P19" i="34" s="1"/>
  <c r="AM19" i="34"/>
  <c r="AD56" i="34"/>
  <c r="P35" i="34" s="1"/>
  <c r="AM35" i="34" s="1"/>
  <c r="AC56" i="34"/>
  <c r="P27" i="34" s="1"/>
  <c r="AM27" i="34"/>
  <c r="L43" i="34"/>
  <c r="L19" i="34"/>
  <c r="N168" i="25" s="1"/>
  <c r="L35" i="34"/>
  <c r="L27" i="34"/>
  <c r="N180" i="25" s="1"/>
  <c r="K66" i="36"/>
  <c r="AE57" i="34"/>
  <c r="P44" i="34" s="1"/>
  <c r="AB57" i="34"/>
  <c r="AD57" i="34"/>
  <c r="P36" i="34" s="1"/>
  <c r="AC57" i="34"/>
  <c r="L44" i="34"/>
  <c r="AC59" i="34"/>
  <c r="L30" i="34"/>
  <c r="N264" i="25" s="1"/>
  <c r="AC60" i="34"/>
  <c r="AE60" i="34"/>
  <c r="P47" i="34"/>
  <c r="AM47" i="34" s="1"/>
  <c r="AB60" i="34"/>
  <c r="P23" i="34"/>
  <c r="AM23" i="34" s="1"/>
  <c r="AD60" i="34"/>
  <c r="P39" i="34"/>
  <c r="AM39" i="34" s="1"/>
  <c r="L47" i="34"/>
  <c r="L23" i="34"/>
  <c r="N280" i="25" s="1"/>
  <c r="L39" i="34"/>
  <c r="AE59" i="34"/>
  <c r="P46" i="34"/>
  <c r="AB59" i="34"/>
  <c r="P22" i="34"/>
  <c r="AD59" i="34"/>
  <c r="P38" i="34"/>
  <c r="P30" i="34"/>
  <c r="AM30" i="34"/>
  <c r="L46" i="34"/>
  <c r="L22" i="34"/>
  <c r="N252" i="25" s="1"/>
  <c r="L38" i="34"/>
  <c r="K62" i="36"/>
  <c r="AE58" i="34"/>
  <c r="P45" i="34" s="1"/>
  <c r="AM45" i="34"/>
  <c r="AB58" i="34"/>
  <c r="P21" i="34" s="1"/>
  <c r="AM21" i="34" s="1"/>
  <c r="AD58" i="34"/>
  <c r="P37" i="34" s="1"/>
  <c r="AM37" i="34"/>
  <c r="AC58" i="34"/>
  <c r="P29" i="34" s="1"/>
  <c r="AM29" i="34" s="1"/>
  <c r="L45" i="34"/>
  <c r="L21" i="34"/>
  <c r="N308" i="25" s="1"/>
  <c r="L37" i="34"/>
  <c r="N311" i="25" s="1"/>
  <c r="L29" i="34"/>
  <c r="N320" i="25" s="1"/>
  <c r="AN74" i="25"/>
  <c r="AL48" i="34"/>
  <c r="AN83" i="25"/>
  <c r="AN85" i="25"/>
  <c r="AN87" i="25"/>
  <c r="AN92" i="25"/>
  <c r="AN94" i="25"/>
  <c r="AN95" i="25"/>
  <c r="AN96" i="25"/>
  <c r="AL43" i="34"/>
  <c r="AL19" i="34"/>
  <c r="AL35" i="34"/>
  <c r="AL27" i="34"/>
  <c r="AL47" i="34"/>
  <c r="AL23" i="34"/>
  <c r="AL39" i="34"/>
  <c r="AL30" i="34"/>
  <c r="AL45" i="34"/>
  <c r="AL21" i="34"/>
  <c r="AL37" i="34"/>
  <c r="AL29" i="34"/>
  <c r="AM73" i="25"/>
  <c r="AM74" i="25"/>
  <c r="AM72" i="25" s="1"/>
  <c r="AM75" i="25"/>
  <c r="AM76" i="25"/>
  <c r="AK48" i="34"/>
  <c r="AM78" i="25"/>
  <c r="AM77" i="25" s="1"/>
  <c r="AM79" i="25"/>
  <c r="AK24" i="34"/>
  <c r="AM81" i="25"/>
  <c r="AM83" i="25"/>
  <c r="AM84" i="25"/>
  <c r="AM85" i="25"/>
  <c r="AM86" i="25"/>
  <c r="AM87" i="25"/>
  <c r="AM88" i="25"/>
  <c r="AM90" i="25"/>
  <c r="AM92" i="25"/>
  <c r="AM93" i="25"/>
  <c r="AM94" i="25"/>
  <c r="AM95" i="25"/>
  <c r="AM96" i="25"/>
  <c r="AM97" i="25"/>
  <c r="AK43" i="34"/>
  <c r="AK19" i="34"/>
  <c r="AK35" i="34"/>
  <c r="AK27" i="34"/>
  <c r="AK44" i="34"/>
  <c r="AK36" i="34"/>
  <c r="AK47" i="34"/>
  <c r="AK23" i="34"/>
  <c r="AK39" i="34"/>
  <c r="AK46" i="34"/>
  <c r="AK22" i="34"/>
  <c r="AK38" i="34"/>
  <c r="AK30" i="34"/>
  <c r="AK45" i="34"/>
  <c r="AK21" i="34"/>
  <c r="AK37" i="34"/>
  <c r="AK29" i="34"/>
  <c r="AL73" i="25"/>
  <c r="AL74" i="25"/>
  <c r="AL75" i="25"/>
  <c r="AL76" i="25"/>
  <c r="AL72" i="25" s="1"/>
  <c r="O48" i="34"/>
  <c r="AJ48" i="34" s="1"/>
  <c r="AL78" i="25"/>
  <c r="AL77" i="25" s="1"/>
  <c r="AL79" i="25"/>
  <c r="O24" i="34"/>
  <c r="AJ24" i="34"/>
  <c r="AL81" i="25"/>
  <c r="AL83" i="25"/>
  <c r="AL84" i="25"/>
  <c r="AL85" i="25"/>
  <c r="AL86" i="25"/>
  <c r="AL87" i="25"/>
  <c r="AL88" i="25"/>
  <c r="O40" i="34"/>
  <c r="AJ40" i="34"/>
  <c r="AL90" i="25"/>
  <c r="AL92" i="25"/>
  <c r="AL93" i="25"/>
  <c r="AL94" i="25"/>
  <c r="AL95" i="25"/>
  <c r="AL96" i="25"/>
  <c r="AL97" i="25"/>
  <c r="AL89" i="25" s="1"/>
  <c r="O32" i="34"/>
  <c r="AJ32" i="34"/>
  <c r="O43" i="34"/>
  <c r="AJ43" i="34"/>
  <c r="O19" i="34"/>
  <c r="AJ19" i="34" s="1"/>
  <c r="O35" i="34"/>
  <c r="AJ35" i="34" s="1"/>
  <c r="O27" i="34"/>
  <c r="AJ27" i="34"/>
  <c r="O44" i="34"/>
  <c r="AJ44" i="34"/>
  <c r="O20" i="34"/>
  <c r="AJ20" i="34"/>
  <c r="O36" i="34"/>
  <c r="AJ36" i="34" s="1"/>
  <c r="O28" i="34"/>
  <c r="AJ28" i="34" s="1"/>
  <c r="O47" i="34"/>
  <c r="AJ47" i="34" s="1"/>
  <c r="O23" i="34"/>
  <c r="AJ23" i="34" s="1"/>
  <c r="O39" i="34"/>
  <c r="AJ39" i="34"/>
  <c r="O31" i="34"/>
  <c r="AJ31" i="34"/>
  <c r="O46" i="34"/>
  <c r="AJ46" i="34"/>
  <c r="O22" i="34"/>
  <c r="AJ22" i="34" s="1"/>
  <c r="O38" i="34"/>
  <c r="AJ38" i="34" s="1"/>
  <c r="O30" i="34"/>
  <c r="AJ30" i="34"/>
  <c r="O45" i="34"/>
  <c r="AJ45" i="34"/>
  <c r="O21" i="34"/>
  <c r="AJ21" i="34" s="1"/>
  <c r="O37" i="34"/>
  <c r="AJ37" i="34" s="1"/>
  <c r="O29" i="34"/>
  <c r="AJ29" i="34" s="1"/>
  <c r="AK73" i="25"/>
  <c r="AK74" i="25"/>
  <c r="AK75" i="25"/>
  <c r="AK76" i="25"/>
  <c r="AK72" i="25"/>
  <c r="AK219" i="25" s="1"/>
  <c r="AI48" i="34"/>
  <c r="AK78" i="25"/>
  <c r="AK77" i="25" s="1"/>
  <c r="AK79" i="25"/>
  <c r="AI24" i="34"/>
  <c r="AK81" i="25"/>
  <c r="AK83" i="25"/>
  <c r="AK84" i="25"/>
  <c r="AK85" i="25"/>
  <c r="AK86" i="25"/>
  <c r="AK87" i="25"/>
  <c r="AK88" i="25"/>
  <c r="AK90" i="25"/>
  <c r="AK92" i="25"/>
  <c r="AK93" i="25"/>
  <c r="AK94" i="25"/>
  <c r="AK95" i="25"/>
  <c r="AK96" i="25"/>
  <c r="AK97" i="25"/>
  <c r="AI43" i="34"/>
  <c r="AK163" i="25"/>
  <c r="AI19" i="34"/>
  <c r="AI35" i="34"/>
  <c r="AI27" i="34"/>
  <c r="AI44" i="34"/>
  <c r="AK191" i="25"/>
  <c r="AI36" i="34"/>
  <c r="AI47" i="34"/>
  <c r="AK275" i="25"/>
  <c r="AI23" i="34"/>
  <c r="AI39" i="34"/>
  <c r="AI46" i="34"/>
  <c r="AK247" i="25" s="1"/>
  <c r="AI22" i="34"/>
  <c r="AI38" i="34"/>
  <c r="AI30" i="34"/>
  <c r="AI45" i="34"/>
  <c r="AK303" i="25"/>
  <c r="AI21" i="34"/>
  <c r="AI37" i="34"/>
  <c r="AI29" i="34"/>
  <c r="AJ73" i="25"/>
  <c r="AJ74" i="25"/>
  <c r="AJ72" i="25" s="1"/>
  <c r="AJ75" i="25"/>
  <c r="AJ76" i="25"/>
  <c r="AH48" i="34"/>
  <c r="AJ78" i="25"/>
  <c r="AJ79" i="25"/>
  <c r="AJ77" i="25"/>
  <c r="AJ224" i="25" s="1"/>
  <c r="AH24" i="34"/>
  <c r="AJ81" i="25"/>
  <c r="AJ83" i="25"/>
  <c r="AJ84" i="25"/>
  <c r="AJ85" i="25"/>
  <c r="AJ86" i="25"/>
  <c r="AJ87" i="25"/>
  <c r="AJ88" i="25"/>
  <c r="AH40" i="34"/>
  <c r="AJ90" i="25"/>
  <c r="AJ92" i="25"/>
  <c r="AJ93" i="25"/>
  <c r="AJ94" i="25"/>
  <c r="AJ95" i="25"/>
  <c r="AJ96" i="25"/>
  <c r="AJ97" i="25"/>
  <c r="AH32" i="34"/>
  <c r="AH43" i="34"/>
  <c r="AH19" i="34"/>
  <c r="AJ168" i="25"/>
  <c r="AH35" i="34"/>
  <c r="AH27" i="34"/>
  <c r="AH44" i="34"/>
  <c r="AH20" i="34"/>
  <c r="AJ196" i="25" s="1"/>
  <c r="AH36" i="34"/>
  <c r="AH28" i="34"/>
  <c r="AH47" i="34"/>
  <c r="AH23" i="34"/>
  <c r="AJ280" i="25" s="1"/>
  <c r="AH39" i="34"/>
  <c r="AH31" i="34"/>
  <c r="AH46" i="34"/>
  <c r="AH22" i="34"/>
  <c r="AJ252" i="25" s="1"/>
  <c r="AH38" i="34"/>
  <c r="AH30" i="34"/>
  <c r="AH45" i="34"/>
  <c r="AH21" i="34"/>
  <c r="AJ308" i="25"/>
  <c r="AH37" i="34"/>
  <c r="AH29" i="34"/>
  <c r="M68" i="36"/>
  <c r="X72" i="25"/>
  <c r="AE74" i="34"/>
  <c r="V48" i="34" s="1"/>
  <c r="X77" i="25"/>
  <c r="X224" i="25" s="1"/>
  <c r="AB74" i="34"/>
  <c r="V24" i="34" s="1"/>
  <c r="X80" i="25"/>
  <c r="AD74" i="34"/>
  <c r="V40" i="34" s="1"/>
  <c r="X89" i="25"/>
  <c r="X236" i="25" s="1"/>
  <c r="AC74" i="34"/>
  <c r="V32" i="34" s="1"/>
  <c r="P72" i="25"/>
  <c r="AE113" i="34"/>
  <c r="N48" i="34" s="1"/>
  <c r="P77" i="25"/>
  <c r="P224" i="25" s="1"/>
  <c r="AB113" i="34"/>
  <c r="N24" i="34" s="1"/>
  <c r="P80" i="25"/>
  <c r="AD113" i="34"/>
  <c r="N40" i="34" s="1"/>
  <c r="P89" i="25"/>
  <c r="P236" i="25" s="1"/>
  <c r="AC113" i="34"/>
  <c r="N32" i="34" s="1"/>
  <c r="M67" i="36"/>
  <c r="AE69" i="34"/>
  <c r="V43" i="34" s="1"/>
  <c r="X163" i="25" s="1"/>
  <c r="AB69" i="34"/>
  <c r="V19" i="34" s="1"/>
  <c r="X168" i="25" s="1"/>
  <c r="AD69" i="34"/>
  <c r="V35" i="34"/>
  <c r="X171" i="25" s="1"/>
  <c r="AC69" i="34"/>
  <c r="V27" i="34"/>
  <c r="X180" i="25"/>
  <c r="AE108" i="34"/>
  <c r="N43" i="34" s="1"/>
  <c r="P163" i="25" s="1"/>
  <c r="AB108" i="34"/>
  <c r="N19" i="34" s="1"/>
  <c r="P168" i="25" s="1"/>
  <c r="AD108" i="34"/>
  <c r="N35" i="34"/>
  <c r="P171" i="25" s="1"/>
  <c r="AC108" i="34"/>
  <c r="N27" i="34"/>
  <c r="P180" i="25"/>
  <c r="M66" i="36"/>
  <c r="AE70" i="34"/>
  <c r="V44" i="34"/>
  <c r="X191" i="25" s="1"/>
  <c r="AB70" i="34"/>
  <c r="V20" i="34"/>
  <c r="X196" i="25"/>
  <c r="AD70" i="34"/>
  <c r="V36" i="34" s="1"/>
  <c r="X199" i="25" s="1"/>
  <c r="AC70" i="34"/>
  <c r="V28" i="34" s="1"/>
  <c r="X208" i="25" s="1"/>
  <c r="AE109" i="34"/>
  <c r="N44" i="34"/>
  <c r="P191" i="25" s="1"/>
  <c r="AB109" i="34"/>
  <c r="N20" i="34"/>
  <c r="P196" i="25"/>
  <c r="AD109" i="34"/>
  <c r="N36" i="34" s="1"/>
  <c r="P199" i="25" s="1"/>
  <c r="AC109" i="34"/>
  <c r="N28" i="34" s="1"/>
  <c r="P208" i="25" s="1"/>
  <c r="AC111" i="34"/>
  <c r="N30" i="34" s="1"/>
  <c r="P264" i="25" s="1"/>
  <c r="M64" i="36" s="1"/>
  <c r="AC112" i="34"/>
  <c r="N31" i="34"/>
  <c r="P292" i="25" s="1"/>
  <c r="AE73" i="34"/>
  <c r="V47" i="34" s="1"/>
  <c r="X275" i="25" s="1"/>
  <c r="AB73" i="34"/>
  <c r="V23" i="34"/>
  <c r="X280" i="25" s="1"/>
  <c r="AD73" i="34"/>
  <c r="V39" i="34"/>
  <c r="X283" i="25"/>
  <c r="AC73" i="34"/>
  <c r="V31" i="34"/>
  <c r="X292" i="25"/>
  <c r="AE112" i="34"/>
  <c r="N47" i="34" s="1"/>
  <c r="P275" i="25" s="1"/>
  <c r="AB112" i="34"/>
  <c r="N23" i="34"/>
  <c r="P280" i="25" s="1"/>
  <c r="AD112" i="34"/>
  <c r="N39" i="34"/>
  <c r="P283" i="25"/>
  <c r="AE72" i="34"/>
  <c r="V46" i="34" s="1"/>
  <c r="X247" i="25" s="1"/>
  <c r="AB72" i="34"/>
  <c r="V22" i="34"/>
  <c r="X252" i="25" s="1"/>
  <c r="AD72" i="34"/>
  <c r="V38" i="34" s="1"/>
  <c r="X255" i="25" s="1"/>
  <c r="AC72" i="34"/>
  <c r="V30" i="34"/>
  <c r="X264" i="25" s="1"/>
  <c r="AE111" i="34"/>
  <c r="N46" i="34" s="1"/>
  <c r="P247" i="25" s="1"/>
  <c r="AB111" i="34"/>
  <c r="N22" i="34"/>
  <c r="P252" i="25" s="1"/>
  <c r="AD111" i="34"/>
  <c r="N38" i="34" s="1"/>
  <c r="P255" i="25" s="1"/>
  <c r="M62" i="36"/>
  <c r="AE71" i="34"/>
  <c r="V45" i="34" s="1"/>
  <c r="X303" i="25" s="1"/>
  <c r="AB71" i="34"/>
  <c r="V21" i="34" s="1"/>
  <c r="X308" i="25" s="1"/>
  <c r="AD71" i="34"/>
  <c r="V37" i="34"/>
  <c r="X311" i="25" s="1"/>
  <c r="AC71" i="34"/>
  <c r="V29" i="34" s="1"/>
  <c r="X320" i="25" s="1"/>
  <c r="AE110" i="34"/>
  <c r="N45" i="34" s="1"/>
  <c r="P303" i="25" s="1"/>
  <c r="AB110" i="34"/>
  <c r="N21" i="34" s="1"/>
  <c r="P308" i="25" s="1"/>
  <c r="AD110" i="34"/>
  <c r="N37" i="34"/>
  <c r="P311" i="25" s="1"/>
  <c r="AC110" i="34"/>
  <c r="N29" i="34" s="1"/>
  <c r="P320" i="25" s="1"/>
  <c r="F72" i="25"/>
  <c r="F219" i="25" s="1"/>
  <c r="D48" i="34"/>
  <c r="F77" i="25"/>
  <c r="D24" i="34"/>
  <c r="F224" i="25"/>
  <c r="F80" i="25"/>
  <c r="D40" i="34"/>
  <c r="F227" i="25" s="1"/>
  <c r="F89" i="25"/>
  <c r="F236" i="25" s="1"/>
  <c r="D32" i="34"/>
  <c r="D43" i="34"/>
  <c r="F163" i="25" s="1"/>
  <c r="D19" i="34"/>
  <c r="F168" i="25"/>
  <c r="D35" i="34"/>
  <c r="F171" i="25" s="1"/>
  <c r="D27" i="34"/>
  <c r="D44" i="34"/>
  <c r="F191" i="25"/>
  <c r="D20" i="34"/>
  <c r="F196" i="25"/>
  <c r="D36" i="34"/>
  <c r="F199" i="25"/>
  <c r="D28" i="34"/>
  <c r="F208" i="25"/>
  <c r="D47" i="34"/>
  <c r="F275" i="25" s="1"/>
  <c r="D23" i="34"/>
  <c r="F280" i="25" s="1"/>
  <c r="D39" i="34"/>
  <c r="F283" i="25"/>
  <c r="D31" i="34"/>
  <c r="D46" i="34"/>
  <c r="F247" i="25" s="1"/>
  <c r="D22" i="34"/>
  <c r="F252" i="25"/>
  <c r="D38" i="34"/>
  <c r="F255" i="25" s="1"/>
  <c r="D30" i="34"/>
  <c r="D45" i="34"/>
  <c r="F303" i="25"/>
  <c r="D21" i="34"/>
  <c r="F308" i="25"/>
  <c r="D37" i="34"/>
  <c r="F311" i="25"/>
  <c r="D29" i="34"/>
  <c r="F320" i="25"/>
  <c r="Z72" i="25"/>
  <c r="Z219" i="25" s="1"/>
  <c r="X48" i="34"/>
  <c r="Z77" i="25"/>
  <c r="X24" i="34"/>
  <c r="Z224" i="25" s="1"/>
  <c r="Z80" i="25"/>
  <c r="X40" i="34"/>
  <c r="Z227" i="25"/>
  <c r="Z89" i="25"/>
  <c r="Z236" i="25" s="1"/>
  <c r="X32" i="34"/>
  <c r="Q72" i="25"/>
  <c r="Q163" i="25" s="1"/>
  <c r="Q77" i="25"/>
  <c r="Q224" i="25" s="1"/>
  <c r="Q80" i="25"/>
  <c r="Q199" i="25" s="1"/>
  <c r="Q89" i="25"/>
  <c r="Q236" i="25" s="1"/>
  <c r="N67" i="36"/>
  <c r="X43" i="34"/>
  <c r="X19" i="34"/>
  <c r="Z168" i="25" s="1"/>
  <c r="X35" i="34"/>
  <c r="Z171" i="25" s="1"/>
  <c r="X27" i="34"/>
  <c r="Z180" i="25" s="1"/>
  <c r="Q168" i="25"/>
  <c r="Q171" i="25"/>
  <c r="Q180" i="25"/>
  <c r="N66" i="36"/>
  <c r="X44" i="34"/>
  <c r="X20" i="34"/>
  <c r="Z196" i="25" s="1"/>
  <c r="X36" i="34"/>
  <c r="Z199" i="25" s="1"/>
  <c r="X28" i="34"/>
  <c r="Z208" i="25" s="1"/>
  <c r="Q191" i="25"/>
  <c r="Q196" i="25"/>
  <c r="Q208" i="25"/>
  <c r="Q264" i="25"/>
  <c r="N64" i="36" s="1"/>
  <c r="Q292" i="25"/>
  <c r="X47" i="34"/>
  <c r="X23" i="34"/>
  <c r="Z280" i="25"/>
  <c r="X39" i="34"/>
  <c r="Z283" i="25"/>
  <c r="X31" i="34"/>
  <c r="Z292" i="25"/>
  <c r="Q280" i="25"/>
  <c r="X46" i="34"/>
  <c r="Z247" i="25"/>
  <c r="X22" i="34"/>
  <c r="Z252" i="25"/>
  <c r="X38" i="34"/>
  <c r="Z255" i="25"/>
  <c r="X30" i="34"/>
  <c r="Z264" i="25"/>
  <c r="Q252" i="25"/>
  <c r="N62" i="36"/>
  <c r="W62" i="36" s="1"/>
  <c r="AB11" i="30" s="1"/>
  <c r="X45" i="34"/>
  <c r="Z303" i="25"/>
  <c r="X21" i="34"/>
  <c r="Z308" i="25"/>
  <c r="X37" i="34"/>
  <c r="Z311" i="25"/>
  <c r="X29" i="34"/>
  <c r="Z320" i="25"/>
  <c r="Q303" i="25"/>
  <c r="Q308" i="25"/>
  <c r="Q311" i="25"/>
  <c r="Q320" i="25"/>
  <c r="V68" i="36"/>
  <c r="W72" i="25"/>
  <c r="W219" i="25" s="1"/>
  <c r="U48" i="34"/>
  <c r="W77" i="25"/>
  <c r="U24" i="34"/>
  <c r="W224" i="25" s="1"/>
  <c r="W80" i="25"/>
  <c r="U40" i="34"/>
  <c r="W227" i="25"/>
  <c r="W89" i="25"/>
  <c r="U32" i="34"/>
  <c r="W236" i="25" s="1"/>
  <c r="Y72" i="25"/>
  <c r="Y219" i="25" s="1"/>
  <c r="W48" i="34"/>
  <c r="Y77" i="25"/>
  <c r="Y224" i="25" s="1"/>
  <c r="W24" i="34"/>
  <c r="Y80" i="25"/>
  <c r="Y199" i="25" s="1"/>
  <c r="W40" i="34"/>
  <c r="Y227" i="25"/>
  <c r="Y89" i="25"/>
  <c r="W32" i="34"/>
  <c r="Y236" i="25" s="1"/>
  <c r="V66" i="36"/>
  <c r="U44" i="34"/>
  <c r="U20" i="34"/>
  <c r="W196" i="25" s="1"/>
  <c r="U36" i="34"/>
  <c r="W199" i="25" s="1"/>
  <c r="U28" i="34"/>
  <c r="W208" i="25" s="1"/>
  <c r="W44" i="34"/>
  <c r="W20" i="34"/>
  <c r="Y196" i="25" s="1"/>
  <c r="W36" i="34"/>
  <c r="W28" i="34"/>
  <c r="Y208" i="25" s="1"/>
  <c r="AD72" i="25"/>
  <c r="AD219" i="25" s="1"/>
  <c r="AB48" i="34"/>
  <c r="AD77" i="25"/>
  <c r="AB24" i="34"/>
  <c r="AD224" i="25" s="1"/>
  <c r="AD80" i="25"/>
  <c r="AB40" i="34"/>
  <c r="AD227" i="25"/>
  <c r="AD89" i="25"/>
  <c r="AB32" i="34"/>
  <c r="AD236" i="25" s="1"/>
  <c r="AB43" i="34"/>
  <c r="AB19" i="34"/>
  <c r="AD168" i="25"/>
  <c r="AB35" i="34"/>
  <c r="AD171" i="25"/>
  <c r="AB27" i="34"/>
  <c r="AD180" i="25"/>
  <c r="AB44" i="34"/>
  <c r="AB20" i="34"/>
  <c r="AD196" i="25" s="1"/>
  <c r="AB36" i="34"/>
  <c r="AD199" i="25" s="1"/>
  <c r="AB28" i="34"/>
  <c r="AD208" i="25" s="1"/>
  <c r="AB47" i="34"/>
  <c r="AD275" i="25"/>
  <c r="AB23" i="34"/>
  <c r="AD280" i="25"/>
  <c r="AB39" i="34"/>
  <c r="AD283" i="25"/>
  <c r="AB31" i="34"/>
  <c r="AD292" i="25"/>
  <c r="AB46" i="34"/>
  <c r="AB22" i="34"/>
  <c r="AD252" i="25" s="1"/>
  <c r="AB38" i="34"/>
  <c r="AD255" i="25" s="1"/>
  <c r="AB30" i="34"/>
  <c r="AD264" i="25" s="1"/>
  <c r="AB45" i="34"/>
  <c r="AB21" i="34"/>
  <c r="AD308" i="25"/>
  <c r="AB37" i="34"/>
  <c r="AD311" i="25"/>
  <c r="AB29" i="34"/>
  <c r="AD320" i="25"/>
  <c r="AC68" i="36"/>
  <c r="L73" i="25"/>
  <c r="L81" i="25"/>
  <c r="L90" i="25"/>
  <c r="AB73" i="25"/>
  <c r="L74" i="25"/>
  <c r="L78" i="25"/>
  <c r="L83" i="25"/>
  <c r="L92" i="25"/>
  <c r="AB74" i="25" s="1"/>
  <c r="AB7" i="25" s="1"/>
  <c r="L75" i="25"/>
  <c r="L79" i="25"/>
  <c r="L84" i="25"/>
  <c r="AB75" i="25" s="1"/>
  <c r="L93" i="25"/>
  <c r="L76" i="25"/>
  <c r="L86" i="25"/>
  <c r="AB76" i="25" s="1"/>
  <c r="L96" i="25"/>
  <c r="Z48" i="34"/>
  <c r="AB78" i="25"/>
  <c r="Z24" i="34"/>
  <c r="AB81" i="25"/>
  <c r="AB83" i="25"/>
  <c r="L85" i="25"/>
  <c r="L94" i="25"/>
  <c r="AB85" i="25"/>
  <c r="AB87" i="25"/>
  <c r="L88" i="25"/>
  <c r="AB88" i="25" s="1"/>
  <c r="L97" i="25"/>
  <c r="AB97" i="25" s="1"/>
  <c r="Z40" i="34"/>
  <c r="AB90" i="25"/>
  <c r="AB92" i="25"/>
  <c r="AB93" i="25"/>
  <c r="AB94" i="25"/>
  <c r="AB95" i="25"/>
  <c r="AB96" i="25"/>
  <c r="Z32" i="34"/>
  <c r="AF72" i="25"/>
  <c r="AF219" i="25" s="1"/>
  <c r="AD48" i="34"/>
  <c r="AF77" i="25"/>
  <c r="AF280" i="25" s="1"/>
  <c r="AD24" i="34"/>
  <c r="AF224" i="25"/>
  <c r="AF80" i="25"/>
  <c r="AD40" i="34"/>
  <c r="AF227" i="25" s="1"/>
  <c r="AF89" i="25"/>
  <c r="AF236" i="25" s="1"/>
  <c r="AD32" i="34"/>
  <c r="AC67" i="36"/>
  <c r="Z43" i="34"/>
  <c r="Z19" i="34"/>
  <c r="Z35" i="34"/>
  <c r="Z27" i="34"/>
  <c r="AD43" i="34"/>
  <c r="AF163" i="25"/>
  <c r="AD19" i="34"/>
  <c r="AF168" i="25"/>
  <c r="AD35" i="34"/>
  <c r="AF171" i="25"/>
  <c r="AD27" i="34"/>
  <c r="AF180" i="25"/>
  <c r="AC66" i="36"/>
  <c r="Z44" i="34"/>
  <c r="Z20" i="34"/>
  <c r="Z36" i="34"/>
  <c r="Z28" i="34"/>
  <c r="AD44" i="34"/>
  <c r="AF191" i="25"/>
  <c r="AD20" i="34"/>
  <c r="AF196" i="25"/>
  <c r="AD36" i="34"/>
  <c r="AF199" i="25"/>
  <c r="AD28" i="34"/>
  <c r="AF208" i="25"/>
  <c r="AD30" i="34"/>
  <c r="AD31" i="34"/>
  <c r="Z47" i="34"/>
  <c r="Z23" i="34"/>
  <c r="Z39" i="34"/>
  <c r="Z31" i="34"/>
  <c r="AD47" i="34"/>
  <c r="AF275" i="25" s="1"/>
  <c r="AD23" i="34"/>
  <c r="AD39" i="34"/>
  <c r="AF283" i="25" s="1"/>
  <c r="U73" i="25"/>
  <c r="U74" i="25"/>
  <c r="U72" i="25" s="1"/>
  <c r="U75" i="25"/>
  <c r="U76" i="25"/>
  <c r="S47" i="34"/>
  <c r="U78" i="25"/>
  <c r="U77" i="25" s="1"/>
  <c r="U79" i="25"/>
  <c r="S23" i="34"/>
  <c r="U81" i="25"/>
  <c r="U83" i="25"/>
  <c r="U84" i="25"/>
  <c r="U85" i="25"/>
  <c r="U86" i="25"/>
  <c r="U87" i="25"/>
  <c r="U88" i="25"/>
  <c r="S39" i="34"/>
  <c r="U90" i="25"/>
  <c r="U92" i="25"/>
  <c r="U89" i="25" s="1"/>
  <c r="U93" i="25"/>
  <c r="U94" i="25"/>
  <c r="U95" i="25"/>
  <c r="U96" i="25"/>
  <c r="U97" i="25"/>
  <c r="S31" i="34"/>
  <c r="Z46" i="34"/>
  <c r="Z22" i="34"/>
  <c r="Z38" i="34"/>
  <c r="Z30" i="34"/>
  <c r="AD46" i="34"/>
  <c r="AF247" i="25"/>
  <c r="AD22" i="34"/>
  <c r="AF252" i="25"/>
  <c r="AD38" i="34"/>
  <c r="AF255" i="25"/>
  <c r="AC62" i="36"/>
  <c r="Z45" i="34"/>
  <c r="Z21" i="34"/>
  <c r="Z37" i="34"/>
  <c r="Z29" i="34"/>
  <c r="AD45" i="34"/>
  <c r="AF303" i="25"/>
  <c r="AD21" i="34"/>
  <c r="AF308" i="25"/>
  <c r="AD37" i="34"/>
  <c r="AF311" i="25"/>
  <c r="AD29" i="34"/>
  <c r="AF320" i="25"/>
  <c r="S44" i="34"/>
  <c r="S20" i="34"/>
  <c r="S36" i="34"/>
  <c r="S28" i="34"/>
  <c r="S48" i="34"/>
  <c r="S24" i="34"/>
  <c r="S40" i="34"/>
  <c r="S32" i="34"/>
  <c r="S46" i="34"/>
  <c r="S22" i="34"/>
  <c r="S38" i="34"/>
  <c r="S30" i="34"/>
  <c r="AF68" i="36"/>
  <c r="T72" i="25"/>
  <c r="AE87" i="34"/>
  <c r="R48" i="34"/>
  <c r="T77" i="25"/>
  <c r="AB87" i="34"/>
  <c r="R24" i="34"/>
  <c r="T224" i="25" s="1"/>
  <c r="T80" i="25"/>
  <c r="AD87" i="34"/>
  <c r="R40" i="34"/>
  <c r="T227" i="25" s="1"/>
  <c r="T89" i="25"/>
  <c r="AC87" i="34"/>
  <c r="R32" i="34"/>
  <c r="T236" i="25" s="1"/>
  <c r="AI72" i="25"/>
  <c r="AG48" i="34"/>
  <c r="AI219" i="25"/>
  <c r="AI77" i="25"/>
  <c r="AI224" i="25" s="1"/>
  <c r="AG24" i="34"/>
  <c r="AI80" i="25"/>
  <c r="AG40" i="34"/>
  <c r="AI89" i="25"/>
  <c r="AG32" i="34"/>
  <c r="AI236" i="25" s="1"/>
  <c r="AF67" i="36"/>
  <c r="AE82" i="34"/>
  <c r="R43" i="34" s="1"/>
  <c r="T163" i="25" s="1"/>
  <c r="AB82" i="34"/>
  <c r="R19" i="34"/>
  <c r="T168" i="25" s="1"/>
  <c r="AD82" i="34"/>
  <c r="R35" i="34" s="1"/>
  <c r="T171" i="25" s="1"/>
  <c r="AC82" i="34"/>
  <c r="R27" i="34" s="1"/>
  <c r="T180" i="25" s="1"/>
  <c r="AG19" i="34"/>
  <c r="AG35" i="34"/>
  <c r="AF66" i="36"/>
  <c r="AE83" i="34"/>
  <c r="R44" i="34" s="1"/>
  <c r="T191" i="25" s="1"/>
  <c r="AB83" i="34"/>
  <c r="R20" i="34" s="1"/>
  <c r="T196" i="25" s="1"/>
  <c r="AD83" i="34"/>
  <c r="AC83" i="34"/>
  <c r="R28" i="34"/>
  <c r="T208" i="25" s="1"/>
  <c r="AG44" i="34"/>
  <c r="AI191" i="25"/>
  <c r="AG20" i="34"/>
  <c r="AI196" i="25" s="1"/>
  <c r="AG28" i="34"/>
  <c r="AI208" i="25" s="1"/>
  <c r="AC85" i="34"/>
  <c r="AG30" i="34" s="1"/>
  <c r="AI264" i="25" s="1"/>
  <c r="AC86" i="34"/>
  <c r="AG31" i="34"/>
  <c r="AI292" i="25" s="1"/>
  <c r="AE86" i="34"/>
  <c r="AB86" i="34"/>
  <c r="R23" i="34"/>
  <c r="T280" i="25" s="1"/>
  <c r="AD86" i="34"/>
  <c r="R39" i="34" s="1"/>
  <c r="T283" i="25" s="1"/>
  <c r="R31" i="34"/>
  <c r="T292" i="25" s="1"/>
  <c r="AG23" i="34"/>
  <c r="AG39" i="34"/>
  <c r="AE85" i="34"/>
  <c r="R46" i="34"/>
  <c r="T247" i="25" s="1"/>
  <c r="AB85" i="34"/>
  <c r="R22" i="34" s="1"/>
  <c r="T252" i="25" s="1"/>
  <c r="AD85" i="34"/>
  <c r="R38" i="34" s="1"/>
  <c r="T255" i="25" s="1"/>
  <c r="R30" i="34"/>
  <c r="T264" i="25" s="1"/>
  <c r="AG46" i="34"/>
  <c r="AI247" i="25" s="1"/>
  <c r="AG22" i="34"/>
  <c r="AI252" i="25" s="1"/>
  <c r="AF62" i="36"/>
  <c r="AE84" i="34"/>
  <c r="R45" i="34" s="1"/>
  <c r="T303" i="25" s="1"/>
  <c r="AB84" i="34"/>
  <c r="R21" i="34" s="1"/>
  <c r="T308" i="25" s="1"/>
  <c r="AD84" i="34"/>
  <c r="AC84" i="34"/>
  <c r="R29" i="34"/>
  <c r="T320" i="25" s="1"/>
  <c r="AG45" i="34"/>
  <c r="AI303" i="25"/>
  <c r="AG21" i="34"/>
  <c r="AI308" i="25" s="1"/>
  <c r="AG29" i="34"/>
  <c r="AI320" i="25" s="1"/>
  <c r="I72" i="25"/>
  <c r="I219" i="25" s="1"/>
  <c r="G48" i="34"/>
  <c r="I77" i="25"/>
  <c r="G24" i="34"/>
  <c r="I80" i="25"/>
  <c r="G40" i="34"/>
  <c r="I227" i="25" s="1"/>
  <c r="I89" i="25"/>
  <c r="G32" i="34"/>
  <c r="I236" i="25"/>
  <c r="G43" i="34"/>
  <c r="G19" i="34"/>
  <c r="G35" i="34"/>
  <c r="I171" i="25" s="1"/>
  <c r="G27" i="34"/>
  <c r="I180" i="25" s="1"/>
  <c r="G44" i="34"/>
  <c r="I191" i="25"/>
  <c r="G20" i="34"/>
  <c r="G36" i="34"/>
  <c r="I199" i="25"/>
  <c r="G28" i="34"/>
  <c r="I208" i="25" s="1"/>
  <c r="G47" i="34"/>
  <c r="I275" i="25" s="1"/>
  <c r="G23" i="34"/>
  <c r="G39" i="34"/>
  <c r="I283" i="25" s="1"/>
  <c r="G31" i="34"/>
  <c r="I292" i="25"/>
  <c r="G46" i="34"/>
  <c r="G22" i="34"/>
  <c r="G38" i="34"/>
  <c r="I255" i="25"/>
  <c r="G30" i="34"/>
  <c r="I264" i="25" s="1"/>
  <c r="G45" i="34"/>
  <c r="I303" i="25"/>
  <c r="G21" i="34"/>
  <c r="G37" i="34"/>
  <c r="I311" i="25"/>
  <c r="G29" i="34"/>
  <c r="I320" i="25" s="1"/>
  <c r="B68" i="36"/>
  <c r="P73" i="25"/>
  <c r="P81" i="25"/>
  <c r="P90" i="25"/>
  <c r="H90" i="25" s="1"/>
  <c r="K74" i="25"/>
  <c r="K78" i="25"/>
  <c r="K83" i="25"/>
  <c r="K92" i="25"/>
  <c r="K75" i="25"/>
  <c r="H84" i="25" s="1"/>
  <c r="K79" i="25"/>
  <c r="H79" i="25" s="1"/>
  <c r="K84" i="25"/>
  <c r="K93" i="25"/>
  <c r="H75" i="25"/>
  <c r="K76" i="25"/>
  <c r="H96" i="25" s="1"/>
  <c r="K86" i="25"/>
  <c r="K96" i="25"/>
  <c r="H76" i="25"/>
  <c r="I48" i="34"/>
  <c r="F48" i="34" s="1"/>
  <c r="I24" i="34"/>
  <c r="F24" i="34" s="1"/>
  <c r="H83" i="25"/>
  <c r="K85" i="25"/>
  <c r="K94" i="25"/>
  <c r="H85" i="25"/>
  <c r="H86" i="25"/>
  <c r="H87" i="25"/>
  <c r="K88" i="25"/>
  <c r="K97" i="25"/>
  <c r="I40" i="34"/>
  <c r="F40" i="34"/>
  <c r="H93" i="25"/>
  <c r="H94" i="25"/>
  <c r="H95" i="25"/>
  <c r="I32" i="34"/>
  <c r="F32" i="34"/>
  <c r="E72" i="25"/>
  <c r="E219" i="25" s="1"/>
  <c r="C48" i="34"/>
  <c r="E77" i="25"/>
  <c r="C24" i="34"/>
  <c r="E80" i="25"/>
  <c r="C40" i="34"/>
  <c r="E227" i="25" s="1"/>
  <c r="E89" i="25"/>
  <c r="C32" i="34"/>
  <c r="E236" i="25"/>
  <c r="B67" i="36"/>
  <c r="I43" i="34"/>
  <c r="F43" i="34"/>
  <c r="I19" i="34"/>
  <c r="F19" i="34" s="1"/>
  <c r="I35" i="34"/>
  <c r="F35" i="34" s="1"/>
  <c r="I27" i="34"/>
  <c r="F27" i="34" s="1"/>
  <c r="C43" i="34"/>
  <c r="E163" i="25"/>
  <c r="C19" i="34"/>
  <c r="C35" i="34"/>
  <c r="E171" i="25"/>
  <c r="C27" i="34"/>
  <c r="E180" i="25" s="1"/>
  <c r="B66" i="36"/>
  <c r="I44" i="34"/>
  <c r="F44" i="34" s="1"/>
  <c r="I20" i="34"/>
  <c r="F20" i="34" s="1"/>
  <c r="I36" i="34"/>
  <c r="F36" i="34"/>
  <c r="I28" i="34"/>
  <c r="F28" i="34" s="1"/>
  <c r="C44" i="34"/>
  <c r="C20" i="34"/>
  <c r="C36" i="34"/>
  <c r="E199" i="25" s="1"/>
  <c r="C28" i="34"/>
  <c r="E208" i="25"/>
  <c r="C30" i="34"/>
  <c r="E264" i="25"/>
  <c r="C31" i="34"/>
  <c r="E292" i="25" s="1"/>
  <c r="B64" i="36" s="1"/>
  <c r="I47" i="34"/>
  <c r="F47" i="34" s="1"/>
  <c r="I23" i="34"/>
  <c r="F23" i="34"/>
  <c r="I39" i="34"/>
  <c r="F39" i="34" s="1"/>
  <c r="I31" i="34"/>
  <c r="E31" i="34" s="1"/>
  <c r="C47" i="34"/>
  <c r="E275" i="25" s="1"/>
  <c r="C23" i="34"/>
  <c r="C39" i="34"/>
  <c r="E283" i="25" s="1"/>
  <c r="I46" i="34"/>
  <c r="F46" i="34"/>
  <c r="I22" i="34"/>
  <c r="F22" i="34" s="1"/>
  <c r="I38" i="34"/>
  <c r="F38" i="34" s="1"/>
  <c r="I30" i="34"/>
  <c r="C46" i="34"/>
  <c r="E247" i="25"/>
  <c r="C22" i="34"/>
  <c r="C38" i="34"/>
  <c r="E255" i="25"/>
  <c r="B62" i="36"/>
  <c r="I45" i="34"/>
  <c r="F45" i="34"/>
  <c r="I21" i="34"/>
  <c r="F21" i="34" s="1"/>
  <c r="I37" i="34"/>
  <c r="F37" i="34" s="1"/>
  <c r="I29" i="34"/>
  <c r="F29" i="34" s="1"/>
  <c r="C45" i="34"/>
  <c r="E303" i="25"/>
  <c r="C21" i="34"/>
  <c r="C37" i="34"/>
  <c r="E311" i="25"/>
  <c r="C29" i="34"/>
  <c r="E320" i="25" s="1"/>
  <c r="D67" i="36"/>
  <c r="I6" i="30" s="1"/>
  <c r="G67" i="36"/>
  <c r="L6" i="30" s="1"/>
  <c r="H67" i="36"/>
  <c r="M6" i="30"/>
  <c r="I67" i="36"/>
  <c r="N6" i="30" s="1"/>
  <c r="J67" i="36"/>
  <c r="O6" i="30"/>
  <c r="P6" i="30"/>
  <c r="L67" i="36"/>
  <c r="Q6" i="30" s="1"/>
  <c r="R6" i="30"/>
  <c r="S6" i="30"/>
  <c r="O67" i="36"/>
  <c r="T6" i="30" s="1"/>
  <c r="P67" i="36"/>
  <c r="U6" i="30" s="1"/>
  <c r="S67" i="36"/>
  <c r="X6" i="30"/>
  <c r="T67" i="36"/>
  <c r="Y6" i="30" s="1"/>
  <c r="V67" i="36"/>
  <c r="AA6" i="30" s="1"/>
  <c r="X67" i="36"/>
  <c r="AC6" i="30"/>
  <c r="Z67" i="36"/>
  <c r="AE6" i="30" s="1"/>
  <c r="AB67" i="36"/>
  <c r="AG6" i="30" s="1"/>
  <c r="AH6" i="30"/>
  <c r="AD67" i="36"/>
  <c r="AI6" i="30"/>
  <c r="AE67" i="36"/>
  <c r="AJ6" i="30" s="1"/>
  <c r="AK6" i="30"/>
  <c r="D66" i="36"/>
  <c r="I7" i="30" s="1"/>
  <c r="G66" i="36"/>
  <c r="L7" i="30" s="1"/>
  <c r="H66" i="36"/>
  <c r="M7" i="30"/>
  <c r="I66" i="36"/>
  <c r="N7" i="30" s="1"/>
  <c r="J66" i="36"/>
  <c r="O7" i="30"/>
  <c r="P7" i="30"/>
  <c r="L66" i="36"/>
  <c r="Q7" i="30"/>
  <c r="R7" i="30"/>
  <c r="S7" i="30"/>
  <c r="T7" i="30"/>
  <c r="P66" i="36"/>
  <c r="U7" i="30"/>
  <c r="S66" i="36"/>
  <c r="X7" i="30" s="1"/>
  <c r="AA7" i="30"/>
  <c r="X66" i="36"/>
  <c r="AC7" i="30" s="1"/>
  <c r="Z66" i="36"/>
  <c r="AE7" i="30"/>
  <c r="AB66" i="36"/>
  <c r="AG7" i="30" s="1"/>
  <c r="AH7" i="30"/>
  <c r="AD66" i="36"/>
  <c r="AI7" i="30"/>
  <c r="AE66" i="36"/>
  <c r="AJ7" i="30" s="1"/>
  <c r="AK7" i="30"/>
  <c r="D68" i="36"/>
  <c r="I8" i="30" s="1"/>
  <c r="G68" i="36"/>
  <c r="L8" i="30"/>
  <c r="H68" i="36"/>
  <c r="M8" i="30" s="1"/>
  <c r="I68" i="36"/>
  <c r="N8" i="30"/>
  <c r="J68" i="36"/>
  <c r="O8" i="30" s="1"/>
  <c r="P8" i="30"/>
  <c r="L68" i="36"/>
  <c r="Q8" i="30" s="1"/>
  <c r="R8" i="30"/>
  <c r="S8" i="30"/>
  <c r="T8" i="30"/>
  <c r="P68" i="36"/>
  <c r="U8" i="30" s="1"/>
  <c r="S68" i="36"/>
  <c r="X8" i="30"/>
  <c r="AA8" i="30"/>
  <c r="X68" i="36"/>
  <c r="AC8" i="30" s="1"/>
  <c r="Z68" i="36"/>
  <c r="AE8" i="30" s="1"/>
  <c r="AB68" i="36"/>
  <c r="AG8" i="30"/>
  <c r="AH8" i="30"/>
  <c r="AD68" i="36"/>
  <c r="AI8" i="30" s="1"/>
  <c r="AE68" i="36"/>
  <c r="AJ8" i="30"/>
  <c r="AK8" i="30"/>
  <c r="G89" i="25"/>
  <c r="J89" i="25"/>
  <c r="H30" i="34"/>
  <c r="H31" i="34"/>
  <c r="K89" i="25"/>
  <c r="K264" i="25"/>
  <c r="H64" i="36" s="1"/>
  <c r="K292" i="25"/>
  <c r="L89" i="25"/>
  <c r="L264" i="25" s="1"/>
  <c r="J30" i="34"/>
  <c r="J31" i="34"/>
  <c r="L292" i="25"/>
  <c r="M89" i="25"/>
  <c r="M30" i="34"/>
  <c r="K30" i="34" s="1"/>
  <c r="M31" i="34"/>
  <c r="K31" i="34"/>
  <c r="M292" i="25" s="1"/>
  <c r="O89" i="25"/>
  <c r="O292" i="25" s="1"/>
  <c r="R9" i="30"/>
  <c r="S9" i="30"/>
  <c r="R89" i="25"/>
  <c r="S89" i="25"/>
  <c r="S264" i="25" s="1"/>
  <c r="Q30" i="34"/>
  <c r="Q31" i="34"/>
  <c r="S292" i="25" s="1"/>
  <c r="V89" i="25"/>
  <c r="V264" i="25" s="1"/>
  <c r="T30" i="34"/>
  <c r="T31" i="34"/>
  <c r="V292" i="25" s="1"/>
  <c r="U30" i="34"/>
  <c r="W264" i="25" s="1"/>
  <c r="T64" i="36" s="1"/>
  <c r="U31" i="34"/>
  <c r="W292" i="25" s="1"/>
  <c r="W30" i="34"/>
  <c r="Y264" i="25" s="1"/>
  <c r="V64" i="36" s="1"/>
  <c r="W31" i="34"/>
  <c r="Y292" i="25" s="1"/>
  <c r="AA89" i="25"/>
  <c r="AA264" i="25" s="1"/>
  <c r="Y30" i="34"/>
  <c r="Y31" i="34"/>
  <c r="AA292" i="25"/>
  <c r="AC89" i="25"/>
  <c r="AC264" i="25" s="1"/>
  <c r="AA30" i="34"/>
  <c r="AA31" i="34"/>
  <c r="AC292" i="25"/>
  <c r="AE89" i="25"/>
  <c r="AC30" i="34"/>
  <c r="AE264" i="25" s="1"/>
  <c r="AC31" i="34"/>
  <c r="AE292" i="25" s="1"/>
  <c r="AB64" i="36" s="1"/>
  <c r="AG89" i="25"/>
  <c r="AE30" i="34"/>
  <c r="AG264" i="25" s="1"/>
  <c r="AH89" i="25"/>
  <c r="AF30" i="34"/>
  <c r="AH264" i="25"/>
  <c r="AF31" i="34"/>
  <c r="AH292" i="25" s="1"/>
  <c r="D62" i="36"/>
  <c r="I11" i="30"/>
  <c r="G62" i="36"/>
  <c r="L11" i="30"/>
  <c r="H62" i="36"/>
  <c r="M11" i="30" s="1"/>
  <c r="I62" i="36"/>
  <c r="N11" i="30"/>
  <c r="J62" i="36"/>
  <c r="O11" i="30" s="1"/>
  <c r="P11" i="30"/>
  <c r="L62" i="36"/>
  <c r="Q11" i="30" s="1"/>
  <c r="R11" i="30"/>
  <c r="S11" i="30"/>
  <c r="O62" i="36"/>
  <c r="T11" i="30" s="1"/>
  <c r="P62" i="36"/>
  <c r="U11" i="30" s="1"/>
  <c r="S62" i="36"/>
  <c r="X11" i="30" s="1"/>
  <c r="T62" i="36"/>
  <c r="Y11" i="30" s="1"/>
  <c r="V62" i="36"/>
  <c r="AA11" i="30" s="1"/>
  <c r="X62" i="36"/>
  <c r="AC11" i="30"/>
  <c r="Z62" i="36"/>
  <c r="AE11" i="30" s="1"/>
  <c r="AB62" i="36"/>
  <c r="AG11" i="30" s="1"/>
  <c r="AH11" i="30"/>
  <c r="AD62" i="36"/>
  <c r="AI11" i="30"/>
  <c r="AE62" i="36"/>
  <c r="AJ11" i="30" s="1"/>
  <c r="AK11" i="30"/>
  <c r="AJ22" i="39"/>
  <c r="S43" i="34"/>
  <c r="S19" i="34"/>
  <c r="S35" i="34"/>
  <c r="S27" i="34"/>
  <c r="S45" i="34"/>
  <c r="S21" i="34"/>
  <c r="S37" i="34"/>
  <c r="S29" i="34"/>
  <c r="C140" i="25"/>
  <c r="A4" i="37"/>
  <c r="A21" i="37" s="1"/>
  <c r="F89" i="37"/>
  <c r="E89" i="37"/>
  <c r="L15" i="29"/>
  <c r="C89" i="37"/>
  <c r="C93" i="37" s="1"/>
  <c r="C97" i="37" s="1"/>
  <c r="C101" i="37" s="1"/>
  <c r="F72" i="37"/>
  <c r="E72" i="37"/>
  <c r="L14" i="29"/>
  <c r="C72" i="37"/>
  <c r="C76" i="37" s="1"/>
  <c r="C80" i="37" s="1"/>
  <c r="C84" i="37" s="1"/>
  <c r="F55" i="37"/>
  <c r="E55" i="37"/>
  <c r="L13" i="29"/>
  <c r="C55" i="37"/>
  <c r="C59" i="37" s="1"/>
  <c r="C63" i="37" s="1"/>
  <c r="C67" i="37" s="1"/>
  <c r="F38" i="37"/>
  <c r="E38" i="37"/>
  <c r="E21" i="37"/>
  <c r="L12" i="29"/>
  <c r="C38" i="37" s="1"/>
  <c r="C42" i="37" s="1"/>
  <c r="C46" i="37" s="1"/>
  <c r="C50" i="37" s="1"/>
  <c r="F21" i="37"/>
  <c r="L11" i="29"/>
  <c r="C21" i="37"/>
  <c r="C25" i="37" s="1"/>
  <c r="C29" i="37" s="1"/>
  <c r="C33" i="37" s="1"/>
  <c r="F4" i="37"/>
  <c r="E15" i="29"/>
  <c r="M15" i="29"/>
  <c r="D15" i="29" s="1"/>
  <c r="E14" i="29"/>
  <c r="M14" i="29"/>
  <c r="D14" i="29" s="1"/>
  <c r="E13" i="29"/>
  <c r="M13" i="29"/>
  <c r="D13" i="29"/>
  <c r="E12" i="29"/>
  <c r="M12" i="29"/>
  <c r="D12" i="29"/>
  <c r="E11" i="29"/>
  <c r="M11" i="29"/>
  <c r="D11" i="29" s="1"/>
  <c r="H20" i="39"/>
  <c r="J25" i="37"/>
  <c r="I20" i="39"/>
  <c r="K25" i="37" s="1"/>
  <c r="J20" i="39"/>
  <c r="L25" i="37" s="1"/>
  <c r="K20" i="39"/>
  <c r="M25" i="37" s="1"/>
  <c r="L20" i="39"/>
  <c r="N25" i="37" s="1"/>
  <c r="P20" i="39"/>
  <c r="R25" i="37" s="1"/>
  <c r="M20" i="39"/>
  <c r="O25" i="37"/>
  <c r="N20" i="39"/>
  <c r="P25" i="37" s="1"/>
  <c r="O20" i="39"/>
  <c r="Q25" i="37" s="1"/>
  <c r="Q20" i="39"/>
  <c r="S25" i="37" s="1"/>
  <c r="R20" i="39"/>
  <c r="T25" i="37" s="1"/>
  <c r="S20" i="39"/>
  <c r="U25" i="37" s="1"/>
  <c r="U20" i="39"/>
  <c r="W25" i="37" s="1"/>
  <c r="V20" i="39"/>
  <c r="X25" i="37" s="1"/>
  <c r="W20" i="39"/>
  <c r="Y25" i="37"/>
  <c r="X20" i="39"/>
  <c r="Z25" i="37" s="1"/>
  <c r="Y20" i="39"/>
  <c r="AA25" i="37" s="1"/>
  <c r="Z20" i="39"/>
  <c r="AB25" i="37" s="1"/>
  <c r="AB20" i="39"/>
  <c r="AD25" i="37" s="1"/>
  <c r="AC20" i="39"/>
  <c r="AE25" i="37" s="1"/>
  <c r="AD20" i="39"/>
  <c r="AF25" i="37" s="1"/>
  <c r="AE20" i="39"/>
  <c r="AG25" i="37" s="1"/>
  <c r="AF20" i="39"/>
  <c r="AH25" i="37"/>
  <c r="AG20" i="39"/>
  <c r="AI25" i="37" s="1"/>
  <c r="AH20" i="39"/>
  <c r="AJ25" i="37" s="1"/>
  <c r="E21" i="39"/>
  <c r="G42" i="37" s="1"/>
  <c r="F21" i="39"/>
  <c r="H42" i="37" s="1"/>
  <c r="G21" i="39"/>
  <c r="I42" i="37"/>
  <c r="H21" i="39"/>
  <c r="J42" i="37" s="1"/>
  <c r="I21" i="39"/>
  <c r="K42" i="37"/>
  <c r="J21" i="39"/>
  <c r="L42" i="37" s="1"/>
  <c r="K21" i="39"/>
  <c r="M42" i="37"/>
  <c r="L21" i="39"/>
  <c r="N42" i="37" s="1"/>
  <c r="P21" i="39"/>
  <c r="R42" i="37"/>
  <c r="M21" i="39"/>
  <c r="O42" i="37" s="1"/>
  <c r="N21" i="39"/>
  <c r="P42" i="37"/>
  <c r="O21" i="39"/>
  <c r="Q42" i="37" s="1"/>
  <c r="Q21" i="39"/>
  <c r="S42" i="37"/>
  <c r="R21" i="39"/>
  <c r="T42" i="37" s="1"/>
  <c r="S21" i="39"/>
  <c r="U42" i="37"/>
  <c r="U21" i="39"/>
  <c r="W42" i="37" s="1"/>
  <c r="V21" i="39"/>
  <c r="X42" i="37"/>
  <c r="W21" i="39"/>
  <c r="Y42" i="37" s="1"/>
  <c r="X21" i="39"/>
  <c r="Z42" i="37"/>
  <c r="Y21" i="39"/>
  <c r="AA42" i="37" s="1"/>
  <c r="Z21" i="39"/>
  <c r="AB42" i="37"/>
  <c r="AB21" i="39"/>
  <c r="AD42" i="37"/>
  <c r="AC21" i="39"/>
  <c r="AE42" i="37" s="1"/>
  <c r="AD21" i="39"/>
  <c r="AF42" i="37"/>
  <c r="AE21" i="39"/>
  <c r="AG42" i="37" s="1"/>
  <c r="AF21" i="39"/>
  <c r="AH42" i="37"/>
  <c r="AG21" i="39"/>
  <c r="AI42" i="37" s="1"/>
  <c r="AH21" i="39"/>
  <c r="AJ42" i="37"/>
  <c r="AI21" i="39"/>
  <c r="AK42" i="37" s="1"/>
  <c r="AM21" i="39"/>
  <c r="E22" i="39"/>
  <c r="G59" i="37"/>
  <c r="F22" i="39"/>
  <c r="H59" i="37" s="1"/>
  <c r="H22" i="39"/>
  <c r="J59" i="37"/>
  <c r="I22" i="39"/>
  <c r="K59" i="37" s="1"/>
  <c r="J22" i="39"/>
  <c r="L59" i="37"/>
  <c r="K22" i="39"/>
  <c r="M59" i="37" s="1"/>
  <c r="L22" i="39"/>
  <c r="N59" i="37"/>
  <c r="P22" i="39"/>
  <c r="R59" i="37" s="1"/>
  <c r="M22" i="39"/>
  <c r="O59" i="37"/>
  <c r="N22" i="39"/>
  <c r="P59" i="37" s="1"/>
  <c r="O22" i="39"/>
  <c r="Q59" i="37"/>
  <c r="Q22" i="39"/>
  <c r="S59" i="37" s="1"/>
  <c r="R22" i="39"/>
  <c r="T59" i="37"/>
  <c r="S22" i="39"/>
  <c r="U59" i="37" s="1"/>
  <c r="U22" i="39"/>
  <c r="W59" i="37"/>
  <c r="V22" i="39"/>
  <c r="X59" i="37" s="1"/>
  <c r="W22" i="39"/>
  <c r="Y59" i="37"/>
  <c r="X22" i="39"/>
  <c r="Z59" i="37" s="1"/>
  <c r="Y22" i="39"/>
  <c r="AA59" i="37"/>
  <c r="Z22" i="39"/>
  <c r="AB59" i="37" s="1"/>
  <c r="AB22" i="39"/>
  <c r="AD59" i="37"/>
  <c r="AC22" i="39"/>
  <c r="AE59" i="37" s="1"/>
  <c r="AD22" i="39"/>
  <c r="AF59" i="37"/>
  <c r="AE22" i="39"/>
  <c r="AG59" i="37" s="1"/>
  <c r="AF22" i="39"/>
  <c r="AH59" i="37"/>
  <c r="AG22" i="39"/>
  <c r="AI59" i="37" s="1"/>
  <c r="AH22" i="39"/>
  <c r="AJ59" i="37"/>
  <c r="E23" i="39"/>
  <c r="G76" i="37"/>
  <c r="F23" i="39"/>
  <c r="H76" i="37" s="1"/>
  <c r="H23" i="39"/>
  <c r="J76" i="37"/>
  <c r="I23" i="39"/>
  <c r="K76" i="37" s="1"/>
  <c r="J23" i="39"/>
  <c r="L76" i="37"/>
  <c r="K23" i="39"/>
  <c r="M76" i="37" s="1"/>
  <c r="L23" i="39"/>
  <c r="N76" i="37"/>
  <c r="P23" i="39"/>
  <c r="R76" i="37" s="1"/>
  <c r="M23" i="39"/>
  <c r="O76" i="37"/>
  <c r="N23" i="39"/>
  <c r="P76" i="37" s="1"/>
  <c r="O23" i="39"/>
  <c r="Q76" i="37"/>
  <c r="Q23" i="39"/>
  <c r="S76" i="37" s="1"/>
  <c r="R23" i="39"/>
  <c r="T76" i="37"/>
  <c r="S23" i="39"/>
  <c r="U76" i="37" s="1"/>
  <c r="U23" i="39"/>
  <c r="W76" i="37"/>
  <c r="V23" i="39"/>
  <c r="X76" i="37" s="1"/>
  <c r="W23" i="39"/>
  <c r="Y76" i="37"/>
  <c r="X23" i="39"/>
  <c r="Z76" i="37" s="1"/>
  <c r="Y23" i="39"/>
  <c r="AA76" i="37"/>
  <c r="Z23" i="39"/>
  <c r="AB76" i="37" s="1"/>
  <c r="AB23" i="39"/>
  <c r="AD76" i="37"/>
  <c r="AC23" i="39"/>
  <c r="AE76" i="37" s="1"/>
  <c r="AD23" i="39"/>
  <c r="AF76" i="37"/>
  <c r="AE23" i="39"/>
  <c r="AG76" i="37" s="1"/>
  <c r="AF23" i="39"/>
  <c r="AH76" i="37"/>
  <c r="AG23" i="39"/>
  <c r="AI76" i="37" s="1"/>
  <c r="AH23" i="39"/>
  <c r="AJ76" i="37"/>
  <c r="E24" i="39"/>
  <c r="G93" i="37" s="1"/>
  <c r="F24" i="39"/>
  <c r="H93" i="37"/>
  <c r="H24" i="39"/>
  <c r="J93" i="37" s="1"/>
  <c r="I24" i="39"/>
  <c r="K93" i="37"/>
  <c r="J24" i="39"/>
  <c r="L93" i="37" s="1"/>
  <c r="K24" i="39"/>
  <c r="M93" i="37"/>
  <c r="L24" i="39"/>
  <c r="N93" i="37" s="1"/>
  <c r="P24" i="39"/>
  <c r="R93" i="37"/>
  <c r="M24" i="39"/>
  <c r="O93" i="37" s="1"/>
  <c r="N24" i="39"/>
  <c r="P93" i="37"/>
  <c r="O24" i="39"/>
  <c r="Q93" i="37" s="1"/>
  <c r="Q24" i="39"/>
  <c r="S93" i="37"/>
  <c r="R24" i="39"/>
  <c r="T93" i="37" s="1"/>
  <c r="S24" i="39"/>
  <c r="U93" i="37"/>
  <c r="U24" i="39"/>
  <c r="W93" i="37" s="1"/>
  <c r="V24" i="39"/>
  <c r="X93" i="37"/>
  <c r="W24" i="39"/>
  <c r="Y93" i="37" s="1"/>
  <c r="X24" i="39"/>
  <c r="Z93" i="37"/>
  <c r="Y24" i="39"/>
  <c r="AA93" i="37" s="1"/>
  <c r="Z24" i="39"/>
  <c r="AB93" i="37"/>
  <c r="AB24" i="39"/>
  <c r="AD93" i="37" s="1"/>
  <c r="AC24" i="39"/>
  <c r="AE93" i="37"/>
  <c r="AD24" i="39"/>
  <c r="AF93" i="37" s="1"/>
  <c r="AE24" i="39"/>
  <c r="AG93" i="37"/>
  <c r="AF24" i="39"/>
  <c r="AH93" i="37" s="1"/>
  <c r="AG24" i="39"/>
  <c r="AI93" i="37"/>
  <c r="AH24" i="39"/>
  <c r="AJ93" i="37" s="1"/>
  <c r="D24" i="39"/>
  <c r="F93" i="37"/>
  <c r="D23" i="39"/>
  <c r="F76" i="37" s="1"/>
  <c r="D22" i="39"/>
  <c r="F59" i="37"/>
  <c r="D21" i="39"/>
  <c r="F42" i="37" s="1"/>
  <c r="D20" i="39"/>
  <c r="F25" i="37"/>
  <c r="AN18" i="39"/>
  <c r="AM18" i="39"/>
  <c r="AL18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O18" i="39"/>
  <c r="N18" i="39"/>
  <c r="M18" i="39"/>
  <c r="P18" i="39"/>
  <c r="L18" i="39"/>
  <c r="K18" i="39"/>
  <c r="J18" i="39"/>
  <c r="I18" i="39"/>
  <c r="H18" i="39"/>
  <c r="G18" i="39"/>
  <c r="F18" i="39"/>
  <c r="E18" i="39"/>
  <c r="D18" i="39"/>
  <c r="L166" i="29"/>
  <c r="L165" i="29"/>
  <c r="M155" i="29"/>
  <c r="L164" i="29"/>
  <c r="M161" i="29"/>
  <c r="M164" i="29"/>
  <c r="M162" i="29"/>
  <c r="M160" i="29"/>
  <c r="M159" i="29"/>
  <c r="M163" i="29"/>
  <c r="M158" i="29"/>
  <c r="M157" i="29"/>
  <c r="L163" i="29"/>
  <c r="L162" i="29"/>
  <c r="L161" i="29"/>
  <c r="L160" i="29"/>
  <c r="L159" i="29"/>
  <c r="L158" i="29"/>
  <c r="L157" i="29"/>
  <c r="M156" i="29"/>
  <c r="L156" i="29"/>
  <c r="L155" i="29"/>
  <c r="M152" i="29"/>
  <c r="M151" i="29"/>
  <c r="M150" i="29"/>
  <c r="M154" i="29"/>
  <c r="M149" i="29"/>
  <c r="M153" i="29"/>
  <c r="M148" i="29"/>
  <c r="L154" i="29"/>
  <c r="L153" i="29"/>
  <c r="L152" i="29"/>
  <c r="L151" i="29"/>
  <c r="L150" i="29"/>
  <c r="L149" i="29"/>
  <c r="L148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AS12" i="40"/>
  <c r="AR12" i="40"/>
  <c r="AQ12" i="40"/>
  <c r="AP12" i="40"/>
  <c r="AO12" i="40"/>
  <c r="AN12" i="40"/>
  <c r="AI95" i="25"/>
  <c r="AM12" i="40"/>
  <c r="AH95" i="25"/>
  <c r="AL12" i="40" s="1"/>
  <c r="AG95" i="25"/>
  <c r="AK12" i="40"/>
  <c r="AF95" i="25"/>
  <c r="AJ12" i="40" s="1"/>
  <c r="AE95" i="25"/>
  <c r="AI12" i="40"/>
  <c r="AD95" i="25"/>
  <c r="AH12" i="40" s="1"/>
  <c r="AC95" i="25"/>
  <c r="AG12" i="40"/>
  <c r="AF12" i="40"/>
  <c r="AA95" i="25"/>
  <c r="AE12" i="40"/>
  <c r="Z95" i="25"/>
  <c r="Y95" i="25"/>
  <c r="AC12" i="40"/>
  <c r="X95" i="25"/>
  <c r="AB12" i="40" s="1"/>
  <c r="W95" i="25"/>
  <c r="AA12" i="40"/>
  <c r="V95" i="25"/>
  <c r="Z12" i="40" s="1"/>
  <c r="Y12" i="40"/>
  <c r="T95" i="25"/>
  <c r="X12" i="40"/>
  <c r="S95" i="25"/>
  <c r="W12" i="40" s="1"/>
  <c r="R95" i="25"/>
  <c r="V12" i="40"/>
  <c r="U12" i="40"/>
  <c r="P95" i="25"/>
  <c r="T12" i="40"/>
  <c r="O95" i="25"/>
  <c r="N95" i="25"/>
  <c r="R12" i="40"/>
  <c r="M95" i="25"/>
  <c r="Q12" i="40" s="1"/>
  <c r="L95" i="25"/>
  <c r="P12" i="40"/>
  <c r="K95" i="25"/>
  <c r="O12" i="40" s="1"/>
  <c r="J95" i="25"/>
  <c r="N12" i="40"/>
  <c r="I95" i="25"/>
  <c r="M12" i="40" s="1"/>
  <c r="L12" i="40"/>
  <c r="G95" i="25"/>
  <c r="K12" i="40"/>
  <c r="F95" i="25"/>
  <c r="J12" i="40" s="1"/>
  <c r="E95" i="25"/>
  <c r="I12" i="40"/>
  <c r="AS11" i="40"/>
  <c r="AR11" i="40"/>
  <c r="AQ11" i="40"/>
  <c r="AP11" i="40"/>
  <c r="AO11" i="40"/>
  <c r="AN11" i="40"/>
  <c r="AI87" i="25"/>
  <c r="AM11" i="40"/>
  <c r="AH87" i="25"/>
  <c r="AL11" i="40" s="1"/>
  <c r="AG87" i="25"/>
  <c r="AK11" i="40"/>
  <c r="AF87" i="25"/>
  <c r="AJ11" i="40" s="1"/>
  <c r="AE87" i="25"/>
  <c r="AI11" i="40"/>
  <c r="AD87" i="25"/>
  <c r="AH11" i="40" s="1"/>
  <c r="AC87" i="25"/>
  <c r="AG11" i="40"/>
  <c r="AF11" i="40"/>
  <c r="AA87" i="25"/>
  <c r="AE11" i="40"/>
  <c r="Z87" i="25"/>
  <c r="AD11" i="40" s="1"/>
  <c r="Y87" i="25"/>
  <c r="AC11" i="40"/>
  <c r="X87" i="25"/>
  <c r="W87" i="25"/>
  <c r="AA11" i="40"/>
  <c r="V87" i="25"/>
  <c r="Z11" i="40" s="1"/>
  <c r="Y11" i="40"/>
  <c r="T87" i="25"/>
  <c r="X11" i="40"/>
  <c r="S87" i="25"/>
  <c r="W11" i="40" s="1"/>
  <c r="R87" i="25"/>
  <c r="V11" i="40"/>
  <c r="U11" i="40"/>
  <c r="P87" i="25"/>
  <c r="T11" i="40"/>
  <c r="O87" i="25"/>
  <c r="N87" i="25"/>
  <c r="R11" i="40"/>
  <c r="M87" i="25"/>
  <c r="Q11" i="40" s="1"/>
  <c r="L87" i="25"/>
  <c r="P11" i="40" s="1"/>
  <c r="K87" i="25"/>
  <c r="O11" i="40" s="1"/>
  <c r="J87" i="25"/>
  <c r="N11" i="40" s="1"/>
  <c r="I87" i="25"/>
  <c r="L11" i="40"/>
  <c r="G87" i="25"/>
  <c r="K11" i="40"/>
  <c r="F87" i="25"/>
  <c r="J11" i="40" s="1"/>
  <c r="E87" i="25"/>
  <c r="I11" i="40"/>
  <c r="AQ10" i="40"/>
  <c r="AP10" i="40"/>
  <c r="AO10" i="40"/>
  <c r="AN10" i="40"/>
  <c r="AI73" i="25"/>
  <c r="AI81" i="25"/>
  <c r="AI90" i="25"/>
  <c r="AH73" i="25"/>
  <c r="AL10" i="40" s="1"/>
  <c r="AH81" i="25"/>
  <c r="AH90" i="25"/>
  <c r="AG73" i="25"/>
  <c r="AK10" i="40" s="1"/>
  <c r="AG81" i="25"/>
  <c r="AG90" i="25"/>
  <c r="AF73" i="25"/>
  <c r="AF81" i="25"/>
  <c r="AF143" i="25" s="1"/>
  <c r="AF90" i="25"/>
  <c r="AE73" i="25"/>
  <c r="AE81" i="25"/>
  <c r="AE143" i="25" s="1"/>
  <c r="AE90" i="25"/>
  <c r="AD73" i="25"/>
  <c r="AH10" i="40" s="1"/>
  <c r="AD81" i="25"/>
  <c r="AD90" i="25"/>
  <c r="AC73" i="25"/>
  <c r="AG10" i="40" s="1"/>
  <c r="AC81" i="25"/>
  <c r="AC90" i="25"/>
  <c r="AF10" i="40"/>
  <c r="AA73" i="25"/>
  <c r="AA81" i="25"/>
  <c r="AA90" i="25"/>
  <c r="Z73" i="25"/>
  <c r="AD10" i="40" s="1"/>
  <c r="Z81" i="25"/>
  <c r="Z90" i="25"/>
  <c r="Y73" i="25"/>
  <c r="Y81" i="25"/>
  <c r="Y90" i="25"/>
  <c r="X73" i="25"/>
  <c r="X81" i="25"/>
  <c r="X90" i="25"/>
  <c r="W73" i="25"/>
  <c r="W81" i="25"/>
  <c r="W90" i="25"/>
  <c r="V73" i="25"/>
  <c r="Z10" i="40" s="1"/>
  <c r="V81" i="25"/>
  <c r="V90" i="25"/>
  <c r="Y10" i="40"/>
  <c r="T73" i="25"/>
  <c r="T81" i="25"/>
  <c r="T90" i="25"/>
  <c r="X10" i="40"/>
  <c r="S73" i="25"/>
  <c r="S81" i="25"/>
  <c r="S90" i="25"/>
  <c r="W10" i="40"/>
  <c r="V10" i="40"/>
  <c r="Q90" i="25"/>
  <c r="U10" i="40"/>
  <c r="T10" i="40"/>
  <c r="O73" i="25"/>
  <c r="O81" i="25"/>
  <c r="O90" i="25"/>
  <c r="S10" i="40"/>
  <c r="N73" i="25"/>
  <c r="N81" i="25"/>
  <c r="N90" i="25"/>
  <c r="R10" i="40"/>
  <c r="M73" i="25"/>
  <c r="M81" i="25"/>
  <c r="M90" i="25"/>
  <c r="Q10" i="40"/>
  <c r="P10" i="40"/>
  <c r="K73" i="25"/>
  <c r="K81" i="25"/>
  <c r="K90" i="25"/>
  <c r="O10" i="40" s="1"/>
  <c r="J73" i="25"/>
  <c r="J81" i="25"/>
  <c r="J90" i="25"/>
  <c r="N10" i="40" s="1"/>
  <c r="I73" i="25"/>
  <c r="I81" i="25"/>
  <c r="I90" i="25"/>
  <c r="G73" i="25"/>
  <c r="K10" i="40" s="1"/>
  <c r="G81" i="25"/>
  <c r="G143" i="25" s="1"/>
  <c r="G90" i="25"/>
  <c r="F73" i="25"/>
  <c r="J10" i="40" s="1"/>
  <c r="F81" i="25"/>
  <c r="F143" i="25" s="1"/>
  <c r="F90" i="25"/>
  <c r="E73" i="25"/>
  <c r="E81" i="25"/>
  <c r="E143" i="25" s="1"/>
  <c r="E90" i="25"/>
  <c r="AQ9" i="40"/>
  <c r="AP9" i="40"/>
  <c r="AO9" i="40"/>
  <c r="AN9" i="40"/>
  <c r="AI75" i="25"/>
  <c r="AI79" i="25"/>
  <c r="AI84" i="25"/>
  <c r="AI93" i="25"/>
  <c r="AM9" i="40" s="1"/>
  <c r="AH75" i="25"/>
  <c r="AH79" i="25"/>
  <c r="AH84" i="25"/>
  <c r="AL9" i="40" s="1"/>
  <c r="AH93" i="25"/>
  <c r="AG75" i="25"/>
  <c r="AG79" i="25"/>
  <c r="AG84" i="25"/>
  <c r="AG93" i="25"/>
  <c r="AF75" i="25"/>
  <c r="AF79" i="25"/>
  <c r="AF84" i="25"/>
  <c r="AF93" i="25"/>
  <c r="AJ9" i="40"/>
  <c r="AE75" i="25"/>
  <c r="AE79" i="25"/>
  <c r="AE84" i="25"/>
  <c r="AE93" i="25"/>
  <c r="AI9" i="40" s="1"/>
  <c r="AD75" i="25"/>
  <c r="AD79" i="25"/>
  <c r="AD84" i="25"/>
  <c r="AH9" i="40" s="1"/>
  <c r="AD93" i="25"/>
  <c r="AC75" i="25"/>
  <c r="AC79" i="25"/>
  <c r="AG9" i="40" s="1"/>
  <c r="AC84" i="25"/>
  <c r="AC93" i="25"/>
  <c r="AA75" i="25"/>
  <c r="AA79" i="25"/>
  <c r="AA84" i="25"/>
  <c r="AA93" i="25"/>
  <c r="Z75" i="25"/>
  <c r="Z79" i="25"/>
  <c r="Z84" i="25"/>
  <c r="AD9" i="40" s="1"/>
  <c r="Z93" i="25"/>
  <c r="Y75" i="25"/>
  <c r="Y79" i="25"/>
  <c r="AC9" i="40" s="1"/>
  <c r="Y84" i="25"/>
  <c r="Y93" i="25"/>
  <c r="X75" i="25"/>
  <c r="X79" i="25"/>
  <c r="X84" i="25"/>
  <c r="X93" i="25"/>
  <c r="AB9" i="40"/>
  <c r="W75" i="25"/>
  <c r="W79" i="25"/>
  <c r="W84" i="25"/>
  <c r="W93" i="25"/>
  <c r="V75" i="25"/>
  <c r="V79" i="25"/>
  <c r="V84" i="25"/>
  <c r="V93" i="25"/>
  <c r="Y9" i="40"/>
  <c r="T75" i="25"/>
  <c r="T137" i="25" s="1"/>
  <c r="T79" i="25"/>
  <c r="T84" i="25"/>
  <c r="T93" i="25"/>
  <c r="X9" i="40"/>
  <c r="S75" i="25"/>
  <c r="S79" i="25"/>
  <c r="S84" i="25"/>
  <c r="S93" i="25"/>
  <c r="W9" i="40" s="1"/>
  <c r="V9" i="40"/>
  <c r="U9" i="40"/>
  <c r="P75" i="25"/>
  <c r="P137" i="25" s="1"/>
  <c r="P79" i="25"/>
  <c r="P84" i="25"/>
  <c r="P93" i="25"/>
  <c r="T9" i="40"/>
  <c r="O75" i="25"/>
  <c r="O79" i="25"/>
  <c r="O84" i="25"/>
  <c r="O93" i="25"/>
  <c r="S9" i="40" s="1"/>
  <c r="N75" i="25"/>
  <c r="N79" i="25"/>
  <c r="N84" i="25"/>
  <c r="N93" i="25"/>
  <c r="M75" i="25"/>
  <c r="M79" i="25"/>
  <c r="M84" i="25"/>
  <c r="M93" i="25"/>
  <c r="P9" i="40"/>
  <c r="O9" i="40"/>
  <c r="J75" i="25"/>
  <c r="J79" i="25"/>
  <c r="J84" i="25"/>
  <c r="N9" i="40" s="1"/>
  <c r="J93" i="25"/>
  <c r="I75" i="25"/>
  <c r="I79" i="25"/>
  <c r="M9" i="40" s="1"/>
  <c r="I84" i="25"/>
  <c r="I93" i="25"/>
  <c r="L9" i="40"/>
  <c r="G75" i="25"/>
  <c r="G79" i="25"/>
  <c r="G84" i="25"/>
  <c r="G93" i="25"/>
  <c r="F75" i="25"/>
  <c r="F79" i="25"/>
  <c r="F84" i="25"/>
  <c r="F93" i="25"/>
  <c r="E75" i="25"/>
  <c r="E79" i="25"/>
  <c r="I9" i="40" s="1"/>
  <c r="E84" i="25"/>
  <c r="E93" i="25"/>
  <c r="AR8" i="40"/>
  <c r="AQ8" i="40"/>
  <c r="AP8" i="40"/>
  <c r="AO8" i="40"/>
  <c r="AN8" i="40"/>
  <c r="AI85" i="25"/>
  <c r="AI94" i="25"/>
  <c r="AM8" i="40"/>
  <c r="AH85" i="25"/>
  <c r="AL8" i="40" s="1"/>
  <c r="AH94" i="25"/>
  <c r="AG85" i="25"/>
  <c r="AK8" i="40" s="1"/>
  <c r="AG94" i="25"/>
  <c r="AF85" i="25"/>
  <c r="AF94" i="25"/>
  <c r="AE85" i="25"/>
  <c r="AE94" i="25"/>
  <c r="AI8" i="40"/>
  <c r="AD85" i="25"/>
  <c r="AH8" i="40" s="1"/>
  <c r="AD94" i="25"/>
  <c r="AC85" i="25"/>
  <c r="AG8" i="40" s="1"/>
  <c r="AC94" i="25"/>
  <c r="AF8" i="40"/>
  <c r="AA85" i="25"/>
  <c r="AA94" i="25"/>
  <c r="Z85" i="25"/>
  <c r="Z94" i="25"/>
  <c r="AD8" i="40" s="1"/>
  <c r="Y85" i="25"/>
  <c r="Y94" i="25"/>
  <c r="AC8" i="40"/>
  <c r="X85" i="25"/>
  <c r="AB8" i="40" s="1"/>
  <c r="X94" i="25"/>
  <c r="W85" i="25"/>
  <c r="W94" i="25"/>
  <c r="V85" i="25"/>
  <c r="V94" i="25"/>
  <c r="Z8" i="40" s="1"/>
  <c r="Y8" i="40"/>
  <c r="T85" i="25"/>
  <c r="T94" i="25"/>
  <c r="S85" i="25"/>
  <c r="S94" i="25"/>
  <c r="W8" i="40"/>
  <c r="V8" i="40"/>
  <c r="U8" i="40"/>
  <c r="P85" i="25"/>
  <c r="P94" i="25"/>
  <c r="T8" i="40" s="1"/>
  <c r="O85" i="25"/>
  <c r="O94" i="25"/>
  <c r="S8" i="40"/>
  <c r="N85" i="25"/>
  <c r="R8" i="40" s="1"/>
  <c r="N94" i="25"/>
  <c r="M85" i="25"/>
  <c r="M94" i="25"/>
  <c r="P8" i="40"/>
  <c r="O8" i="40"/>
  <c r="J85" i="25"/>
  <c r="N8" i="40" s="1"/>
  <c r="J94" i="25"/>
  <c r="I85" i="25"/>
  <c r="M8" i="40" s="1"/>
  <c r="I94" i="25"/>
  <c r="G85" i="25"/>
  <c r="G94" i="25"/>
  <c r="F85" i="25"/>
  <c r="F94" i="25"/>
  <c r="J8" i="40" s="1"/>
  <c r="E85" i="25"/>
  <c r="E94" i="25"/>
  <c r="I8" i="40"/>
  <c r="AQ7" i="40"/>
  <c r="AP7" i="40"/>
  <c r="AO7" i="40"/>
  <c r="AN7" i="40"/>
  <c r="AI76" i="25"/>
  <c r="AI86" i="25"/>
  <c r="AM7" i="40" s="1"/>
  <c r="AI96" i="25"/>
  <c r="AH76" i="25"/>
  <c r="AH86" i="25"/>
  <c r="AH96" i="25"/>
  <c r="AG76" i="25"/>
  <c r="AG86" i="25"/>
  <c r="AG96" i="25"/>
  <c r="AF76" i="25"/>
  <c r="AF86" i="25"/>
  <c r="AJ7" i="40" s="1"/>
  <c r="AF96" i="25"/>
  <c r="AE76" i="25"/>
  <c r="AE86" i="25"/>
  <c r="AI7" i="40" s="1"/>
  <c r="AE96" i="25"/>
  <c r="AD76" i="25"/>
  <c r="AD86" i="25"/>
  <c r="AD96" i="25"/>
  <c r="AC76" i="25"/>
  <c r="AC86" i="25"/>
  <c r="AC96" i="25"/>
  <c r="AA76" i="25"/>
  <c r="AA86" i="25"/>
  <c r="AA96" i="25"/>
  <c r="Z76" i="25"/>
  <c r="Z86" i="25"/>
  <c r="Z96" i="25"/>
  <c r="Y76" i="25"/>
  <c r="AC7" i="40" s="1"/>
  <c r="Y86" i="25"/>
  <c r="Y96" i="25"/>
  <c r="X76" i="25"/>
  <c r="X86" i="25"/>
  <c r="X96" i="25"/>
  <c r="W76" i="25"/>
  <c r="W86" i="25"/>
  <c r="W96" i="25"/>
  <c r="V76" i="25"/>
  <c r="V86" i="25"/>
  <c r="V96" i="25"/>
  <c r="Y7" i="40"/>
  <c r="T76" i="25"/>
  <c r="T86" i="25"/>
  <c r="T96" i="25"/>
  <c r="X7" i="40"/>
  <c r="S76" i="25"/>
  <c r="S86" i="25"/>
  <c r="S96" i="25"/>
  <c r="W7" i="40"/>
  <c r="V7" i="40"/>
  <c r="U7" i="40"/>
  <c r="P76" i="25"/>
  <c r="P86" i="25"/>
  <c r="T7" i="40" s="1"/>
  <c r="P96" i="25"/>
  <c r="O76" i="25"/>
  <c r="O86" i="25"/>
  <c r="O96" i="25"/>
  <c r="N76" i="25"/>
  <c r="N86" i="25"/>
  <c r="N96" i="25"/>
  <c r="M76" i="25"/>
  <c r="M86" i="25"/>
  <c r="Q7" i="40" s="1"/>
  <c r="M96" i="25"/>
  <c r="P7" i="40"/>
  <c r="O7" i="40"/>
  <c r="J76" i="25"/>
  <c r="J86" i="25"/>
  <c r="J96" i="25"/>
  <c r="N7" i="40"/>
  <c r="I76" i="25"/>
  <c r="I86" i="25"/>
  <c r="I96" i="25"/>
  <c r="M7" i="40"/>
  <c r="L7" i="40"/>
  <c r="G76" i="25"/>
  <c r="G86" i="25"/>
  <c r="G96" i="25"/>
  <c r="K7" i="40" s="1"/>
  <c r="F76" i="25"/>
  <c r="F86" i="25"/>
  <c r="F96" i="25"/>
  <c r="J7" i="40" s="1"/>
  <c r="E76" i="25"/>
  <c r="E86" i="25"/>
  <c r="E96" i="25"/>
  <c r="I7" i="40" s="1"/>
  <c r="AQ6" i="40"/>
  <c r="AP6" i="40"/>
  <c r="AO6" i="40"/>
  <c r="AN6" i="40"/>
  <c r="AI88" i="25"/>
  <c r="AM6" i="40" s="1"/>
  <c r="AI97" i="25"/>
  <c r="AH88" i="25"/>
  <c r="AH97" i="25"/>
  <c r="AL6" i="40" s="1"/>
  <c r="AG88" i="25"/>
  <c r="AG97" i="25"/>
  <c r="AK6" i="40"/>
  <c r="AF88" i="25"/>
  <c r="AJ6" i="40" s="1"/>
  <c r="AF97" i="25"/>
  <c r="AE88" i="25"/>
  <c r="AI6" i="40" s="1"/>
  <c r="AE97" i="25"/>
  <c r="AD88" i="25"/>
  <c r="AD97" i="25"/>
  <c r="AH6" i="40" s="1"/>
  <c r="AC88" i="25"/>
  <c r="AC97" i="25"/>
  <c r="AG6" i="40"/>
  <c r="AF6" i="40"/>
  <c r="AA88" i="25"/>
  <c r="AA97" i="25"/>
  <c r="AE6" i="40"/>
  <c r="Z88" i="25"/>
  <c r="AD6" i="40" s="1"/>
  <c r="Z97" i="25"/>
  <c r="Y88" i="25"/>
  <c r="Y97" i="25"/>
  <c r="X88" i="25"/>
  <c r="X97" i="25"/>
  <c r="AB6" i="40" s="1"/>
  <c r="W88" i="25"/>
  <c r="W97" i="25"/>
  <c r="AA6" i="40"/>
  <c r="V88" i="25"/>
  <c r="Z6" i="40" s="1"/>
  <c r="V97" i="25"/>
  <c r="Y6" i="40"/>
  <c r="T88" i="25"/>
  <c r="X6" i="40" s="1"/>
  <c r="T97" i="25"/>
  <c r="S88" i="25"/>
  <c r="S97" i="25"/>
  <c r="V6" i="40"/>
  <c r="U6" i="40"/>
  <c r="P88" i="25"/>
  <c r="T6" i="40" s="1"/>
  <c r="P97" i="25"/>
  <c r="O88" i="25"/>
  <c r="S6" i="40" s="1"/>
  <c r="O97" i="25"/>
  <c r="N88" i="25"/>
  <c r="N97" i="25"/>
  <c r="R6" i="40" s="1"/>
  <c r="M88" i="25"/>
  <c r="M97" i="25"/>
  <c r="Q6" i="40"/>
  <c r="P6" i="40"/>
  <c r="J88" i="25"/>
  <c r="J97" i="25"/>
  <c r="N6" i="40" s="1"/>
  <c r="I88" i="25"/>
  <c r="I97" i="25"/>
  <c r="M6" i="40"/>
  <c r="G88" i="25"/>
  <c r="G97" i="25"/>
  <c r="K6" i="40"/>
  <c r="F88" i="25"/>
  <c r="J6" i="40" s="1"/>
  <c r="F97" i="25"/>
  <c r="E88" i="25"/>
  <c r="E97" i="25"/>
  <c r="AS269" i="40"/>
  <c r="AR269" i="40"/>
  <c r="AQ269" i="40"/>
  <c r="AP269" i="40"/>
  <c r="AO269" i="40"/>
  <c r="AN269" i="40"/>
  <c r="AM269" i="40"/>
  <c r="AL269" i="40"/>
  <c r="AK269" i="40"/>
  <c r="AJ269" i="40"/>
  <c r="AI269" i="40"/>
  <c r="AH269" i="40"/>
  <c r="AG269" i="40"/>
  <c r="AF269" i="40"/>
  <c r="AE269" i="40"/>
  <c r="AD269" i="40"/>
  <c r="AC269" i="40"/>
  <c r="AB269" i="40"/>
  <c r="AA269" i="40"/>
  <c r="Z269" i="40"/>
  <c r="Y269" i="40"/>
  <c r="X269" i="40"/>
  <c r="W269" i="40"/>
  <c r="V269" i="40"/>
  <c r="U269" i="40"/>
  <c r="T269" i="40"/>
  <c r="S269" i="40"/>
  <c r="R269" i="40"/>
  <c r="Q269" i="40"/>
  <c r="P269" i="40"/>
  <c r="O269" i="40"/>
  <c r="N269" i="40"/>
  <c r="M269" i="40"/>
  <c r="L269" i="40"/>
  <c r="K269" i="40"/>
  <c r="J269" i="40"/>
  <c r="I269" i="40"/>
  <c r="AS233" i="40"/>
  <c r="AR233" i="40"/>
  <c r="AQ233" i="40"/>
  <c r="AP233" i="40"/>
  <c r="AO233" i="40"/>
  <c r="AN233" i="40"/>
  <c r="AM233" i="40"/>
  <c r="AL233" i="40"/>
  <c r="AK233" i="40"/>
  <c r="AJ233" i="40"/>
  <c r="AI233" i="40"/>
  <c r="AH233" i="40"/>
  <c r="AG233" i="40"/>
  <c r="AF233" i="40"/>
  <c r="AE233" i="40"/>
  <c r="AD233" i="40"/>
  <c r="AC233" i="40"/>
  <c r="AB233" i="40"/>
  <c r="AA233" i="40"/>
  <c r="Z233" i="40"/>
  <c r="Y233" i="40"/>
  <c r="X233" i="40"/>
  <c r="W233" i="40"/>
  <c r="V233" i="40"/>
  <c r="U233" i="40"/>
  <c r="T233" i="40"/>
  <c r="S233" i="40"/>
  <c r="R233" i="40"/>
  <c r="Q233" i="40"/>
  <c r="P233" i="40"/>
  <c r="O233" i="40"/>
  <c r="N233" i="40"/>
  <c r="M233" i="40"/>
  <c r="L233" i="40"/>
  <c r="K233" i="40"/>
  <c r="J233" i="40"/>
  <c r="I233" i="40"/>
  <c r="AS206" i="40"/>
  <c r="AR206" i="40"/>
  <c r="AQ206" i="40"/>
  <c r="AP206" i="40"/>
  <c r="AO206" i="40"/>
  <c r="AN206" i="40"/>
  <c r="AM206" i="40"/>
  <c r="AL206" i="40"/>
  <c r="AK206" i="40"/>
  <c r="AJ206" i="40"/>
  <c r="AI206" i="40"/>
  <c r="AH206" i="40"/>
  <c r="AG206" i="40"/>
  <c r="AF206" i="40"/>
  <c r="AE206" i="40"/>
  <c r="AD206" i="40"/>
  <c r="AC206" i="40"/>
  <c r="AB206" i="40"/>
  <c r="AA206" i="40"/>
  <c r="Z206" i="40"/>
  <c r="Y206" i="40"/>
  <c r="X206" i="40"/>
  <c r="W206" i="40"/>
  <c r="V206" i="40"/>
  <c r="U206" i="40"/>
  <c r="T206" i="40"/>
  <c r="S206" i="40"/>
  <c r="R206" i="40"/>
  <c r="Q206" i="40"/>
  <c r="P206" i="40"/>
  <c r="O206" i="40"/>
  <c r="N206" i="40"/>
  <c r="M206" i="40"/>
  <c r="L206" i="40"/>
  <c r="K206" i="40"/>
  <c r="J206" i="40"/>
  <c r="I206" i="40"/>
  <c r="AS180" i="40"/>
  <c r="AR180" i="40"/>
  <c r="AQ180" i="40"/>
  <c r="AP180" i="40"/>
  <c r="AO180" i="40"/>
  <c r="AN180" i="40"/>
  <c r="AM180" i="40"/>
  <c r="AL180" i="40"/>
  <c r="AK180" i="40"/>
  <c r="AJ180" i="40"/>
  <c r="AI180" i="40"/>
  <c r="AH180" i="40"/>
  <c r="AG180" i="40"/>
  <c r="AF180" i="40"/>
  <c r="AE180" i="40"/>
  <c r="AD180" i="40"/>
  <c r="AC180" i="40"/>
  <c r="AB180" i="40"/>
  <c r="AA180" i="40"/>
  <c r="Z180" i="40"/>
  <c r="Y180" i="40"/>
  <c r="X180" i="40"/>
  <c r="W180" i="40"/>
  <c r="V180" i="40"/>
  <c r="U180" i="40"/>
  <c r="T180" i="40"/>
  <c r="S180" i="40"/>
  <c r="R180" i="40"/>
  <c r="Q180" i="40"/>
  <c r="P180" i="40"/>
  <c r="O180" i="40"/>
  <c r="N180" i="40"/>
  <c r="M180" i="40"/>
  <c r="L180" i="40"/>
  <c r="K180" i="40"/>
  <c r="J180" i="40"/>
  <c r="I180" i="40"/>
  <c r="AI131" i="25"/>
  <c r="AH131" i="25"/>
  <c r="AG131" i="25"/>
  <c r="AF131" i="25"/>
  <c r="AE131" i="25"/>
  <c r="AD131" i="25"/>
  <c r="AC131" i="25"/>
  <c r="AI130" i="25"/>
  <c r="AH130" i="25"/>
  <c r="AG130" i="25"/>
  <c r="AF130" i="25"/>
  <c r="AE130" i="25"/>
  <c r="AD130" i="25"/>
  <c r="AC130" i="25"/>
  <c r="AI129" i="25"/>
  <c r="AH129" i="25"/>
  <c r="AG129" i="25"/>
  <c r="AF129" i="25"/>
  <c r="AE129" i="25"/>
  <c r="AD129" i="25"/>
  <c r="AC129" i="25"/>
  <c r="AI128" i="25"/>
  <c r="AH128" i="25"/>
  <c r="AG128" i="25"/>
  <c r="AF128" i="25"/>
  <c r="AE128" i="25"/>
  <c r="AD128" i="25"/>
  <c r="AC128" i="25"/>
  <c r="AI127" i="25"/>
  <c r="AH127" i="25"/>
  <c r="AG127" i="25"/>
  <c r="AF127" i="25"/>
  <c r="AE127" i="25"/>
  <c r="AD127" i="25"/>
  <c r="AC127" i="25"/>
  <c r="AI126" i="25"/>
  <c r="AH126" i="25"/>
  <c r="AH154" i="25" s="1"/>
  <c r="AG126" i="25"/>
  <c r="AF126" i="25"/>
  <c r="AE126" i="25"/>
  <c r="AD126" i="25"/>
  <c r="AD154" i="25" s="1"/>
  <c r="AC126" i="25"/>
  <c r="AI125" i="25"/>
  <c r="AH125" i="25"/>
  <c r="AG125" i="25"/>
  <c r="AF125" i="25"/>
  <c r="AE125" i="25"/>
  <c r="AD125" i="25"/>
  <c r="AC125" i="25"/>
  <c r="AI124" i="25"/>
  <c r="AH124" i="25"/>
  <c r="AG124" i="25"/>
  <c r="AF124" i="25"/>
  <c r="AF152" i="25" s="1"/>
  <c r="AE124" i="25"/>
  <c r="AD124" i="25"/>
  <c r="AC124" i="25"/>
  <c r="AI123" i="25"/>
  <c r="AH123" i="25"/>
  <c r="AG123" i="25"/>
  <c r="AF123" i="25"/>
  <c r="AE123" i="25"/>
  <c r="AD123" i="25"/>
  <c r="AC123" i="25"/>
  <c r="AI122" i="25"/>
  <c r="AH122" i="25"/>
  <c r="AG122" i="25"/>
  <c r="AF122" i="25"/>
  <c r="AE122" i="25"/>
  <c r="AD122" i="25"/>
  <c r="AC122" i="25"/>
  <c r="AI121" i="25"/>
  <c r="AH121" i="25"/>
  <c r="AG121" i="25"/>
  <c r="AF121" i="25"/>
  <c r="AE121" i="25"/>
  <c r="AD121" i="25"/>
  <c r="AC121" i="25"/>
  <c r="AC149" i="25" s="1"/>
  <c r="AI120" i="25"/>
  <c r="AH120" i="25"/>
  <c r="AG120" i="25"/>
  <c r="AF120" i="25"/>
  <c r="AE120" i="25"/>
  <c r="AD120" i="25"/>
  <c r="AC120" i="25"/>
  <c r="AI119" i="25"/>
  <c r="AI147" i="25" s="1"/>
  <c r="AH119" i="25"/>
  <c r="AG119" i="25"/>
  <c r="AF119" i="25"/>
  <c r="AE119" i="25"/>
  <c r="AE147" i="25" s="1"/>
  <c r="AD119" i="25"/>
  <c r="AC119" i="25"/>
  <c r="AI118" i="25"/>
  <c r="AH118" i="25"/>
  <c r="AG118" i="25"/>
  <c r="AF118" i="25"/>
  <c r="AE118" i="25"/>
  <c r="AD118" i="25"/>
  <c r="AC118" i="25"/>
  <c r="AI117" i="25"/>
  <c r="AH117" i="25"/>
  <c r="AG117" i="25"/>
  <c r="AF117" i="25"/>
  <c r="AE117" i="25"/>
  <c r="AD117" i="25"/>
  <c r="AC117" i="25"/>
  <c r="AI116" i="25"/>
  <c r="AH116" i="25"/>
  <c r="AG116" i="25"/>
  <c r="AF116" i="25"/>
  <c r="AE116" i="25"/>
  <c r="AD116" i="25"/>
  <c r="AC116" i="25"/>
  <c r="AI115" i="25"/>
  <c r="AH115" i="25"/>
  <c r="AG115" i="25"/>
  <c r="AF115" i="25"/>
  <c r="AE115" i="25"/>
  <c r="AD115" i="25"/>
  <c r="AC115" i="25"/>
  <c r="AI114" i="25"/>
  <c r="AH114" i="25"/>
  <c r="AG114" i="25"/>
  <c r="AF114" i="25"/>
  <c r="AE114" i="25"/>
  <c r="AD114" i="25"/>
  <c r="AC114" i="25"/>
  <c r="AI113" i="25"/>
  <c r="AH113" i="25"/>
  <c r="AG113" i="25"/>
  <c r="AF113" i="25"/>
  <c r="AE113" i="25"/>
  <c r="AD113" i="25"/>
  <c r="AC113" i="25"/>
  <c r="AI112" i="25"/>
  <c r="AH112" i="25"/>
  <c r="AG112" i="25"/>
  <c r="AF112" i="25"/>
  <c r="AF140" i="25" s="1"/>
  <c r="AE112" i="25"/>
  <c r="AD112" i="25"/>
  <c r="AC112" i="25"/>
  <c r="AI111" i="25"/>
  <c r="AH111" i="25"/>
  <c r="AG111" i="25"/>
  <c r="AF111" i="25"/>
  <c r="AE111" i="25"/>
  <c r="AD111" i="25"/>
  <c r="AC111" i="25"/>
  <c r="AI110" i="25"/>
  <c r="AH110" i="25"/>
  <c r="AG110" i="25"/>
  <c r="AF110" i="25"/>
  <c r="AE110" i="25"/>
  <c r="AD110" i="25"/>
  <c r="AC110" i="25"/>
  <c r="AI109" i="25"/>
  <c r="AH109" i="25"/>
  <c r="AG109" i="25"/>
  <c r="AF109" i="25"/>
  <c r="AE109" i="25"/>
  <c r="AD109" i="25"/>
  <c r="AC109" i="25"/>
  <c r="AI108" i="25"/>
  <c r="AH108" i="25"/>
  <c r="AG108" i="25"/>
  <c r="AF108" i="25"/>
  <c r="AE108" i="25"/>
  <c r="AD108" i="25"/>
  <c r="AC108" i="25"/>
  <c r="AI107" i="25"/>
  <c r="AI135" i="25" s="1"/>
  <c r="AH107" i="25"/>
  <c r="AG107" i="25"/>
  <c r="AF107" i="25"/>
  <c r="AE107" i="25"/>
  <c r="AD107" i="25"/>
  <c r="AC107" i="25"/>
  <c r="AI106" i="25"/>
  <c r="AH106" i="25"/>
  <c r="AG106" i="25"/>
  <c r="AF106" i="25"/>
  <c r="AE106" i="25"/>
  <c r="AD106" i="25"/>
  <c r="AC106" i="25"/>
  <c r="AI105" i="25"/>
  <c r="AH105" i="25"/>
  <c r="AG105" i="25"/>
  <c r="AF105" i="25"/>
  <c r="AE105" i="25"/>
  <c r="AD105" i="25"/>
  <c r="AC105" i="25"/>
  <c r="AA131" i="25"/>
  <c r="Z131" i="25"/>
  <c r="Y131" i="25"/>
  <c r="X131" i="25"/>
  <c r="W131" i="25"/>
  <c r="V131" i="25"/>
  <c r="AA130" i="25"/>
  <c r="Z130" i="25"/>
  <c r="Y130" i="25"/>
  <c r="X130" i="25"/>
  <c r="W130" i="25"/>
  <c r="V130" i="25"/>
  <c r="AA129" i="25"/>
  <c r="Z129" i="25"/>
  <c r="Y129" i="25"/>
  <c r="X129" i="25"/>
  <c r="W129" i="25"/>
  <c r="V129" i="25"/>
  <c r="AA128" i="25"/>
  <c r="Z128" i="25"/>
  <c r="Y128" i="25"/>
  <c r="X128" i="25"/>
  <c r="W128" i="25"/>
  <c r="V128" i="25"/>
  <c r="AA127" i="25"/>
  <c r="Z127" i="25"/>
  <c r="Y127" i="25"/>
  <c r="X127" i="25"/>
  <c r="W127" i="25"/>
  <c r="V127" i="25"/>
  <c r="AA126" i="25"/>
  <c r="Z126" i="25"/>
  <c r="Y126" i="25"/>
  <c r="X126" i="25"/>
  <c r="W126" i="25"/>
  <c r="V126" i="25"/>
  <c r="AA125" i="25"/>
  <c r="Z125" i="25"/>
  <c r="Y125" i="25"/>
  <c r="X125" i="25"/>
  <c r="W125" i="25"/>
  <c r="V125" i="25"/>
  <c r="AA124" i="25"/>
  <c r="Z124" i="25"/>
  <c r="Y124" i="25"/>
  <c r="X124" i="25"/>
  <c r="W124" i="25"/>
  <c r="V124" i="25"/>
  <c r="AA123" i="25"/>
  <c r="Z123" i="25"/>
  <c r="Y123" i="25"/>
  <c r="X123" i="25"/>
  <c r="W123" i="25"/>
  <c r="V123" i="25"/>
  <c r="AA122" i="25"/>
  <c r="Z122" i="25"/>
  <c r="Y122" i="25"/>
  <c r="X122" i="25"/>
  <c r="W122" i="25"/>
  <c r="V122" i="25"/>
  <c r="AA121" i="25"/>
  <c r="Z121" i="25"/>
  <c r="Y121" i="25"/>
  <c r="X121" i="25"/>
  <c r="W121" i="25"/>
  <c r="V121" i="25"/>
  <c r="AA120" i="25"/>
  <c r="Z120" i="25"/>
  <c r="Y120" i="25"/>
  <c r="X120" i="25"/>
  <c r="W120" i="25"/>
  <c r="V120" i="25"/>
  <c r="AA119" i="25"/>
  <c r="Z119" i="25"/>
  <c r="Y119" i="25"/>
  <c r="X119" i="25"/>
  <c r="W119" i="25"/>
  <c r="V119" i="25"/>
  <c r="AA118" i="25"/>
  <c r="Z118" i="25"/>
  <c r="Y118" i="25"/>
  <c r="X118" i="25"/>
  <c r="W118" i="25"/>
  <c r="V118" i="25"/>
  <c r="AA117" i="25"/>
  <c r="Z117" i="25"/>
  <c r="Y117" i="25"/>
  <c r="X117" i="25"/>
  <c r="W117" i="25"/>
  <c r="V117" i="25"/>
  <c r="AA116" i="25"/>
  <c r="Z116" i="25"/>
  <c r="Y116" i="25"/>
  <c r="X116" i="25"/>
  <c r="W116" i="25"/>
  <c r="V116" i="25"/>
  <c r="AA115" i="25"/>
  <c r="Z115" i="25"/>
  <c r="Y115" i="25"/>
  <c r="X115" i="25"/>
  <c r="W115" i="25"/>
  <c r="V115" i="25"/>
  <c r="AA114" i="25"/>
  <c r="Z114" i="25"/>
  <c r="Y114" i="25"/>
  <c r="X114" i="25"/>
  <c r="W114" i="25"/>
  <c r="V114" i="25"/>
  <c r="AA113" i="25"/>
  <c r="Z113" i="25"/>
  <c r="Y113" i="25"/>
  <c r="X113" i="25"/>
  <c r="W113" i="25"/>
  <c r="V113" i="25"/>
  <c r="AA112" i="25"/>
  <c r="Z112" i="25"/>
  <c r="Z140" i="25" s="1"/>
  <c r="Y112" i="25"/>
  <c r="X112" i="25"/>
  <c r="W112" i="25"/>
  <c r="V112" i="25"/>
  <c r="V140" i="25" s="1"/>
  <c r="AA111" i="25"/>
  <c r="Z111" i="25"/>
  <c r="Y111" i="25"/>
  <c r="X111" i="25"/>
  <c r="W111" i="25"/>
  <c r="V111" i="25"/>
  <c r="AA110" i="25"/>
  <c r="Z110" i="25"/>
  <c r="Y110" i="25"/>
  <c r="X110" i="25"/>
  <c r="W110" i="25"/>
  <c r="V110" i="25"/>
  <c r="AA109" i="25"/>
  <c r="Z109" i="25"/>
  <c r="Y109" i="25"/>
  <c r="X109" i="25"/>
  <c r="W109" i="25"/>
  <c r="V109" i="25"/>
  <c r="AA108" i="25"/>
  <c r="Z108" i="25"/>
  <c r="Y108" i="25"/>
  <c r="X108" i="25"/>
  <c r="W108" i="25"/>
  <c r="V108" i="25"/>
  <c r="AA107" i="25"/>
  <c r="Z107" i="25"/>
  <c r="Y107" i="25"/>
  <c r="X107" i="25"/>
  <c r="W107" i="25"/>
  <c r="V107" i="25"/>
  <c r="AA106" i="25"/>
  <c r="Z106" i="25"/>
  <c r="Y106" i="25"/>
  <c r="X106" i="25"/>
  <c r="W106" i="25"/>
  <c r="V106" i="25"/>
  <c r="AA105" i="25"/>
  <c r="Z105" i="25"/>
  <c r="Y105" i="25"/>
  <c r="X105" i="25"/>
  <c r="W105" i="25"/>
  <c r="V105" i="25"/>
  <c r="T131" i="25"/>
  <c r="S131" i="25"/>
  <c r="R131" i="25"/>
  <c r="Q131" i="25"/>
  <c r="P131" i="25"/>
  <c r="O131" i="25"/>
  <c r="N131" i="25"/>
  <c r="M131" i="25"/>
  <c r="L131" i="25"/>
  <c r="K131" i="25"/>
  <c r="J131" i="25"/>
  <c r="I131" i="25"/>
  <c r="T130" i="25"/>
  <c r="S130" i="25"/>
  <c r="R130" i="25"/>
  <c r="Q130" i="25"/>
  <c r="P130" i="25"/>
  <c r="O130" i="25"/>
  <c r="N130" i="25"/>
  <c r="M130" i="25"/>
  <c r="L130" i="25"/>
  <c r="K130" i="25"/>
  <c r="J130" i="25"/>
  <c r="I130" i="25"/>
  <c r="T129" i="25"/>
  <c r="S129" i="25"/>
  <c r="R129" i="25"/>
  <c r="Q129" i="25"/>
  <c r="P129" i="25"/>
  <c r="O129" i="25"/>
  <c r="N129" i="25"/>
  <c r="M129" i="25"/>
  <c r="L129" i="25"/>
  <c r="K129" i="25"/>
  <c r="J129" i="25"/>
  <c r="I129" i="25"/>
  <c r="T128" i="25"/>
  <c r="S128" i="25"/>
  <c r="R128" i="25"/>
  <c r="P128" i="25"/>
  <c r="O128" i="25"/>
  <c r="N128" i="25"/>
  <c r="M128" i="25"/>
  <c r="L128" i="25"/>
  <c r="K128" i="25"/>
  <c r="J128" i="25"/>
  <c r="I128" i="25"/>
  <c r="T127" i="25"/>
  <c r="S127" i="25"/>
  <c r="R127" i="25"/>
  <c r="R155" i="25" s="1"/>
  <c r="P127" i="25"/>
  <c r="O127" i="25"/>
  <c r="N127" i="25"/>
  <c r="M127" i="25"/>
  <c r="M155" i="25" s="1"/>
  <c r="L127" i="25"/>
  <c r="K127" i="25"/>
  <c r="J127" i="25"/>
  <c r="I127" i="25"/>
  <c r="T126" i="25"/>
  <c r="S126" i="25"/>
  <c r="R126" i="25"/>
  <c r="P126" i="25"/>
  <c r="O126" i="25"/>
  <c r="N126" i="25"/>
  <c r="M126" i="25"/>
  <c r="L126" i="25"/>
  <c r="K126" i="25"/>
  <c r="J126" i="25"/>
  <c r="I126" i="25"/>
  <c r="T125" i="25"/>
  <c r="S125" i="25"/>
  <c r="R125" i="25"/>
  <c r="Q125" i="25"/>
  <c r="P125" i="25"/>
  <c r="P153" i="25" s="1"/>
  <c r="O125" i="25"/>
  <c r="N125" i="25"/>
  <c r="M125" i="25"/>
  <c r="L125" i="25"/>
  <c r="L153" i="25" s="1"/>
  <c r="K125" i="25"/>
  <c r="J125" i="25"/>
  <c r="I125" i="25"/>
  <c r="T124" i="25"/>
  <c r="S124" i="25"/>
  <c r="R124" i="25"/>
  <c r="P124" i="25"/>
  <c r="O124" i="25"/>
  <c r="N124" i="25"/>
  <c r="M124" i="25"/>
  <c r="L124" i="25"/>
  <c r="K124" i="25"/>
  <c r="J124" i="25"/>
  <c r="I124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T122" i="25"/>
  <c r="S122" i="25"/>
  <c r="R122" i="25"/>
  <c r="Q122" i="25"/>
  <c r="P122" i="25"/>
  <c r="O122" i="25"/>
  <c r="N122" i="25"/>
  <c r="M122" i="25"/>
  <c r="L122" i="25"/>
  <c r="K122" i="25"/>
  <c r="J122" i="25"/>
  <c r="I122" i="25"/>
  <c r="T121" i="25"/>
  <c r="S121" i="25"/>
  <c r="S149" i="25" s="1"/>
  <c r="R121" i="25"/>
  <c r="P121" i="25"/>
  <c r="O121" i="25"/>
  <c r="N121" i="25"/>
  <c r="N149" i="25" s="1"/>
  <c r="M121" i="25"/>
  <c r="L121" i="25"/>
  <c r="K121" i="25"/>
  <c r="J121" i="25"/>
  <c r="J149" i="25" s="1"/>
  <c r="I121" i="25"/>
  <c r="T120" i="25"/>
  <c r="S120" i="25"/>
  <c r="R120" i="25"/>
  <c r="P120" i="25"/>
  <c r="O120" i="25"/>
  <c r="N120" i="25"/>
  <c r="M120" i="25"/>
  <c r="L120" i="25"/>
  <c r="K120" i="25"/>
  <c r="J120" i="25"/>
  <c r="I120" i="25"/>
  <c r="T119" i="25"/>
  <c r="S119" i="25"/>
  <c r="R119" i="25"/>
  <c r="P119" i="25"/>
  <c r="P147" i="25" s="1"/>
  <c r="O119" i="25"/>
  <c r="N119" i="25"/>
  <c r="M119" i="25"/>
  <c r="L119" i="25"/>
  <c r="L147" i="25" s="1"/>
  <c r="K119" i="25"/>
  <c r="J119" i="25"/>
  <c r="I119" i="25"/>
  <c r="T118" i="25"/>
  <c r="S118" i="25"/>
  <c r="R118" i="25"/>
  <c r="P118" i="25"/>
  <c r="O118" i="25"/>
  <c r="N118" i="25"/>
  <c r="M118" i="25"/>
  <c r="L118" i="25"/>
  <c r="K118" i="25"/>
  <c r="J118" i="25"/>
  <c r="I118" i="25"/>
  <c r="T117" i="25"/>
  <c r="S117" i="25"/>
  <c r="R117" i="25"/>
  <c r="P117" i="25"/>
  <c r="O117" i="25"/>
  <c r="N117" i="25"/>
  <c r="M117" i="25"/>
  <c r="L117" i="25"/>
  <c r="K117" i="25"/>
  <c r="J117" i="25"/>
  <c r="J145" i="25" s="1"/>
  <c r="I117" i="25"/>
  <c r="T116" i="25"/>
  <c r="S116" i="25"/>
  <c r="R116" i="25"/>
  <c r="Q116" i="25"/>
  <c r="P116" i="25"/>
  <c r="O116" i="25"/>
  <c r="N116" i="25"/>
  <c r="M116" i="25"/>
  <c r="L116" i="25"/>
  <c r="K116" i="25"/>
  <c r="J116" i="25"/>
  <c r="J144" i="25" s="1"/>
  <c r="I116" i="25"/>
  <c r="T115" i="25"/>
  <c r="S115" i="25"/>
  <c r="R115" i="25"/>
  <c r="R143" i="25" s="1"/>
  <c r="Q115" i="25"/>
  <c r="P115" i="25"/>
  <c r="O115" i="25"/>
  <c r="N115" i="25"/>
  <c r="M115" i="25"/>
  <c r="L115" i="25"/>
  <c r="K115" i="25"/>
  <c r="J115" i="25"/>
  <c r="J143" i="25" s="1"/>
  <c r="I115" i="25"/>
  <c r="T114" i="25"/>
  <c r="S114" i="25"/>
  <c r="R114" i="25"/>
  <c r="Q114" i="25"/>
  <c r="P114" i="25"/>
  <c r="O114" i="25"/>
  <c r="N114" i="25"/>
  <c r="M114" i="25"/>
  <c r="L114" i="25"/>
  <c r="K114" i="25"/>
  <c r="J114" i="25"/>
  <c r="I114" i="25"/>
  <c r="T113" i="25"/>
  <c r="S113" i="25"/>
  <c r="R113" i="25"/>
  <c r="R141" i="25" s="1"/>
  <c r="P113" i="25"/>
  <c r="O113" i="25"/>
  <c r="N113" i="25"/>
  <c r="M113" i="25"/>
  <c r="L113" i="25"/>
  <c r="K113" i="25"/>
  <c r="J113" i="25"/>
  <c r="I113" i="25"/>
  <c r="T112" i="25"/>
  <c r="S112" i="25"/>
  <c r="R112" i="25"/>
  <c r="P112" i="25"/>
  <c r="P140" i="25" s="1"/>
  <c r="O112" i="25"/>
  <c r="N112" i="25"/>
  <c r="M112" i="25"/>
  <c r="L112" i="25"/>
  <c r="L140" i="25" s="1"/>
  <c r="K112" i="25"/>
  <c r="J112" i="25"/>
  <c r="I112" i="25"/>
  <c r="T111" i="25"/>
  <c r="S111" i="25"/>
  <c r="R111" i="25"/>
  <c r="Q111" i="25"/>
  <c r="P111" i="25"/>
  <c r="O111" i="25"/>
  <c r="N111" i="25"/>
  <c r="M111" i="25"/>
  <c r="L111" i="25"/>
  <c r="K111" i="25"/>
  <c r="J111" i="25"/>
  <c r="I111" i="25"/>
  <c r="T110" i="25"/>
  <c r="S110" i="25"/>
  <c r="R110" i="25"/>
  <c r="P110" i="25"/>
  <c r="O110" i="25"/>
  <c r="N110" i="25"/>
  <c r="M110" i="25"/>
  <c r="L110" i="25"/>
  <c r="K110" i="25"/>
  <c r="K138" i="25" s="1"/>
  <c r="H138" i="25" s="1"/>
  <c r="H110" i="25" s="1"/>
  <c r="J110" i="25"/>
  <c r="I110" i="25"/>
  <c r="T109" i="25"/>
  <c r="S109" i="25"/>
  <c r="S137" i="25" s="1"/>
  <c r="R109" i="25"/>
  <c r="P109" i="25"/>
  <c r="O109" i="25"/>
  <c r="N109" i="25"/>
  <c r="M109" i="25"/>
  <c r="L109" i="25"/>
  <c r="K109" i="25"/>
  <c r="J109" i="25"/>
  <c r="J137" i="25" s="1"/>
  <c r="I109" i="25"/>
  <c r="T108" i="25"/>
  <c r="S108" i="25"/>
  <c r="R108" i="25"/>
  <c r="R136" i="25" s="1"/>
  <c r="P108" i="25"/>
  <c r="O108" i="25"/>
  <c r="N108" i="25"/>
  <c r="M108" i="25"/>
  <c r="M136" i="25" s="1"/>
  <c r="L108" i="25"/>
  <c r="K108" i="25"/>
  <c r="J108" i="25"/>
  <c r="I108" i="25"/>
  <c r="T107" i="25"/>
  <c r="S107" i="25"/>
  <c r="R107" i="25"/>
  <c r="Q107" i="25"/>
  <c r="P107" i="25"/>
  <c r="O107" i="25"/>
  <c r="N107" i="25"/>
  <c r="M107" i="25"/>
  <c r="M135" i="25" s="1"/>
  <c r="L107" i="25"/>
  <c r="K107" i="25"/>
  <c r="J107" i="25"/>
  <c r="I107" i="25"/>
  <c r="I135" i="25" s="1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T105" i="25"/>
  <c r="S105" i="25"/>
  <c r="R105" i="25"/>
  <c r="Q105" i="25"/>
  <c r="P105" i="25"/>
  <c r="O105" i="25"/>
  <c r="N105" i="25"/>
  <c r="M105" i="25"/>
  <c r="L105" i="25"/>
  <c r="K105" i="25"/>
  <c r="J105" i="25"/>
  <c r="I105" i="25"/>
  <c r="G131" i="25"/>
  <c r="F131" i="25"/>
  <c r="E131" i="25"/>
  <c r="G130" i="25"/>
  <c r="F130" i="25"/>
  <c r="E130" i="25"/>
  <c r="G129" i="25"/>
  <c r="F129" i="25"/>
  <c r="E129" i="25"/>
  <c r="G128" i="25"/>
  <c r="F128" i="25"/>
  <c r="E128" i="25"/>
  <c r="G127" i="25"/>
  <c r="F127" i="25"/>
  <c r="E127" i="25"/>
  <c r="G126" i="25"/>
  <c r="F126" i="25"/>
  <c r="E126" i="25"/>
  <c r="G125" i="25"/>
  <c r="F125" i="25"/>
  <c r="F153" i="25" s="1"/>
  <c r="E125" i="25"/>
  <c r="G124" i="25"/>
  <c r="F124" i="25"/>
  <c r="E124" i="25"/>
  <c r="E152" i="25" s="1"/>
  <c r="G123" i="25"/>
  <c r="F123" i="25"/>
  <c r="E123" i="25"/>
  <c r="G122" i="25"/>
  <c r="F122" i="25"/>
  <c r="E122" i="25"/>
  <c r="G121" i="25"/>
  <c r="F121" i="25"/>
  <c r="E121" i="25"/>
  <c r="G120" i="25"/>
  <c r="F120" i="25"/>
  <c r="E120" i="25"/>
  <c r="G119" i="25"/>
  <c r="F119" i="25"/>
  <c r="E119" i="25"/>
  <c r="G118" i="25"/>
  <c r="G146" i="25" s="1"/>
  <c r="F118" i="25"/>
  <c r="E118" i="25"/>
  <c r="G117" i="25"/>
  <c r="F117" i="25"/>
  <c r="F145" i="25" s="1"/>
  <c r="E117" i="25"/>
  <c r="G116" i="25"/>
  <c r="F116" i="25"/>
  <c r="E116" i="25"/>
  <c r="E144" i="25" s="1"/>
  <c r="G115" i="25"/>
  <c r="F115" i="25"/>
  <c r="E115" i="25"/>
  <c r="G114" i="25"/>
  <c r="F114" i="25"/>
  <c r="E114" i="25"/>
  <c r="G113" i="25"/>
  <c r="F113" i="25"/>
  <c r="F141" i="25" s="1"/>
  <c r="E113" i="25"/>
  <c r="G112" i="25"/>
  <c r="F112" i="25"/>
  <c r="E112" i="25"/>
  <c r="E140" i="25" s="1"/>
  <c r="G111" i="25"/>
  <c r="F111" i="25"/>
  <c r="E111" i="25"/>
  <c r="G110" i="25"/>
  <c r="G138" i="25" s="1"/>
  <c r="F110" i="25"/>
  <c r="E110" i="25"/>
  <c r="G109" i="25"/>
  <c r="F109" i="25"/>
  <c r="F137" i="25" s="1"/>
  <c r="E109" i="25"/>
  <c r="G108" i="25"/>
  <c r="F108" i="25"/>
  <c r="E108" i="25"/>
  <c r="G107" i="25"/>
  <c r="F107" i="25"/>
  <c r="E107" i="25"/>
  <c r="G106" i="25"/>
  <c r="F106" i="25"/>
  <c r="E106" i="25"/>
  <c r="G105" i="25"/>
  <c r="F105" i="25"/>
  <c r="E105" i="25"/>
  <c r="AI99" i="25"/>
  <c r="AH99" i="25"/>
  <c r="AG99" i="25"/>
  <c r="AF99" i="25"/>
  <c r="AE99" i="25"/>
  <c r="AD99" i="25"/>
  <c r="AC99" i="25"/>
  <c r="AI98" i="25"/>
  <c r="AH98" i="25"/>
  <c r="AG98" i="25"/>
  <c r="AF98" i="25"/>
  <c r="AE98" i="25"/>
  <c r="AD98" i="25"/>
  <c r="AC98" i="25"/>
  <c r="AI92" i="25"/>
  <c r="AH92" i="25"/>
  <c r="AG92" i="25"/>
  <c r="AF92" i="25"/>
  <c r="AE92" i="25"/>
  <c r="AE154" i="25" s="1"/>
  <c r="AD92" i="25"/>
  <c r="AC92" i="25"/>
  <c r="AI83" i="25"/>
  <c r="AH83" i="25"/>
  <c r="AH145" i="25" s="1"/>
  <c r="AG83" i="25"/>
  <c r="AF83" i="25"/>
  <c r="AE83" i="25"/>
  <c r="AD83" i="25"/>
  <c r="AD145" i="25" s="1"/>
  <c r="AC83" i="25"/>
  <c r="AH80" i="25"/>
  <c r="AG80" i="25"/>
  <c r="AE80" i="25"/>
  <c r="AC80" i="25"/>
  <c r="AI78" i="25"/>
  <c r="AH78" i="25"/>
  <c r="AG78" i="25"/>
  <c r="AG140" i="25" s="1"/>
  <c r="AF78" i="25"/>
  <c r="AE78" i="25"/>
  <c r="AD78" i="25"/>
  <c r="AC78" i="25"/>
  <c r="AH77" i="25"/>
  <c r="AG77" i="25"/>
  <c r="AE77" i="25"/>
  <c r="AC77" i="25"/>
  <c r="AI74" i="25"/>
  <c r="AH74" i="25"/>
  <c r="AG74" i="25"/>
  <c r="AF74" i="25"/>
  <c r="AF136" i="25" s="1"/>
  <c r="AE74" i="25"/>
  <c r="AD74" i="25"/>
  <c r="AC74" i="25"/>
  <c r="AH72" i="25"/>
  <c r="AG72" i="25"/>
  <c r="AE72" i="25"/>
  <c r="AC72" i="25"/>
  <c r="AI71" i="25"/>
  <c r="AH71" i="25"/>
  <c r="AG71" i="25"/>
  <c r="AF71" i="25"/>
  <c r="AE71" i="25"/>
  <c r="AD71" i="25"/>
  <c r="AC71" i="25"/>
  <c r="AA99" i="25"/>
  <c r="Z99" i="25"/>
  <c r="Y99" i="25"/>
  <c r="X99" i="25"/>
  <c r="W99" i="25"/>
  <c r="V99" i="25"/>
  <c r="AA98" i="25"/>
  <c r="Z98" i="25"/>
  <c r="Y98" i="25"/>
  <c r="X98" i="25"/>
  <c r="W98" i="25"/>
  <c r="V98" i="25"/>
  <c r="AA92" i="25"/>
  <c r="Z92" i="25"/>
  <c r="Y92" i="25"/>
  <c r="X92" i="25"/>
  <c r="W92" i="25"/>
  <c r="V92" i="25"/>
  <c r="AA83" i="25"/>
  <c r="Z83" i="25"/>
  <c r="Y83" i="25"/>
  <c r="X83" i="25"/>
  <c r="X145" i="25" s="1"/>
  <c r="W83" i="25"/>
  <c r="V83" i="25"/>
  <c r="AA80" i="25"/>
  <c r="V80" i="25"/>
  <c r="AA78" i="25"/>
  <c r="Z78" i="25"/>
  <c r="Y78" i="25"/>
  <c r="X78" i="25"/>
  <c r="X140" i="25" s="1"/>
  <c r="W78" i="25"/>
  <c r="V78" i="25"/>
  <c r="AA77" i="25"/>
  <c r="V77" i="25"/>
  <c r="AA74" i="25"/>
  <c r="Z74" i="25"/>
  <c r="Y74" i="25"/>
  <c r="X74" i="25"/>
  <c r="X136" i="25" s="1"/>
  <c r="W74" i="25"/>
  <c r="V74" i="25"/>
  <c r="AA72" i="25"/>
  <c r="V72" i="25"/>
  <c r="AA71" i="25"/>
  <c r="Z71" i="25"/>
  <c r="Y71" i="25"/>
  <c r="X71" i="25"/>
  <c r="W71" i="25"/>
  <c r="V71" i="25"/>
  <c r="T99" i="25"/>
  <c r="S99" i="25"/>
  <c r="P99" i="25"/>
  <c r="O99" i="25"/>
  <c r="N99" i="25"/>
  <c r="M99" i="25"/>
  <c r="J99" i="25"/>
  <c r="I99" i="25"/>
  <c r="T98" i="25"/>
  <c r="S98" i="25"/>
  <c r="P98" i="25"/>
  <c r="O98" i="25"/>
  <c r="N98" i="25"/>
  <c r="M98" i="25"/>
  <c r="J98" i="25"/>
  <c r="I98" i="25"/>
  <c r="AM30" i="25"/>
  <c r="AK29" i="25"/>
  <c r="AJ26" i="25"/>
  <c r="T92" i="25"/>
  <c r="S92" i="25"/>
  <c r="P92" i="25"/>
  <c r="O92" i="25"/>
  <c r="N92" i="25"/>
  <c r="M92" i="25"/>
  <c r="J92" i="25"/>
  <c r="J154" i="25" s="1"/>
  <c r="I92" i="25"/>
  <c r="AK14" i="25"/>
  <c r="U21" i="25"/>
  <c r="AM19" i="25"/>
  <c r="AJ18" i="25"/>
  <c r="U17" i="25"/>
  <c r="T83" i="25"/>
  <c r="S83" i="25"/>
  <c r="P83" i="25"/>
  <c r="O83" i="25"/>
  <c r="O145" i="25" s="1"/>
  <c r="N83" i="25"/>
  <c r="M83" i="25"/>
  <c r="J83" i="25"/>
  <c r="I83" i="25"/>
  <c r="AL24" i="25"/>
  <c r="S80" i="25"/>
  <c r="R80" i="25"/>
  <c r="O80" i="25"/>
  <c r="M80" i="25"/>
  <c r="L80" i="25"/>
  <c r="K80" i="25"/>
  <c r="J80" i="25"/>
  <c r="H12" i="25"/>
  <c r="T78" i="25"/>
  <c r="S78" i="25"/>
  <c r="P78" i="25"/>
  <c r="O78" i="25"/>
  <c r="N78" i="25"/>
  <c r="M78" i="25"/>
  <c r="M140" i="25" s="1"/>
  <c r="J78" i="25"/>
  <c r="I78" i="25"/>
  <c r="S77" i="25"/>
  <c r="R77" i="25"/>
  <c r="O77" i="25"/>
  <c r="M77" i="25"/>
  <c r="L77" i="25"/>
  <c r="K77" i="25"/>
  <c r="J77" i="25"/>
  <c r="AB9" i="25"/>
  <c r="AJ8" i="25"/>
  <c r="H26" i="25"/>
  <c r="T74" i="25"/>
  <c r="S74" i="25"/>
  <c r="P74" i="25"/>
  <c r="O74" i="25"/>
  <c r="N74" i="25"/>
  <c r="N136" i="25" s="1"/>
  <c r="M74" i="25"/>
  <c r="J74" i="25"/>
  <c r="I74" i="25"/>
  <c r="S72" i="25"/>
  <c r="R72" i="25"/>
  <c r="O72" i="25"/>
  <c r="M72" i="25"/>
  <c r="L72" i="25"/>
  <c r="K72" i="25"/>
  <c r="J72" i="25"/>
  <c r="T71" i="25"/>
  <c r="S71" i="25"/>
  <c r="R71" i="25"/>
  <c r="Q71" i="25"/>
  <c r="P71" i="25"/>
  <c r="O71" i="25"/>
  <c r="N71" i="25"/>
  <c r="M71" i="25"/>
  <c r="L71" i="25"/>
  <c r="K71" i="25"/>
  <c r="H71" i="25" s="1"/>
  <c r="H4" i="25" s="1"/>
  <c r="J71" i="25"/>
  <c r="I71" i="25"/>
  <c r="AJ71" i="25"/>
  <c r="AJ4" i="25" s="1"/>
  <c r="H8" i="25"/>
  <c r="AL18" i="25"/>
  <c r="U19" i="25"/>
  <c r="AO29" i="25"/>
  <c r="AL27" i="25"/>
  <c r="AK21" i="25"/>
  <c r="AN18" i="25"/>
  <c r="AJ6" i="25"/>
  <c r="AM71" i="25"/>
  <c r="AM4" i="25" s="1"/>
  <c r="G99" i="25"/>
  <c r="F99" i="25"/>
  <c r="E99" i="25"/>
  <c r="G98" i="25"/>
  <c r="F98" i="25"/>
  <c r="E98" i="25"/>
  <c r="G92" i="25"/>
  <c r="F92" i="25"/>
  <c r="E92" i="25"/>
  <c r="E154" i="25" s="1"/>
  <c r="G83" i="25"/>
  <c r="F83" i="25"/>
  <c r="E83" i="25"/>
  <c r="G80" i="25"/>
  <c r="G78" i="25"/>
  <c r="G140" i="25" s="1"/>
  <c r="F78" i="25"/>
  <c r="E78" i="25"/>
  <c r="G77" i="25"/>
  <c r="G74" i="25"/>
  <c r="G136" i="25" s="1"/>
  <c r="F74" i="25"/>
  <c r="E74" i="25"/>
  <c r="G72" i="25"/>
  <c r="G71" i="25"/>
  <c r="F71" i="25"/>
  <c r="E71" i="25"/>
  <c r="AM9" i="25"/>
  <c r="AJ12" i="25"/>
  <c r="H20" i="25"/>
  <c r="U20" i="25"/>
  <c r="AB20" i="25"/>
  <c r="AJ20" i="25"/>
  <c r="AK20" i="25"/>
  <c r="AL20" i="25"/>
  <c r="AM20" i="25"/>
  <c r="AN20" i="25"/>
  <c r="AO20" i="25"/>
  <c r="AL23" i="25"/>
  <c r="H17" i="25"/>
  <c r="H27" i="25"/>
  <c r="AK18" i="25"/>
  <c r="AM27" i="25"/>
  <c r="H28" i="25"/>
  <c r="U28" i="25"/>
  <c r="AB28" i="25"/>
  <c r="AJ28" i="25"/>
  <c r="AK28" i="25"/>
  <c r="AL28" i="25"/>
  <c r="AM28" i="25"/>
  <c r="AN28" i="25"/>
  <c r="AO28" i="25"/>
  <c r="AN29" i="25"/>
  <c r="H99" i="25"/>
  <c r="H32" i="25" s="1"/>
  <c r="U99" i="25"/>
  <c r="U32" i="25"/>
  <c r="AB99" i="25"/>
  <c r="AB32" i="25" s="1"/>
  <c r="AJ99" i="25"/>
  <c r="AJ32" i="25"/>
  <c r="AK99" i="25"/>
  <c r="AK32" i="25" s="1"/>
  <c r="AL99" i="25"/>
  <c r="AL32" i="25"/>
  <c r="AM99" i="25"/>
  <c r="AM32" i="25" s="1"/>
  <c r="AN99" i="25"/>
  <c r="AN32" i="25"/>
  <c r="AO99" i="25"/>
  <c r="AO32" i="25" s="1"/>
  <c r="AB26" i="25"/>
  <c r="AB29" i="25"/>
  <c r="U25" i="25"/>
  <c r="U6" i="25"/>
  <c r="U8" i="25"/>
  <c r="AJ30" i="25"/>
  <c r="U29" i="25"/>
  <c r="U9" i="25"/>
  <c r="AL12" i="25"/>
  <c r="AK30" i="25"/>
  <c r="AM23" i="25"/>
  <c r="AJ14" i="25"/>
  <c r="AK9" i="25"/>
  <c r="U24" i="25"/>
  <c r="AL25" i="25"/>
  <c r="AJ7" i="25"/>
  <c r="AJ27" i="25"/>
  <c r="AL16" i="25"/>
  <c r="AM21" i="25"/>
  <c r="AK6" i="25"/>
  <c r="AL71" i="25"/>
  <c r="AL4" i="25"/>
  <c r="AM16" i="25"/>
  <c r="AM7" i="25"/>
  <c r="AM25" i="25"/>
  <c r="U18" i="25"/>
  <c r="AB27" i="25"/>
  <c r="AM12" i="25"/>
  <c r="AK12" i="25"/>
  <c r="AM8" i="25"/>
  <c r="AB18" i="25"/>
  <c r="AK17" i="25"/>
  <c r="U14" i="25"/>
  <c r="AB6" i="25"/>
  <c r="AL9" i="25"/>
  <c r="AJ19" i="25"/>
  <c r="AL19" i="25"/>
  <c r="AJ9" i="25"/>
  <c r="AB30" i="25"/>
  <c r="AL29" i="25"/>
  <c r="AJ29" i="25"/>
  <c r="U26" i="25"/>
  <c r="H24" i="25"/>
  <c r="AL21" i="25"/>
  <c r="AJ21" i="25"/>
  <c r="AL30" i="25"/>
  <c r="H19" i="25"/>
  <c r="H9" i="25"/>
  <c r="H29" i="25"/>
  <c r="AB14" i="25"/>
  <c r="AB8" i="25"/>
  <c r="H16" i="25"/>
  <c r="U30" i="25"/>
  <c r="AB21" i="25"/>
  <c r="AJ16" i="25"/>
  <c r="U16" i="25"/>
  <c r="U11" i="25"/>
  <c r="U27" i="25"/>
  <c r="AN24" i="25"/>
  <c r="U23" i="25"/>
  <c r="AL17" i="25"/>
  <c r="AJ17" i="25"/>
  <c r="AL8" i="25"/>
  <c r="AM26" i="25"/>
  <c r="AM18" i="25"/>
  <c r="AK8" i="25"/>
  <c r="AL7" i="25"/>
  <c r="AK71" i="25"/>
  <c r="AK4" i="25"/>
  <c r="AM29" i="25"/>
  <c r="AK27" i="25"/>
  <c r="AO23" i="25"/>
  <c r="AK23" i="25"/>
  <c r="AK19" i="25"/>
  <c r="AM17" i="25"/>
  <c r="AL14" i="25"/>
  <c r="AL6" i="25"/>
  <c r="AN71" i="25"/>
  <c r="AN4" i="25"/>
  <c r="AM14" i="25"/>
  <c r="U12" i="25"/>
  <c r="AM6" i="25"/>
  <c r="AO71" i="25"/>
  <c r="AO4" i="25" s="1"/>
  <c r="AN27" i="25"/>
  <c r="AK26" i="25"/>
  <c r="AJ23" i="25"/>
  <c r="AB23" i="25"/>
  <c r="AO14" i="25"/>
  <c r="G135" i="25"/>
  <c r="AB16" i="25"/>
  <c r="AB25" i="25"/>
  <c r="AB11" i="25"/>
  <c r="AM10" i="25"/>
  <c r="AM11" i="25"/>
  <c r="AN11" i="25"/>
  <c r="AL22" i="25"/>
  <c r="AL26" i="25"/>
  <c r="AL11" i="25"/>
  <c r="U7" i="25"/>
  <c r="AJ25" i="25"/>
  <c r="AK16" i="25"/>
  <c r="AM5" i="25"/>
  <c r="AL5" i="25"/>
  <c r="AK25" i="25"/>
  <c r="AN25" i="25"/>
  <c r="AJ10" i="25"/>
  <c r="AJ11" i="25"/>
  <c r="AK11" i="25"/>
  <c r="AN16" i="25"/>
  <c r="AN7" i="25"/>
  <c r="AK7" i="25"/>
  <c r="E10" i="29"/>
  <c r="M10" i="29"/>
  <c r="D10" i="29" s="1"/>
  <c r="L10" i="29"/>
  <c r="C4" i="37"/>
  <c r="C8" i="37" s="1"/>
  <c r="C12" i="37" s="1"/>
  <c r="C16" i="37" s="1"/>
  <c r="E4" i="37"/>
  <c r="X108" i="34"/>
  <c r="W108" i="34"/>
  <c r="Y108" i="34"/>
  <c r="X95" i="34"/>
  <c r="Y95" i="34" s="1"/>
  <c r="W95" i="34"/>
  <c r="X82" i="34"/>
  <c r="W82" i="34"/>
  <c r="Y82" i="34" s="1"/>
  <c r="X69" i="34"/>
  <c r="W69" i="34"/>
  <c r="X56" i="34"/>
  <c r="W56" i="34"/>
  <c r="Y69" i="34"/>
  <c r="AK5" i="25"/>
  <c r="AK10" i="25"/>
  <c r="O124" i="29"/>
  <c r="O125" i="29" s="1"/>
  <c r="O126" i="29" s="1"/>
  <c r="O127" i="29" s="1"/>
  <c r="O128" i="29" s="1"/>
  <c r="O129" i="29" s="1"/>
  <c r="O130" i="29" s="1"/>
  <c r="O131" i="29" s="1"/>
  <c r="O132" i="29" s="1"/>
  <c r="O133" i="29" s="1"/>
  <c r="O134" i="29" s="1"/>
  <c r="O135" i="29" s="1"/>
  <c r="O136" i="29" s="1"/>
  <c r="O137" i="29" s="1"/>
  <c r="O138" i="29" s="1"/>
  <c r="O139" i="29" s="1"/>
  <c r="O140" i="29" s="1"/>
  <c r="O141" i="29" s="1"/>
  <c r="O142" i="29" s="1"/>
  <c r="O143" i="29" s="1"/>
  <c r="O144" i="29" s="1"/>
  <c r="O145" i="29" s="1"/>
  <c r="O146" i="29" s="1"/>
  <c r="O147" i="29" s="1"/>
  <c r="F135" i="25"/>
  <c r="J135" i="25"/>
  <c r="K135" i="25"/>
  <c r="H135" i="25" s="1"/>
  <c r="L135" i="25"/>
  <c r="AB135" i="25" s="1"/>
  <c r="AB107" i="25" s="1"/>
  <c r="AB40" i="25" s="1"/>
  <c r="N135" i="25"/>
  <c r="O135" i="25"/>
  <c r="P135" i="25"/>
  <c r="R135" i="25"/>
  <c r="S135" i="25"/>
  <c r="T135" i="25"/>
  <c r="V135" i="25"/>
  <c r="Z135" i="25"/>
  <c r="AC135" i="25"/>
  <c r="AD135" i="25"/>
  <c r="AE135" i="25"/>
  <c r="AF135" i="25"/>
  <c r="AG135" i="25"/>
  <c r="AH135" i="25"/>
  <c r="E136" i="25"/>
  <c r="E135" i="25"/>
  <c r="F136" i="25"/>
  <c r="J136" i="25"/>
  <c r="K136" i="25"/>
  <c r="H136" i="25" s="1"/>
  <c r="L136" i="25"/>
  <c r="AB136" i="25" s="1"/>
  <c r="O136" i="25"/>
  <c r="P136" i="25"/>
  <c r="S136" i="25"/>
  <c r="T136" i="25"/>
  <c r="V136" i="25"/>
  <c r="W136" i="25"/>
  <c r="Y136" i="25"/>
  <c r="Z136" i="25"/>
  <c r="AA136" i="25"/>
  <c r="AC136" i="25"/>
  <c r="AD136" i="25"/>
  <c r="AE136" i="25"/>
  <c r="AG136" i="25"/>
  <c r="AH136" i="25"/>
  <c r="AI136" i="25"/>
  <c r="E137" i="25"/>
  <c r="G137" i="25"/>
  <c r="I137" i="25"/>
  <c r="K137" i="25"/>
  <c r="H137" i="25"/>
  <c r="H109" i="25" s="1"/>
  <c r="H42" i="25" s="1"/>
  <c r="L137" i="25"/>
  <c r="M137" i="25"/>
  <c r="N137" i="25"/>
  <c r="O137" i="25"/>
  <c r="R137" i="25"/>
  <c r="V137" i="25"/>
  <c r="W137" i="25"/>
  <c r="X137" i="25"/>
  <c r="Y137" i="25"/>
  <c r="Z137" i="25"/>
  <c r="AA137" i="25"/>
  <c r="AC137" i="25"/>
  <c r="AD137" i="25"/>
  <c r="AE137" i="25"/>
  <c r="AF137" i="25"/>
  <c r="AG137" i="25"/>
  <c r="AH137" i="25"/>
  <c r="AI137" i="25"/>
  <c r="E138" i="25"/>
  <c r="F138" i="25"/>
  <c r="I138" i="25"/>
  <c r="J138" i="25"/>
  <c r="H43" i="25"/>
  <c r="L138" i="25"/>
  <c r="M138" i="25"/>
  <c r="N138" i="25"/>
  <c r="O138" i="25"/>
  <c r="P138" i="25"/>
  <c r="R138" i="25"/>
  <c r="S138" i="25"/>
  <c r="T138" i="25"/>
  <c r="Y138" i="25"/>
  <c r="AC138" i="25"/>
  <c r="AD138" i="25"/>
  <c r="AE138" i="25"/>
  <c r="AF138" i="25"/>
  <c r="AG138" i="25"/>
  <c r="AH138" i="25"/>
  <c r="AI138" i="25"/>
  <c r="F140" i="25"/>
  <c r="I140" i="25"/>
  <c r="J140" i="25"/>
  <c r="K140" i="25"/>
  <c r="H140" i="25" s="1"/>
  <c r="N140" i="25"/>
  <c r="O140" i="25"/>
  <c r="R140" i="25"/>
  <c r="S140" i="25"/>
  <c r="T140" i="25"/>
  <c r="W140" i="25"/>
  <c r="Y140" i="25"/>
  <c r="AA140" i="25"/>
  <c r="AC140" i="25"/>
  <c r="AD140" i="25"/>
  <c r="AE140" i="25"/>
  <c r="AH140" i="25"/>
  <c r="AI140" i="25"/>
  <c r="I141" i="25"/>
  <c r="J141" i="25"/>
  <c r="K141" i="25"/>
  <c r="H141" i="25" s="1"/>
  <c r="H113" i="25" s="1"/>
  <c r="H46" i="25"/>
  <c r="L141" i="25"/>
  <c r="N141" i="25"/>
  <c r="O141" i="25"/>
  <c r="P141" i="25"/>
  <c r="S141" i="25"/>
  <c r="T141" i="25"/>
  <c r="V141" i="25"/>
  <c r="W141" i="25"/>
  <c r="X141" i="25"/>
  <c r="Y141" i="25"/>
  <c r="Z141" i="25"/>
  <c r="AA141" i="25"/>
  <c r="AC141" i="25"/>
  <c r="AD141" i="25"/>
  <c r="AE141" i="25"/>
  <c r="AF141" i="25"/>
  <c r="AH141" i="25"/>
  <c r="AI141" i="25"/>
  <c r="G141" i="25"/>
  <c r="E141" i="25"/>
  <c r="I143" i="25"/>
  <c r="K143" i="25"/>
  <c r="H143" i="25" s="1"/>
  <c r="L143" i="25"/>
  <c r="M143" i="25"/>
  <c r="N143" i="25"/>
  <c r="O143" i="25"/>
  <c r="P143" i="25"/>
  <c r="S143" i="25"/>
  <c r="T143" i="25"/>
  <c r="V143" i="25"/>
  <c r="W143" i="25"/>
  <c r="X143" i="25"/>
  <c r="Y143" i="25"/>
  <c r="Z143" i="25"/>
  <c r="AA143" i="25"/>
  <c r="AC143" i="25"/>
  <c r="AD143" i="25"/>
  <c r="AG143" i="25"/>
  <c r="AH143" i="25"/>
  <c r="F144" i="25"/>
  <c r="G144" i="25"/>
  <c r="I144" i="25"/>
  <c r="K144" i="25"/>
  <c r="H144" i="25"/>
  <c r="L144" i="25"/>
  <c r="M144" i="25"/>
  <c r="N144" i="25"/>
  <c r="O144" i="25"/>
  <c r="P144" i="25"/>
  <c r="R144" i="25"/>
  <c r="S144" i="25"/>
  <c r="T144" i="25"/>
  <c r="V144" i="25"/>
  <c r="W144" i="25"/>
  <c r="X144" i="25"/>
  <c r="Y144" i="25"/>
  <c r="Z144" i="25"/>
  <c r="AA144" i="25"/>
  <c r="AC144" i="25"/>
  <c r="AD144" i="25"/>
  <c r="AE144" i="25"/>
  <c r="AF144" i="25"/>
  <c r="AG144" i="25"/>
  <c r="AH144" i="25"/>
  <c r="AI144" i="25"/>
  <c r="E145" i="25"/>
  <c r="G145" i="25"/>
  <c r="I145" i="25"/>
  <c r="K145" i="25"/>
  <c r="H145" i="25"/>
  <c r="H117" i="25" s="1"/>
  <c r="H50" i="25" s="1"/>
  <c r="L145" i="25"/>
  <c r="M145" i="25"/>
  <c r="N145" i="25"/>
  <c r="P145" i="25"/>
  <c r="R145" i="25"/>
  <c r="S145" i="25"/>
  <c r="T145" i="25"/>
  <c r="V145" i="25"/>
  <c r="W145" i="25"/>
  <c r="Y145" i="25"/>
  <c r="Z145" i="25"/>
  <c r="AA145" i="25"/>
  <c r="AC145" i="25"/>
  <c r="AE145" i="25"/>
  <c r="AF145" i="25"/>
  <c r="AG145" i="25"/>
  <c r="AI145" i="25"/>
  <c r="E146" i="25"/>
  <c r="I146" i="25"/>
  <c r="J146" i="25"/>
  <c r="K146" i="25"/>
  <c r="H146" i="25" s="1"/>
  <c r="H118" i="25" s="1"/>
  <c r="H51" i="25" s="1"/>
  <c r="L146" i="25"/>
  <c r="M146" i="25"/>
  <c r="O146" i="25"/>
  <c r="P146" i="25"/>
  <c r="R146" i="25"/>
  <c r="S146" i="25"/>
  <c r="T146" i="25"/>
  <c r="W146" i="25"/>
  <c r="X146" i="25"/>
  <c r="Y146" i="25"/>
  <c r="Z146" i="25"/>
  <c r="AA146" i="25"/>
  <c r="AC146" i="25"/>
  <c r="AD146" i="25"/>
  <c r="AE146" i="25"/>
  <c r="AF146" i="25"/>
  <c r="AG146" i="25"/>
  <c r="AH146" i="25"/>
  <c r="AI146" i="25"/>
  <c r="F147" i="25"/>
  <c r="I147" i="25"/>
  <c r="J147" i="25"/>
  <c r="K147" i="25"/>
  <c r="H147" i="25" s="1"/>
  <c r="H119" i="25"/>
  <c r="H52" i="25" s="1"/>
  <c r="N147" i="25"/>
  <c r="O147" i="25"/>
  <c r="R147" i="25"/>
  <c r="S147" i="25"/>
  <c r="T147" i="25"/>
  <c r="V147" i="25"/>
  <c r="X147" i="25"/>
  <c r="Y147" i="25"/>
  <c r="Z147" i="25"/>
  <c r="AC147" i="25"/>
  <c r="AD147" i="25"/>
  <c r="AF147" i="25"/>
  <c r="AG147" i="25"/>
  <c r="AH147" i="25"/>
  <c r="E147" i="25"/>
  <c r="F148" i="25"/>
  <c r="G148" i="25"/>
  <c r="I148" i="25"/>
  <c r="J148" i="25"/>
  <c r="K148" i="25"/>
  <c r="H148" i="25"/>
  <c r="H120" i="25" s="1"/>
  <c r="H53" i="25" s="1"/>
  <c r="L148" i="25"/>
  <c r="M148" i="25"/>
  <c r="P148" i="25"/>
  <c r="R148" i="25"/>
  <c r="S148" i="25"/>
  <c r="T148" i="25"/>
  <c r="V148" i="25"/>
  <c r="W148" i="25"/>
  <c r="X148" i="25"/>
  <c r="Y148" i="25"/>
  <c r="Z148" i="25"/>
  <c r="AA148" i="25"/>
  <c r="AE148" i="25"/>
  <c r="AF148" i="25"/>
  <c r="AI148" i="25"/>
  <c r="E148" i="25"/>
  <c r="E149" i="25"/>
  <c r="F149" i="25"/>
  <c r="G149" i="25"/>
  <c r="K149" i="25"/>
  <c r="H149" i="25" s="1"/>
  <c r="H121" i="25" s="1"/>
  <c r="H54" i="25" s="1"/>
  <c r="L149" i="25"/>
  <c r="M149" i="25"/>
  <c r="P149" i="25"/>
  <c r="R149" i="25"/>
  <c r="T149" i="25"/>
  <c r="V149" i="25"/>
  <c r="W149" i="25"/>
  <c r="Y149" i="25"/>
  <c r="Z149" i="25"/>
  <c r="AA149" i="25"/>
  <c r="AD149" i="25"/>
  <c r="AE149" i="25"/>
  <c r="AF149" i="25"/>
  <c r="AG149" i="25"/>
  <c r="AH149" i="25"/>
  <c r="AI149" i="25"/>
  <c r="F152" i="25"/>
  <c r="G152" i="25"/>
  <c r="J152" i="25"/>
  <c r="K152" i="25"/>
  <c r="H152" i="25" s="1"/>
  <c r="L152" i="25"/>
  <c r="M152" i="25"/>
  <c r="N152" i="25"/>
  <c r="O152" i="25"/>
  <c r="P152" i="25"/>
  <c r="R152" i="25"/>
  <c r="S152" i="25"/>
  <c r="T152" i="25"/>
  <c r="V152" i="25"/>
  <c r="W152" i="25"/>
  <c r="X152" i="25"/>
  <c r="Y152" i="25"/>
  <c r="Z152" i="25"/>
  <c r="AA152" i="25"/>
  <c r="AC152" i="25"/>
  <c r="AD152" i="25"/>
  <c r="AE152" i="25"/>
  <c r="AG152" i="25"/>
  <c r="AH152" i="25"/>
  <c r="AI152" i="25"/>
  <c r="G153" i="25"/>
  <c r="I153" i="25"/>
  <c r="J153" i="25"/>
  <c r="K153" i="25"/>
  <c r="H153" i="25" s="1"/>
  <c r="H125" i="25" s="1"/>
  <c r="H58" i="25" s="1"/>
  <c r="M153" i="25"/>
  <c r="N153" i="25"/>
  <c r="O153" i="25"/>
  <c r="R153" i="25"/>
  <c r="S153" i="25"/>
  <c r="T153" i="25"/>
  <c r="V153" i="25"/>
  <c r="W153" i="25"/>
  <c r="X153" i="25"/>
  <c r="Y153" i="25"/>
  <c r="Z153" i="25"/>
  <c r="AA153" i="25"/>
  <c r="AC153" i="25"/>
  <c r="AD153" i="25"/>
  <c r="AE153" i="25"/>
  <c r="AF153" i="25"/>
  <c r="AG153" i="25"/>
  <c r="AH153" i="25"/>
  <c r="AI153" i="25"/>
  <c r="E153" i="25"/>
  <c r="F154" i="25"/>
  <c r="G154" i="25"/>
  <c r="I154" i="25"/>
  <c r="K154" i="25"/>
  <c r="H154" i="25" s="1"/>
  <c r="L154" i="25"/>
  <c r="M154" i="25"/>
  <c r="N154" i="25"/>
  <c r="O154" i="25"/>
  <c r="P154" i="25"/>
  <c r="R154" i="25"/>
  <c r="S154" i="25"/>
  <c r="T154" i="25"/>
  <c r="V154" i="25"/>
  <c r="W154" i="25"/>
  <c r="X154" i="25"/>
  <c r="Y154" i="25"/>
  <c r="Z154" i="25"/>
  <c r="AA154" i="25"/>
  <c r="AC154" i="25"/>
  <c r="AF154" i="25"/>
  <c r="AG154" i="25"/>
  <c r="AI154" i="25"/>
  <c r="F155" i="25"/>
  <c r="I155" i="25"/>
  <c r="J155" i="25"/>
  <c r="K155" i="25"/>
  <c r="H155" i="25" s="1"/>
  <c r="H127" i="25"/>
  <c r="H60" i="25" s="1"/>
  <c r="L155" i="25"/>
  <c r="N155" i="25"/>
  <c r="O155" i="25"/>
  <c r="P155" i="25"/>
  <c r="S155" i="25"/>
  <c r="T155" i="25"/>
  <c r="V155" i="25"/>
  <c r="X155" i="25"/>
  <c r="Y155" i="25"/>
  <c r="Z155" i="25"/>
  <c r="AC155" i="25"/>
  <c r="AD155" i="25"/>
  <c r="AE155" i="25"/>
  <c r="AF155" i="25"/>
  <c r="AG155" i="25"/>
  <c r="AH155" i="25"/>
  <c r="AI155" i="25"/>
  <c r="E155" i="25"/>
  <c r="F156" i="25"/>
  <c r="G156" i="25"/>
  <c r="I156" i="25"/>
  <c r="J156" i="25"/>
  <c r="K156" i="25"/>
  <c r="H156" i="25" s="1"/>
  <c r="H128" i="25" s="1"/>
  <c r="H61" i="25" s="1"/>
  <c r="L156" i="25"/>
  <c r="M156" i="25"/>
  <c r="N156" i="25"/>
  <c r="O156" i="25"/>
  <c r="P156" i="25"/>
  <c r="R156" i="25"/>
  <c r="S156" i="25"/>
  <c r="V156" i="25"/>
  <c r="W156" i="25"/>
  <c r="X156" i="25"/>
  <c r="Y156" i="25"/>
  <c r="Z156" i="25"/>
  <c r="AA156" i="25"/>
  <c r="AC156" i="25"/>
  <c r="AD156" i="25"/>
  <c r="AE156" i="25"/>
  <c r="AG156" i="25"/>
  <c r="AH156" i="25"/>
  <c r="AI156" i="25"/>
  <c r="E156" i="25"/>
  <c r="F157" i="25"/>
  <c r="G157" i="25"/>
  <c r="I157" i="25"/>
  <c r="J157" i="25"/>
  <c r="K157" i="25"/>
  <c r="H157" i="25" s="1"/>
  <c r="H129" i="25" s="1"/>
  <c r="H62" i="25" s="1"/>
  <c r="L157" i="25"/>
  <c r="U157" i="25" s="1"/>
  <c r="U129" i="25" s="1"/>
  <c r="U62" i="25" s="1"/>
  <c r="M157" i="25"/>
  <c r="N157" i="25"/>
  <c r="P157" i="25"/>
  <c r="R157" i="25"/>
  <c r="S157" i="25"/>
  <c r="T157" i="25"/>
  <c r="V157" i="25"/>
  <c r="W157" i="25"/>
  <c r="X157" i="25"/>
  <c r="Y157" i="25"/>
  <c r="AA157" i="25"/>
  <c r="AC157" i="25"/>
  <c r="AD157" i="25"/>
  <c r="AE157" i="25"/>
  <c r="AF157" i="25"/>
  <c r="AG157" i="25"/>
  <c r="AH157" i="25"/>
  <c r="AI157" i="25"/>
  <c r="E157" i="25"/>
  <c r="F159" i="25"/>
  <c r="G159" i="25"/>
  <c r="I159" i="25"/>
  <c r="J159" i="25"/>
  <c r="K159" i="25"/>
  <c r="H159" i="25" s="1"/>
  <c r="L159" i="25"/>
  <c r="M159" i="25"/>
  <c r="N159" i="25"/>
  <c r="O159" i="25"/>
  <c r="P159" i="25"/>
  <c r="R159" i="25"/>
  <c r="S159" i="25"/>
  <c r="T159" i="25"/>
  <c r="V159" i="25"/>
  <c r="W159" i="25"/>
  <c r="X159" i="25"/>
  <c r="Y159" i="25"/>
  <c r="Z159" i="25"/>
  <c r="AA159" i="25"/>
  <c r="AC159" i="25"/>
  <c r="AD159" i="25"/>
  <c r="AE159" i="25"/>
  <c r="AF159" i="25"/>
  <c r="AG159" i="25"/>
  <c r="AH159" i="25"/>
  <c r="AI159" i="25"/>
  <c r="E159" i="25"/>
  <c r="F158" i="25"/>
  <c r="G158" i="25"/>
  <c r="I158" i="25"/>
  <c r="J158" i="25"/>
  <c r="K158" i="25"/>
  <c r="H158" i="25" s="1"/>
  <c r="H130" i="25"/>
  <c r="H63" i="25" s="1"/>
  <c r="L158" i="25"/>
  <c r="AB158" i="25" s="1"/>
  <c r="M158" i="25"/>
  <c r="N158" i="25"/>
  <c r="O158" i="25"/>
  <c r="P158" i="25"/>
  <c r="R158" i="25"/>
  <c r="S158" i="25"/>
  <c r="T158" i="25"/>
  <c r="V158" i="25"/>
  <c r="W158" i="25"/>
  <c r="X158" i="25"/>
  <c r="Y158" i="25"/>
  <c r="Z158" i="25"/>
  <c r="AA158" i="25"/>
  <c r="AC158" i="25"/>
  <c r="AD158" i="25"/>
  <c r="AE158" i="25"/>
  <c r="AF158" i="25"/>
  <c r="AG158" i="25"/>
  <c r="AH158" i="25"/>
  <c r="AI158" i="25"/>
  <c r="E158" i="25"/>
  <c r="F150" i="25"/>
  <c r="G150" i="25"/>
  <c r="I150" i="25"/>
  <c r="J150" i="25"/>
  <c r="K150" i="25"/>
  <c r="H150" i="25" s="1"/>
  <c r="L150" i="25"/>
  <c r="M150" i="25"/>
  <c r="N150" i="25"/>
  <c r="O150" i="25"/>
  <c r="P150" i="25"/>
  <c r="R150" i="25"/>
  <c r="T150" i="25"/>
  <c r="V150" i="25"/>
  <c r="W150" i="25"/>
  <c r="X150" i="25"/>
  <c r="Z150" i="25"/>
  <c r="AA150" i="25"/>
  <c r="AC150" i="25"/>
  <c r="AD150" i="25"/>
  <c r="AE150" i="25"/>
  <c r="AF150" i="25"/>
  <c r="AG150" i="25"/>
  <c r="AH150" i="25"/>
  <c r="AI150" i="25"/>
  <c r="G8" i="30"/>
  <c r="A68" i="36"/>
  <c r="G6" i="30"/>
  <c r="G7" i="30"/>
  <c r="G11" i="30"/>
  <c r="A67" i="36"/>
  <c r="A66" i="36"/>
  <c r="A63" i="36"/>
  <c r="AB141" i="25"/>
  <c r="U141" i="25"/>
  <c r="U113" i="25"/>
  <c r="AJ109" i="25"/>
  <c r="AJ42" i="25" s="1"/>
  <c r="U135" i="25"/>
  <c r="U107" i="25" s="1"/>
  <c r="U40" i="25"/>
  <c r="AB152" i="25"/>
  <c r="AB124" i="25" s="1"/>
  <c r="AB57" i="25" s="1"/>
  <c r="U152" i="25"/>
  <c r="U124" i="25"/>
  <c r="AB138" i="25"/>
  <c r="AB110" i="25" s="1"/>
  <c r="AB43" i="25" s="1"/>
  <c r="U138" i="25"/>
  <c r="U110" i="25"/>
  <c r="U43" i="25" s="1"/>
  <c r="U136" i="25"/>
  <c r="U108" i="25" s="1"/>
  <c r="U158" i="25"/>
  <c r="U130" i="25" s="1"/>
  <c r="U63" i="25" s="1"/>
  <c r="AB130" i="25"/>
  <c r="AB63" i="25" s="1"/>
  <c r="AB157" i="25"/>
  <c r="AB129" i="25" s="1"/>
  <c r="AB62" i="25" s="1"/>
  <c r="U155" i="25"/>
  <c r="U127" i="25" s="1"/>
  <c r="U60" i="25" s="1"/>
  <c r="AB155" i="25"/>
  <c r="AB127" i="25"/>
  <c r="AB60" i="25" s="1"/>
  <c r="AB153" i="25"/>
  <c r="U153" i="25"/>
  <c r="U125" i="25"/>
  <c r="U58" i="25" s="1"/>
  <c r="AB148" i="25"/>
  <c r="U148" i="25"/>
  <c r="U120" i="25"/>
  <c r="U53" i="25" s="1"/>
  <c r="AB147" i="25"/>
  <c r="AB119" i="25" s="1"/>
  <c r="AB52" i="25" s="1"/>
  <c r="U147" i="25"/>
  <c r="U119" i="25"/>
  <c r="U52" i="25" s="1"/>
  <c r="AB144" i="25"/>
  <c r="U144" i="25"/>
  <c r="AB143" i="25"/>
  <c r="AB115" i="25" s="1"/>
  <c r="AB48" i="25" s="1"/>
  <c r="U143" i="25"/>
  <c r="U115" i="25"/>
  <c r="U140" i="25"/>
  <c r="U112" i="25" s="1"/>
  <c r="U45" i="25" s="1"/>
  <c r="AB140" i="25"/>
  <c r="AB112" i="25" s="1"/>
  <c r="AJ110" i="25"/>
  <c r="AJ43" i="25" s="1"/>
  <c r="AJ108" i="25"/>
  <c r="AJ41" i="25" s="1"/>
  <c r="U145" i="25"/>
  <c r="U117" i="25" s="1"/>
  <c r="U50" i="25"/>
  <c r="AB145" i="25"/>
  <c r="AB117" i="25"/>
  <c r="AB50" i="25" s="1"/>
  <c r="AB137" i="25"/>
  <c r="AB109" i="25" s="1"/>
  <c r="AB42" i="25" s="1"/>
  <c r="U137" i="25"/>
  <c r="U109" i="25"/>
  <c r="U42" i="25" s="1"/>
  <c r="K13" i="36"/>
  <c r="J13" i="36"/>
  <c r="I13" i="36"/>
  <c r="H13" i="36"/>
  <c r="G13" i="36"/>
  <c r="F13" i="36"/>
  <c r="E13" i="36"/>
  <c r="D13" i="36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AN59" i="31"/>
  <c r="AN67" i="31" s="1"/>
  <c r="AN75" i="31" s="1"/>
  <c r="AN83" i="31" s="1"/>
  <c r="AN91" i="31"/>
  <c r="AN99" i="31" s="1"/>
  <c r="AM117" i="25"/>
  <c r="AM50" i="25" s="1"/>
  <c r="AK63" i="31"/>
  <c r="AK71" i="31" s="1"/>
  <c r="AK79" i="31" s="1"/>
  <c r="AK87" i="31" s="1"/>
  <c r="AK95" i="31" s="1"/>
  <c r="AK103" i="31" s="1"/>
  <c r="AJ121" i="25"/>
  <c r="AJ54" i="25" s="1"/>
  <c r="AM61" i="22"/>
  <c r="AM69" i="22" s="1"/>
  <c r="AM77" i="22" s="1"/>
  <c r="AM85" i="22" s="1"/>
  <c r="AM93" i="22"/>
  <c r="AM101" i="22" s="1"/>
  <c r="AL128" i="25"/>
  <c r="AL61" i="25" s="1"/>
  <c r="AM64" i="22"/>
  <c r="AM72" i="22" s="1"/>
  <c r="AM80" i="22" s="1"/>
  <c r="AM88" i="22" s="1"/>
  <c r="AM96" i="22" s="1"/>
  <c r="AM104" i="22" s="1"/>
  <c r="AL131" i="25"/>
  <c r="AL64" i="25" s="1"/>
  <c r="AK60" i="31"/>
  <c r="AK68" i="31" s="1"/>
  <c r="AK76" i="31" s="1"/>
  <c r="AK84" i="31" s="1"/>
  <c r="AK92" i="31"/>
  <c r="AK100" i="31" s="1"/>
  <c r="AJ118" i="25"/>
  <c r="AJ51" i="25" s="1"/>
  <c r="AN58" i="22"/>
  <c r="AN66" i="22" s="1"/>
  <c r="AN74" i="22" s="1"/>
  <c r="AN82" i="22" s="1"/>
  <c r="AN90" i="22" s="1"/>
  <c r="AN98" i="22" s="1"/>
  <c r="AP60" i="22"/>
  <c r="AP68" i="22" s="1"/>
  <c r="AP76" i="22" s="1"/>
  <c r="AP84" i="22" s="1"/>
  <c r="AP92" i="22" s="1"/>
  <c r="AP100" i="22" s="1"/>
  <c r="AN64" i="31"/>
  <c r="AN72" i="31" s="1"/>
  <c r="AN80" i="31" s="1"/>
  <c r="AN88" i="31" s="1"/>
  <c r="AN96" i="31" s="1"/>
  <c r="AN104" i="31" s="1"/>
  <c r="AM122" i="25"/>
  <c r="AM55" i="25" s="1"/>
  <c r="AM58" i="31"/>
  <c r="AM66" i="31"/>
  <c r="AM74" i="31" s="1"/>
  <c r="AM82" i="31"/>
  <c r="AM90" i="31" s="1"/>
  <c r="AM98" i="31" s="1"/>
  <c r="AK59" i="22"/>
  <c r="AK67" i="22"/>
  <c r="AK75" i="22" s="1"/>
  <c r="AK83" i="22" s="1"/>
  <c r="AK91" i="22" s="1"/>
  <c r="AK99" i="22" s="1"/>
  <c r="AJ126" i="25"/>
  <c r="AJ59" i="25"/>
  <c r="AK64" i="31"/>
  <c r="AK72" i="31"/>
  <c r="AK80" i="31" s="1"/>
  <c r="AK88" i="31" s="1"/>
  <c r="AK96" i="31" s="1"/>
  <c r="AK104" i="31" s="1"/>
  <c r="AJ122" i="25"/>
  <c r="AJ55" i="25"/>
  <c r="AP21" i="32"/>
  <c r="AP23" i="32"/>
  <c r="AP25" i="32" s="1"/>
  <c r="AP27" i="32" s="1"/>
  <c r="AP29" i="32" s="1"/>
  <c r="AP31" i="32"/>
  <c r="AK59" i="31"/>
  <c r="AK67" i="31"/>
  <c r="AK75" i="31" s="1"/>
  <c r="AK83" i="31"/>
  <c r="AK91" i="31" s="1"/>
  <c r="AK99" i="31" s="1"/>
  <c r="AJ117" i="25"/>
  <c r="AJ50" i="25"/>
  <c r="AK57" i="22"/>
  <c r="AK65" i="22"/>
  <c r="AK73" i="22" s="1"/>
  <c r="AK81" i="22"/>
  <c r="AK89" i="22" s="1"/>
  <c r="AK97" i="22" s="1"/>
  <c r="AJ124" i="25"/>
  <c r="AJ57" i="25"/>
  <c r="AO62" i="22"/>
  <c r="AO70" i="22"/>
  <c r="AO78" i="22" s="1"/>
  <c r="AO86" i="22"/>
  <c r="AO94" i="22" s="1"/>
  <c r="AO102" i="22" s="1"/>
  <c r="AN129" i="25"/>
  <c r="AN62" i="25"/>
  <c r="AP64" i="22"/>
  <c r="AP72" i="22"/>
  <c r="AP80" i="22" s="1"/>
  <c r="AP88" i="22"/>
  <c r="AP96" i="22" s="1"/>
  <c r="AP104" i="22" s="1"/>
  <c r="AL60" i="31"/>
  <c r="AL68" i="31"/>
  <c r="AL76" i="31" s="1"/>
  <c r="AL84" i="31" s="1"/>
  <c r="AL92" i="31" s="1"/>
  <c r="AL100" i="31" s="1"/>
  <c r="AK118" i="25"/>
  <c r="AK51" i="25"/>
  <c r="AO57" i="22"/>
  <c r="AO65" i="22"/>
  <c r="AO73" i="22" s="1"/>
  <c r="AO81" i="22" s="1"/>
  <c r="AO89" i="22" s="1"/>
  <c r="AO97" i="22" s="1"/>
  <c r="AK57" i="31"/>
  <c r="AK65" i="31"/>
  <c r="AK73" i="31" s="1"/>
  <c r="AK81" i="31"/>
  <c r="AK89" i="31" s="1"/>
  <c r="AK97" i="31" s="1"/>
  <c r="AJ115" i="25"/>
  <c r="AJ48" i="25"/>
  <c r="AO62" i="31"/>
  <c r="AO70" i="31"/>
  <c r="AO78" i="31" s="1"/>
  <c r="AO86" i="31"/>
  <c r="AO94" i="31" s="1"/>
  <c r="AO102" i="31" s="1"/>
  <c r="AP59" i="22"/>
  <c r="AP67" i="22"/>
  <c r="AP75" i="22" s="1"/>
  <c r="AP83" i="22" s="1"/>
  <c r="AP91" i="22" s="1"/>
  <c r="AP99" i="22" s="1"/>
  <c r="AO64" i="31"/>
  <c r="AO72" i="31"/>
  <c r="AO80" i="31" s="1"/>
  <c r="AO88" i="31"/>
  <c r="AO96" i="31" s="1"/>
  <c r="AO104" i="31" s="1"/>
  <c r="AM61" i="31"/>
  <c r="AM69" i="31"/>
  <c r="AM77" i="31" s="1"/>
  <c r="AM85" i="31" s="1"/>
  <c r="AM93" i="31" s="1"/>
  <c r="AM101" i="31" s="1"/>
  <c r="AL119" i="25"/>
  <c r="AL52" i="25"/>
  <c r="AN21" i="32"/>
  <c r="AN23" i="32"/>
  <c r="AN25" i="32" s="1"/>
  <c r="AN27" i="32" s="1"/>
  <c r="AN29" i="32" s="1"/>
  <c r="AN31" i="32" s="1"/>
  <c r="AM112" i="25"/>
  <c r="AM45" i="25"/>
  <c r="AO57" i="31"/>
  <c r="AO65" i="31"/>
  <c r="AO73" i="31" s="1"/>
  <c r="AO81" i="31" s="1"/>
  <c r="AO89" i="31" s="1"/>
  <c r="AO97" i="31"/>
  <c r="AL61" i="31"/>
  <c r="AL69" i="31"/>
  <c r="AL77" i="31" s="1"/>
  <c r="AL85" i="31"/>
  <c r="AL93" i="31" s="1"/>
  <c r="AL101" i="31" s="1"/>
  <c r="AK119" i="25"/>
  <c r="AK52" i="25"/>
  <c r="AL61" i="22"/>
  <c r="AL69" i="22"/>
  <c r="AL77" i="22" s="1"/>
  <c r="AL85" i="22"/>
  <c r="AL93" i="22" s="1"/>
  <c r="AL101" i="22" s="1"/>
  <c r="AK128" i="25"/>
  <c r="AK61" i="25"/>
  <c r="AN62" i="22"/>
  <c r="AN70" i="22"/>
  <c r="AN78" i="22" s="1"/>
  <c r="AN86" i="22"/>
  <c r="AN94" i="22" s="1"/>
  <c r="AN102" i="22" s="1"/>
  <c r="AM129" i="25"/>
  <c r="AM62" i="25"/>
  <c r="AL64" i="22"/>
  <c r="AL72" i="22"/>
  <c r="AL80" i="22" s="1"/>
  <c r="AL88" i="22"/>
  <c r="AL96" i="22" s="1"/>
  <c r="AL104" i="22" s="1"/>
  <c r="AK131" i="25"/>
  <c r="AK64" i="25"/>
  <c r="AP59" i="31"/>
  <c r="AP67" i="31" s="1"/>
  <c r="AP75" i="31" s="1"/>
  <c r="AP83" i="31" s="1"/>
  <c r="AP91" i="31"/>
  <c r="AP99" i="31" s="1"/>
  <c r="AP60" i="31"/>
  <c r="AP68" i="31" s="1"/>
  <c r="AP76" i="31" s="1"/>
  <c r="AP84" i="31" s="1"/>
  <c r="AP92" i="31"/>
  <c r="AP100" i="31" s="1"/>
  <c r="AK62" i="31"/>
  <c r="AK70" i="31" s="1"/>
  <c r="AK78" i="31"/>
  <c r="AK86" i="31" s="1"/>
  <c r="AK94" i="31" s="1"/>
  <c r="AK102" i="31" s="1"/>
  <c r="AJ120" i="25"/>
  <c r="AJ53" i="25" s="1"/>
  <c r="AK62" i="22"/>
  <c r="AK70" i="22" s="1"/>
  <c r="AK78" i="22"/>
  <c r="AK86" i="22" s="1"/>
  <c r="AK94" i="22" s="1"/>
  <c r="AK102" i="22" s="1"/>
  <c r="AJ129" i="25"/>
  <c r="AJ62" i="25" s="1"/>
  <c r="AM63" i="22"/>
  <c r="AM71" i="22" s="1"/>
  <c r="AM79" i="22"/>
  <c r="AM87" i="22" s="1"/>
  <c r="AM95" i="22" s="1"/>
  <c r="AM103" i="22" s="1"/>
  <c r="AL130" i="25"/>
  <c r="AL63" i="25" s="1"/>
  <c r="AL62" i="31"/>
  <c r="AL70" i="31" s="1"/>
  <c r="AL78" i="31"/>
  <c r="AL86" i="31" s="1"/>
  <c r="AL94" i="31" s="1"/>
  <c r="AL102" i="31" s="1"/>
  <c r="AK120" i="25"/>
  <c r="AK53" i="25" s="1"/>
  <c r="AP58" i="22"/>
  <c r="AP66" i="22" s="1"/>
  <c r="AP74" i="22"/>
  <c r="AP82" i="22" s="1"/>
  <c r="AP90" i="22" s="1"/>
  <c r="AP98" i="22" s="1"/>
  <c r="AN59" i="22"/>
  <c r="AN67" i="22" s="1"/>
  <c r="AN75" i="22"/>
  <c r="AN83" i="22" s="1"/>
  <c r="AN91" i="22" s="1"/>
  <c r="AN99" i="22" s="1"/>
  <c r="AM126" i="25"/>
  <c r="AM59" i="25" s="1"/>
  <c r="AO60" i="22"/>
  <c r="AO68" i="22" s="1"/>
  <c r="AO76" i="22"/>
  <c r="AO84" i="22" s="1"/>
  <c r="AO92" i="22" s="1"/>
  <c r="AO100" i="22" s="1"/>
  <c r="AP64" i="31"/>
  <c r="AP72" i="31" s="1"/>
  <c r="AP80" i="31"/>
  <c r="AP88" i="31" s="1"/>
  <c r="AP96" i="31" s="1"/>
  <c r="AP104" i="31" s="1"/>
  <c r="AO63" i="31"/>
  <c r="AO71" i="31" s="1"/>
  <c r="AO79" i="31"/>
  <c r="AO87" i="31" s="1"/>
  <c r="AO95" i="31" s="1"/>
  <c r="AO103" i="31" s="1"/>
  <c r="AN121" i="25"/>
  <c r="AN54" i="25" s="1"/>
  <c r="AM21" i="32"/>
  <c r="AM23" i="32" s="1"/>
  <c r="AM25" i="32"/>
  <c r="AM27" i="32" s="1"/>
  <c r="AM29" i="32" s="1"/>
  <c r="AM31" i="32" s="1"/>
  <c r="AL112" i="25"/>
  <c r="AK61" i="31"/>
  <c r="AK69" i="31" s="1"/>
  <c r="AK77" i="31"/>
  <c r="AK85" i="31" s="1"/>
  <c r="AK93" i="31" s="1"/>
  <c r="AK101" i="31" s="1"/>
  <c r="AJ119" i="25"/>
  <c r="AJ52" i="25" s="1"/>
  <c r="AM58" i="22"/>
  <c r="AM66" i="22" s="1"/>
  <c r="AM74" i="22"/>
  <c r="AM82" i="22" s="1"/>
  <c r="AM90" i="22" s="1"/>
  <c r="AM98" i="22" s="1"/>
  <c r="AL125" i="25"/>
  <c r="AL127" i="25"/>
  <c r="AL60" i="25" s="1"/>
  <c r="AM60" i="22"/>
  <c r="AM68" i="22" s="1"/>
  <c r="AM76" i="22" s="1"/>
  <c r="AM84" i="22" s="1"/>
  <c r="AM92" i="22"/>
  <c r="AM100" i="22" s="1"/>
  <c r="AO21" i="32"/>
  <c r="AO23" i="32" s="1"/>
  <c r="AO25" i="32" s="1"/>
  <c r="AO27" i="32" s="1"/>
  <c r="AO29" i="32"/>
  <c r="AO31" i="32" s="1"/>
  <c r="AN112" i="25"/>
  <c r="AN45" i="25" s="1"/>
  <c r="AN57" i="31"/>
  <c r="AN65" i="31" s="1"/>
  <c r="AN73" i="31" s="1"/>
  <c r="AN81" i="31" s="1"/>
  <c r="AN89" i="31" s="1"/>
  <c r="AN97" i="31" s="1"/>
  <c r="AM115" i="25"/>
  <c r="AM48" i="25" s="1"/>
  <c r="AO58" i="31"/>
  <c r="AO66" i="31" s="1"/>
  <c r="AO74" i="31" s="1"/>
  <c r="AO82" i="31" s="1"/>
  <c r="AO90" i="31"/>
  <c r="AO98" i="31" s="1"/>
  <c r="AO61" i="31"/>
  <c r="AO69" i="31" s="1"/>
  <c r="AO77" i="31" s="1"/>
  <c r="AO85" i="31" s="1"/>
  <c r="AO93" i="31"/>
  <c r="AO101" i="31" s="1"/>
  <c r="AN119" i="25"/>
  <c r="AN52" i="25"/>
  <c r="AO61" i="22"/>
  <c r="AO69" i="22" s="1"/>
  <c r="AO77" i="22"/>
  <c r="AO85" i="22" s="1"/>
  <c r="AO93" i="22" s="1"/>
  <c r="AO101" i="22" s="1"/>
  <c r="AN128" i="25"/>
  <c r="AN61" i="25"/>
  <c r="AP62" i="22"/>
  <c r="AP70" i="22" s="1"/>
  <c r="AP78" i="22"/>
  <c r="AP86" i="22" s="1"/>
  <c r="AP94" i="22" s="1"/>
  <c r="AP102" i="22" s="1"/>
  <c r="AO129" i="25"/>
  <c r="AO62" i="25"/>
  <c r="AN64" i="22"/>
  <c r="AN72" i="22" s="1"/>
  <c r="AN80" i="22"/>
  <c r="AN88" i="22" s="1"/>
  <c r="AN96" i="22" s="1"/>
  <c r="AN104" i="22" s="1"/>
  <c r="AM131" i="25"/>
  <c r="AM64" i="25"/>
  <c r="AO63" i="22"/>
  <c r="AO71" i="22" s="1"/>
  <c r="AO79" i="22"/>
  <c r="AO87" i="22" s="1"/>
  <c r="AO95" i="22"/>
  <c r="AO103" i="22" s="1"/>
  <c r="AN130" i="25"/>
  <c r="AN63" i="25"/>
  <c r="AO60" i="31"/>
  <c r="AO68" i="31" s="1"/>
  <c r="AO76" i="31"/>
  <c r="AO84" i="31" s="1"/>
  <c r="AO92" i="31" s="1"/>
  <c r="AO100" i="31" s="1"/>
  <c r="AN57" i="22"/>
  <c r="AN65" i="22" s="1"/>
  <c r="AN73" i="22"/>
  <c r="AN81" i="22" s="1"/>
  <c r="AN89" i="22" s="1"/>
  <c r="AN97" i="22" s="1"/>
  <c r="AM124" i="25"/>
  <c r="AM57" i="25"/>
  <c r="AM57" i="31"/>
  <c r="AM65" i="31" s="1"/>
  <c r="AM73" i="31"/>
  <c r="AM81" i="31" s="1"/>
  <c r="AM89" i="31"/>
  <c r="AM97" i="31" s="1"/>
  <c r="AL115" i="25"/>
  <c r="AL48" i="25"/>
  <c r="AP62" i="31"/>
  <c r="AP70" i="31" s="1"/>
  <c r="AP78" i="31"/>
  <c r="AP86" i="31" s="1"/>
  <c r="AP94" i="31" s="1"/>
  <c r="AP102" i="31" s="1"/>
  <c r="AL59" i="22"/>
  <c r="AL67" i="22" s="1"/>
  <c r="AL75" i="22"/>
  <c r="AL83" i="22" s="1"/>
  <c r="AL91" i="22"/>
  <c r="AL99" i="22" s="1"/>
  <c r="AK126" i="25"/>
  <c r="AK59" i="25"/>
  <c r="AP63" i="31"/>
  <c r="AP71" i="31" s="1"/>
  <c r="AP79" i="31"/>
  <c r="AP87" i="31" s="1"/>
  <c r="AP95" i="31" s="1"/>
  <c r="AP103" i="31" s="1"/>
  <c r="AO121" i="25"/>
  <c r="AO54" i="25"/>
  <c r="AL57" i="31"/>
  <c r="AL65" i="31" s="1"/>
  <c r="AL73" i="31"/>
  <c r="AL81" i="31" s="1"/>
  <c r="AL89" i="31" s="1"/>
  <c r="AL97" i="31" s="1"/>
  <c r="AK115" i="25"/>
  <c r="AK48" i="25"/>
  <c r="AL58" i="31"/>
  <c r="AL66" i="31" s="1"/>
  <c r="AL74" i="31"/>
  <c r="AL82" i="31" s="1"/>
  <c r="AL90" i="31"/>
  <c r="AL98" i="31" s="1"/>
  <c r="AN61" i="31"/>
  <c r="AN69" i="31" s="1"/>
  <c r="AN77" i="31" s="1"/>
  <c r="AN85" i="31" s="1"/>
  <c r="AN93" i="31"/>
  <c r="AN101" i="31" s="1"/>
  <c r="AM119" i="25"/>
  <c r="AM52" i="25" s="1"/>
  <c r="AN61" i="22"/>
  <c r="AN69" i="22" s="1"/>
  <c r="AN77" i="22" s="1"/>
  <c r="AN85" i="22" s="1"/>
  <c r="AN93" i="22" s="1"/>
  <c r="AN101" i="22" s="1"/>
  <c r="AM128" i="25"/>
  <c r="AM61" i="25" s="1"/>
  <c r="AP63" i="22"/>
  <c r="AP71" i="22" s="1"/>
  <c r="AP79" i="22" s="1"/>
  <c r="AP87" i="22" s="1"/>
  <c r="AP95" i="22"/>
  <c r="AP103" i="22" s="1"/>
  <c r="AO130" i="25"/>
  <c r="AO63" i="25" s="1"/>
  <c r="AJ107" i="25"/>
  <c r="AL59" i="31"/>
  <c r="AL67" i="31"/>
  <c r="AL75" i="31" s="1"/>
  <c r="AL83" i="31" s="1"/>
  <c r="AL91" i="31" s="1"/>
  <c r="AL99" i="31" s="1"/>
  <c r="AK117" i="25"/>
  <c r="AK50" i="25"/>
  <c r="AK61" i="22"/>
  <c r="AK69" i="22"/>
  <c r="AK77" i="22" s="1"/>
  <c r="AK85" i="22"/>
  <c r="AK93" i="22" s="1"/>
  <c r="AK101" i="22" s="1"/>
  <c r="AJ128" i="25"/>
  <c r="AJ61" i="25"/>
  <c r="AK64" i="22"/>
  <c r="AK72" i="22"/>
  <c r="AK80" i="22" s="1"/>
  <c r="AK88" i="22" s="1"/>
  <c r="AK96" i="22" s="1"/>
  <c r="AK104" i="22" s="1"/>
  <c r="AJ131" i="25"/>
  <c r="AJ64" i="25"/>
  <c r="AM60" i="31"/>
  <c r="AM68" i="31"/>
  <c r="AM76" i="31" s="1"/>
  <c r="AM84" i="31"/>
  <c r="AM92" i="31" s="1"/>
  <c r="AM100" i="31" s="1"/>
  <c r="AL118" i="25"/>
  <c r="AL51" i="25"/>
  <c r="AO58" i="22"/>
  <c r="AO66" i="22"/>
  <c r="AO74" i="22" s="1"/>
  <c r="AO82" i="22" s="1"/>
  <c r="AO90" i="22" s="1"/>
  <c r="AO98" i="22" s="1"/>
  <c r="AN125" i="25"/>
  <c r="AN58" i="25"/>
  <c r="AN60" i="22"/>
  <c r="AN68" i="22"/>
  <c r="AN76" i="22" s="1"/>
  <c r="AN84" i="22"/>
  <c r="AN92" i="22" s="1"/>
  <c r="AN100" i="22" s="1"/>
  <c r="AM127" i="25"/>
  <c r="AM60" i="25"/>
  <c r="AN63" i="31"/>
  <c r="AN71" i="31" s="1"/>
  <c r="AN79" i="31"/>
  <c r="AN87" i="31" s="1"/>
  <c r="AN95" i="31" s="1"/>
  <c r="AN103" i="31" s="1"/>
  <c r="AM121" i="25"/>
  <c r="AM54" i="25" s="1"/>
  <c r="AK21" i="32"/>
  <c r="AK23" i="32" s="1"/>
  <c r="AK25" i="32" s="1"/>
  <c r="AK27" i="32" s="1"/>
  <c r="AK29" i="32" s="1"/>
  <c r="AK31" i="32" s="1"/>
  <c r="AJ112" i="25"/>
  <c r="AJ45" i="25" s="1"/>
  <c r="AK58" i="22"/>
  <c r="AK66" i="22" s="1"/>
  <c r="AK74" i="22" s="1"/>
  <c r="AK82" i="22" s="1"/>
  <c r="AK90" i="22"/>
  <c r="AK98" i="22" s="1"/>
  <c r="AK60" i="22"/>
  <c r="AK68" i="22" s="1"/>
  <c r="AK76" i="22" s="1"/>
  <c r="AK84" i="22" s="1"/>
  <c r="AK92" i="22"/>
  <c r="AK100" i="22" s="1"/>
  <c r="AJ127" i="25"/>
  <c r="AJ60" i="25" s="1"/>
  <c r="AP58" i="31"/>
  <c r="AP66" i="31" s="1"/>
  <c r="AP74" i="31" s="1"/>
  <c r="AP82" i="31" s="1"/>
  <c r="AP90" i="31" s="1"/>
  <c r="AP98" i="31" s="1"/>
  <c r="AN63" i="22"/>
  <c r="AN71" i="22" s="1"/>
  <c r="AN79" i="22" s="1"/>
  <c r="AN87" i="22" s="1"/>
  <c r="AN95" i="22" s="1"/>
  <c r="AN103" i="22" s="1"/>
  <c r="AM130" i="25"/>
  <c r="AM63" i="25" s="1"/>
  <c r="AP57" i="22"/>
  <c r="AP65" i="22" s="1"/>
  <c r="AP73" i="22" s="1"/>
  <c r="AP81" i="22" s="1"/>
  <c r="AP89" i="22" s="1"/>
  <c r="AP97" i="22" s="1"/>
  <c r="AO124" i="25"/>
  <c r="AO59" i="31"/>
  <c r="AO67" i="31" s="1"/>
  <c r="AO75" i="31"/>
  <c r="AO83" i="31" s="1"/>
  <c r="AO91" i="31" s="1"/>
  <c r="AO99" i="31" s="1"/>
  <c r="AN117" i="25"/>
  <c r="AN50" i="25" s="1"/>
  <c r="AN60" i="31"/>
  <c r="AN68" i="31" s="1"/>
  <c r="AN76" i="31" s="1"/>
  <c r="AN84" i="31" s="1"/>
  <c r="AN92" i="31" s="1"/>
  <c r="AN100" i="31" s="1"/>
  <c r="AM118" i="25"/>
  <c r="AM51" i="25" s="1"/>
  <c r="AM63" i="31"/>
  <c r="AM71" i="31" s="1"/>
  <c r="AM79" i="31"/>
  <c r="AM87" i="31" s="1"/>
  <c r="AM95" i="31" s="1"/>
  <c r="AM103" i="31" s="1"/>
  <c r="AL121" i="25"/>
  <c r="AL54" i="25" s="1"/>
  <c r="AL57" i="22"/>
  <c r="AL65" i="22" s="1"/>
  <c r="AL73" i="22" s="1"/>
  <c r="AL81" i="22" s="1"/>
  <c r="AL89" i="22" s="1"/>
  <c r="AL97" i="22" s="1"/>
  <c r="AK124" i="25"/>
  <c r="AM62" i="31"/>
  <c r="AM70" i="31" s="1"/>
  <c r="AM78" i="31" s="1"/>
  <c r="AM86" i="31" s="1"/>
  <c r="AM94" i="31"/>
  <c r="AM102" i="31" s="1"/>
  <c r="AL120" i="25"/>
  <c r="AL53" i="25" s="1"/>
  <c r="AM62" i="22"/>
  <c r="AM70" i="22" s="1"/>
  <c r="AM78" i="22" s="1"/>
  <c r="AM86" i="22" s="1"/>
  <c r="AM94" i="22" s="1"/>
  <c r="AM102" i="22" s="1"/>
  <c r="AL129" i="25"/>
  <c r="AL62" i="25" s="1"/>
  <c r="AK63" i="22"/>
  <c r="AK71" i="22" s="1"/>
  <c r="AK79" i="22" s="1"/>
  <c r="AK87" i="22" s="1"/>
  <c r="AK95" i="22"/>
  <c r="AK103" i="22" s="1"/>
  <c r="AJ130" i="25"/>
  <c r="AJ63" i="25" s="1"/>
  <c r="AN62" i="31"/>
  <c r="AN70" i="31" s="1"/>
  <c r="AN78" i="31" s="1"/>
  <c r="AN86" i="31" s="1"/>
  <c r="AN94" i="31" s="1"/>
  <c r="AN102" i="31" s="1"/>
  <c r="AM120" i="25"/>
  <c r="AM53" i="25" s="1"/>
  <c r="AL58" i="22"/>
  <c r="AL66" i="22" s="1"/>
  <c r="AL74" i="22" s="1"/>
  <c r="AL82" i="22" s="1"/>
  <c r="AL90" i="22"/>
  <c r="AL98" i="22" s="1"/>
  <c r="AO59" i="22"/>
  <c r="AO67" i="22" s="1"/>
  <c r="AO75" i="22" s="1"/>
  <c r="AO83" i="22" s="1"/>
  <c r="AO91" i="22"/>
  <c r="AO99" i="22" s="1"/>
  <c r="AN126" i="25"/>
  <c r="AN59" i="25" s="1"/>
  <c r="AL60" i="22"/>
  <c r="AL68" i="22" s="1"/>
  <c r="AL76" i="22" s="1"/>
  <c r="AL84" i="22" s="1"/>
  <c r="AL92" i="22" s="1"/>
  <c r="AL100" i="22" s="1"/>
  <c r="AK127" i="25"/>
  <c r="AK60" i="25" s="1"/>
  <c r="AL64" i="31"/>
  <c r="AL72" i="31" s="1"/>
  <c r="AL80" i="31" s="1"/>
  <c r="AL88" i="31" s="1"/>
  <c r="AL96" i="31"/>
  <c r="AL104" i="31" s="1"/>
  <c r="AK122" i="25"/>
  <c r="AK55" i="25" s="1"/>
  <c r="AL63" i="31"/>
  <c r="AL71" i="31"/>
  <c r="AL79" i="31" s="1"/>
  <c r="AL87" i="31" s="1"/>
  <c r="AL95" i="31" s="1"/>
  <c r="AL103" i="31" s="1"/>
  <c r="AK121" i="25"/>
  <c r="AK54" i="25"/>
  <c r="AK58" i="31"/>
  <c r="AK66" i="31"/>
  <c r="AK74" i="31" s="1"/>
  <c r="AK82" i="31" s="1"/>
  <c r="AK90" i="31" s="1"/>
  <c r="AK98" i="31"/>
  <c r="AM59" i="22"/>
  <c r="AM67" i="22"/>
  <c r="AM75" i="22" s="1"/>
  <c r="AM83" i="22" s="1"/>
  <c r="AM91" i="22" s="1"/>
  <c r="AM99" i="22" s="1"/>
  <c r="AL126" i="25"/>
  <c r="AL59" i="25"/>
  <c r="AM64" i="31"/>
  <c r="AM72" i="31"/>
  <c r="AM80" i="31" s="1"/>
  <c r="AM88" i="31" s="1"/>
  <c r="AM96" i="31" s="1"/>
  <c r="AM104" i="31"/>
  <c r="AL122" i="25"/>
  <c r="AL55" i="25"/>
  <c r="AL21" i="32"/>
  <c r="AL23" i="32"/>
  <c r="AL25" i="32" s="1"/>
  <c r="AL27" i="32" s="1"/>
  <c r="AL29" i="32" s="1"/>
  <c r="AL31" i="32" s="1"/>
  <c r="AK112" i="25"/>
  <c r="AK45" i="25"/>
  <c r="AP57" i="31"/>
  <c r="AP65" i="31"/>
  <c r="AP73" i="31" s="1"/>
  <c r="AP81" i="31" s="1"/>
  <c r="AP89" i="31" s="1"/>
  <c r="AP97" i="31"/>
  <c r="AO115" i="25"/>
  <c r="AO48" i="25"/>
  <c r="AN58" i="31"/>
  <c r="AN66" i="31"/>
  <c r="AN74" i="31" s="1"/>
  <c r="AN82" i="31" s="1"/>
  <c r="AN90" i="31" s="1"/>
  <c r="AN98" i="31" s="1"/>
  <c r="AM59" i="31"/>
  <c r="AM67" i="31"/>
  <c r="AM75" i="31" s="1"/>
  <c r="AM83" i="31" s="1"/>
  <c r="AM91" i="31" s="1"/>
  <c r="AM99" i="31"/>
  <c r="AL117" i="25"/>
  <c r="AL50" i="25"/>
  <c r="AP61" i="31"/>
  <c r="AP69" i="31"/>
  <c r="AP77" i="31" s="1"/>
  <c r="AP85" i="31" s="1"/>
  <c r="AP93" i="31" s="1"/>
  <c r="AP101" i="31" s="1"/>
  <c r="AM57" i="22"/>
  <c r="AM65" i="22"/>
  <c r="AM73" i="22" s="1"/>
  <c r="AM81" i="22" s="1"/>
  <c r="AM89" i="22" s="1"/>
  <c r="AM97" i="22"/>
  <c r="AL124" i="25"/>
  <c r="AL57" i="25"/>
  <c r="AP61" i="22"/>
  <c r="AP69" i="22"/>
  <c r="AP77" i="22" s="1"/>
  <c r="AP85" i="22" s="1"/>
  <c r="AP93" i="22" s="1"/>
  <c r="AP101" i="22" s="1"/>
  <c r="AL62" i="22"/>
  <c r="AL70" i="22"/>
  <c r="AL78" i="22" s="1"/>
  <c r="AL86" i="22" s="1"/>
  <c r="AL94" i="22" s="1"/>
  <c r="AL102" i="22"/>
  <c r="AK129" i="25"/>
  <c r="AK62" i="25"/>
  <c r="AO64" i="22"/>
  <c r="AO72" i="22"/>
  <c r="AO80" i="22" s="1"/>
  <c r="AO88" i="22" s="1"/>
  <c r="AO96" i="22" s="1"/>
  <c r="AO104" i="22" s="1"/>
  <c r="AL63" i="22"/>
  <c r="AL71" i="22"/>
  <c r="AL79" i="22" s="1"/>
  <c r="AL87" i="22" s="1"/>
  <c r="AL95" i="22" s="1"/>
  <c r="AL103" i="22"/>
  <c r="AK130" i="25"/>
  <c r="AK63" i="25"/>
  <c r="W37" i="34"/>
  <c r="Y311" i="25"/>
  <c r="T39" i="34"/>
  <c r="V283" i="25"/>
  <c r="Q32" i="34"/>
  <c r="S236" i="25"/>
  <c r="M22" i="34"/>
  <c r="J24" i="34"/>
  <c r="L224" i="25" s="1"/>
  <c r="Q113" i="34"/>
  <c r="U113" i="34" s="1"/>
  <c r="R113" i="34"/>
  <c r="S113" i="34"/>
  <c r="T113" i="34"/>
  <c r="Q111" i="34"/>
  <c r="U111" i="34" s="1"/>
  <c r="R111" i="34"/>
  <c r="S111" i="34"/>
  <c r="T111" i="34"/>
  <c r="W22" i="34"/>
  <c r="Y252" i="25" s="1"/>
  <c r="W38" i="34"/>
  <c r="Y255" i="25" s="1"/>
  <c r="Q112" i="34"/>
  <c r="R112" i="34"/>
  <c r="S112" i="34"/>
  <c r="T112" i="34"/>
  <c r="W39" i="34"/>
  <c r="Y283" i="25" s="1"/>
  <c r="W47" i="34"/>
  <c r="Y275" i="25" s="1"/>
  <c r="Y28" i="34"/>
  <c r="AA208" i="25" s="1"/>
  <c r="Y29" i="34"/>
  <c r="AA320" i="25" s="1"/>
  <c r="W21" i="34"/>
  <c r="Y308" i="25" s="1"/>
  <c r="J32" i="34"/>
  <c r="L236" i="25" s="1"/>
  <c r="J40" i="34"/>
  <c r="L227" i="25" s="1"/>
  <c r="M39" i="34"/>
  <c r="O283" i="25" s="1"/>
  <c r="M20" i="34"/>
  <c r="J28" i="34"/>
  <c r="L208" i="25" s="1"/>
  <c r="M45" i="34"/>
  <c r="K45" i="34" s="1"/>
  <c r="M303" i="25" s="1"/>
  <c r="M29" i="34"/>
  <c r="AA27" i="34"/>
  <c r="AC180" i="25" s="1"/>
  <c r="AF48" i="34"/>
  <c r="AH219" i="25" s="1"/>
  <c r="Q38" i="34"/>
  <c r="S255" i="25" s="1"/>
  <c r="AA37" i="34"/>
  <c r="AC311" i="25" s="1"/>
  <c r="R224" i="25"/>
  <c r="R252" i="25"/>
  <c r="T27" i="34"/>
  <c r="V180" i="25" s="1"/>
  <c r="R308" i="25"/>
  <c r="R280" i="25"/>
  <c r="U27" i="34"/>
  <c r="W180" i="25"/>
  <c r="Q28" i="34"/>
  <c r="S208" i="25"/>
  <c r="M35" i="34"/>
  <c r="J22" i="34"/>
  <c r="L252" i="25" s="1"/>
  <c r="AF27" i="34"/>
  <c r="AH180" i="25" s="1"/>
  <c r="H48" i="34"/>
  <c r="J219" i="25" s="1"/>
  <c r="M24" i="34"/>
  <c r="J27" i="34"/>
  <c r="L180" i="25" s="1"/>
  <c r="AA32" i="34"/>
  <c r="AC236" i="25" s="1"/>
  <c r="T29" i="34"/>
  <c r="V320" i="25" s="1"/>
  <c r="AA28" i="34"/>
  <c r="AC208" i="25" s="1"/>
  <c r="T43" i="34"/>
  <c r="V163" i="25" s="1"/>
  <c r="H35" i="34"/>
  <c r="J171" i="25" s="1"/>
  <c r="W35" i="34"/>
  <c r="Y171" i="25" s="1"/>
  <c r="Y38" i="34"/>
  <c r="AA255" i="25" s="1"/>
  <c r="J23" i="34"/>
  <c r="L280" i="25" s="1"/>
  <c r="M23" i="34"/>
  <c r="H27" i="34"/>
  <c r="J180" i="25"/>
  <c r="M27" i="34"/>
  <c r="H32" i="34"/>
  <c r="J236" i="25" s="1"/>
  <c r="AF28" i="34"/>
  <c r="AH208" i="25" s="1"/>
  <c r="H28" i="34"/>
  <c r="J208" i="25" s="1"/>
  <c r="U35" i="34"/>
  <c r="W171" i="25" s="1"/>
  <c r="Y35" i="34"/>
  <c r="AA171" i="25" s="1"/>
  <c r="Y39" i="34"/>
  <c r="AA283" i="25" s="1"/>
  <c r="J39" i="34"/>
  <c r="L283" i="25" s="1"/>
  <c r="Y24" i="34"/>
  <c r="AA224" i="25" s="1"/>
  <c r="AF35" i="34"/>
  <c r="AH171" i="25" s="1"/>
  <c r="AA40" i="34"/>
  <c r="AC227" i="25" s="1"/>
  <c r="J20" i="34"/>
  <c r="L196" i="25" s="1"/>
  <c r="Q27" i="34"/>
  <c r="S180" i="25" s="1"/>
  <c r="AF32" i="34"/>
  <c r="AH236" i="25" s="1"/>
  <c r="M32" i="34"/>
  <c r="O236" i="25" s="1"/>
  <c r="J29" i="34"/>
  <c r="L320" i="25" s="1"/>
  <c r="M28" i="34"/>
  <c r="K28" i="34" s="1"/>
  <c r="M208" i="25"/>
  <c r="Y40" i="34"/>
  <c r="AA227" i="25"/>
  <c r="J36" i="34"/>
  <c r="L199" i="25"/>
  <c r="K39" i="34"/>
  <c r="M283" i="25" s="1"/>
  <c r="O208" i="25"/>
  <c r="K320" i="25"/>
  <c r="AC29" i="34"/>
  <c r="AE320" i="25" s="1"/>
  <c r="E29" i="34"/>
  <c r="G320" i="25" s="1"/>
  <c r="K283" i="25"/>
  <c r="AC39" i="34"/>
  <c r="AE283" i="25"/>
  <c r="E39" i="34"/>
  <c r="G283" i="25"/>
  <c r="O180" i="25"/>
  <c r="K27" i="34"/>
  <c r="M180" i="25" s="1"/>
  <c r="AE29" i="34"/>
  <c r="AG320" i="25" s="1"/>
  <c r="AE39" i="34"/>
  <c r="AG283" i="25" s="1"/>
  <c r="O303" i="25"/>
  <c r="O252" i="25"/>
  <c r="K22" i="34"/>
  <c r="M252" i="25" s="1"/>
  <c r="K180" i="25"/>
  <c r="E27" i="34"/>
  <c r="G180" i="25"/>
  <c r="AC27" i="34"/>
  <c r="AE180" i="25"/>
  <c r="K236" i="25"/>
  <c r="AC32" i="34"/>
  <c r="AE236" i="25" s="1"/>
  <c r="E32" i="34"/>
  <c r="G236" i="25"/>
  <c r="K208" i="25"/>
  <c r="AC28" i="34"/>
  <c r="AE208" i="25" s="1"/>
  <c r="E28" i="34"/>
  <c r="G208" i="25" s="1"/>
  <c r="O320" i="25"/>
  <c r="K29" i="34"/>
  <c r="M320" i="25"/>
  <c r="AE35" i="34"/>
  <c r="AG171" i="25"/>
  <c r="AE44" i="34"/>
  <c r="K280" i="25"/>
  <c r="AC23" i="34"/>
  <c r="AE280" i="25" s="1"/>
  <c r="E23" i="34"/>
  <c r="G280" i="25" s="1"/>
  <c r="K308" i="25"/>
  <c r="AC21" i="34"/>
  <c r="AE308" i="25" s="1"/>
  <c r="E21" i="34"/>
  <c r="G308" i="25" s="1"/>
  <c r="O196" i="25"/>
  <c r="K20" i="34"/>
  <c r="M196" i="25"/>
  <c r="T32" i="34"/>
  <c r="V236" i="25"/>
  <c r="T38" i="34"/>
  <c r="V255" i="25"/>
  <c r="T48" i="34"/>
  <c r="V219" i="25"/>
  <c r="H45" i="34"/>
  <c r="J303" i="25"/>
  <c r="AF45" i="34"/>
  <c r="AH303" i="25"/>
  <c r="AA45" i="34"/>
  <c r="AC303" i="25"/>
  <c r="Q45" i="34"/>
  <c r="S303" i="25"/>
  <c r="H20" i="34"/>
  <c r="J196" i="25"/>
  <c r="AF20" i="34"/>
  <c r="AH196" i="25"/>
  <c r="AF22" i="34"/>
  <c r="AH252" i="25"/>
  <c r="H22" i="34"/>
  <c r="J252" i="25"/>
  <c r="U22" i="34"/>
  <c r="W252" i="25"/>
  <c r="AA22" i="34"/>
  <c r="AC252" i="25"/>
  <c r="Q22" i="34"/>
  <c r="S252" i="25"/>
  <c r="H24" i="34"/>
  <c r="J224" i="25"/>
  <c r="AF24" i="34"/>
  <c r="AH224" i="25"/>
  <c r="U19" i="34"/>
  <c r="W168" i="25" s="1"/>
  <c r="AA19" i="34"/>
  <c r="AC168" i="25" s="1"/>
  <c r="Q19" i="34"/>
  <c r="S168" i="25" s="1"/>
  <c r="H19" i="34"/>
  <c r="J168" i="25" s="1"/>
  <c r="M44" i="34"/>
  <c r="O191" i="25" s="1"/>
  <c r="J44" i="34"/>
  <c r="L191" i="25"/>
  <c r="J47" i="34"/>
  <c r="L275" i="25"/>
  <c r="M47" i="34"/>
  <c r="M46" i="34"/>
  <c r="K46" i="34" s="1"/>
  <c r="J46" i="34"/>
  <c r="L247" i="25"/>
  <c r="M48" i="34"/>
  <c r="J48" i="34"/>
  <c r="L219" i="25" s="1"/>
  <c r="M43" i="34"/>
  <c r="M21" i="34"/>
  <c r="J21" i="34"/>
  <c r="L308" i="25" s="1"/>
  <c r="W45" i="34"/>
  <c r="Y303" i="25" s="1"/>
  <c r="Y45" i="34"/>
  <c r="AA303" i="25" s="1"/>
  <c r="Y27" i="34"/>
  <c r="AA180" i="25" s="1"/>
  <c r="AA20" i="34"/>
  <c r="AC196" i="25" s="1"/>
  <c r="AF23" i="34"/>
  <c r="AH280" i="25" s="1"/>
  <c r="AC19" i="34"/>
  <c r="AE168" i="25" s="1"/>
  <c r="Q24" i="34"/>
  <c r="S224" i="25"/>
  <c r="Y20" i="34"/>
  <c r="AA196" i="25"/>
  <c r="Q20" i="34"/>
  <c r="S196" i="25"/>
  <c r="AA24" i="34"/>
  <c r="AC224" i="25"/>
  <c r="W27" i="34"/>
  <c r="Y180" i="25"/>
  <c r="J43" i="34"/>
  <c r="L163" i="25" s="1"/>
  <c r="T28" i="34"/>
  <c r="V208" i="25" s="1"/>
  <c r="AA23" i="34"/>
  <c r="AC280" i="25" s="1"/>
  <c r="U23" i="34"/>
  <c r="W280" i="25" s="1"/>
  <c r="Q23" i="34"/>
  <c r="S280" i="25" s="1"/>
  <c r="H23" i="34"/>
  <c r="J280" i="25" s="1"/>
  <c r="AF19" i="34"/>
  <c r="AH168" i="25" s="1"/>
  <c r="Y32" i="34"/>
  <c r="AA236" i="25" s="1"/>
  <c r="U45" i="34"/>
  <c r="W303" i="25" s="1"/>
  <c r="T44" i="34"/>
  <c r="V191" i="25" s="1"/>
  <c r="T47" i="34"/>
  <c r="V275" i="25" s="1"/>
  <c r="H47" i="34"/>
  <c r="J275" i="25" s="1"/>
  <c r="AF47" i="34"/>
  <c r="AH275" i="25" s="1"/>
  <c r="AA46" i="34"/>
  <c r="AC247" i="25" s="1"/>
  <c r="Q46" i="34"/>
  <c r="S247" i="25" s="1"/>
  <c r="U46" i="34"/>
  <c r="W247" i="25" s="1"/>
  <c r="AA43" i="34"/>
  <c r="AC163" i="25" s="1"/>
  <c r="AF43" i="34"/>
  <c r="AH163" i="25" s="1"/>
  <c r="U43" i="34"/>
  <c r="W163" i="25" s="1"/>
  <c r="H43" i="34"/>
  <c r="J163" i="25" s="1"/>
  <c r="AA36" i="34"/>
  <c r="AC199" i="25" s="1"/>
  <c r="Q36" i="34"/>
  <c r="S199" i="25" s="1"/>
  <c r="AA38" i="34"/>
  <c r="AC255" i="25" s="1"/>
  <c r="J37" i="34"/>
  <c r="L311" i="25" s="1"/>
  <c r="Y36" i="34"/>
  <c r="AA199" i="25" s="1"/>
  <c r="W43" i="34"/>
  <c r="Y163" i="25" s="1"/>
  <c r="W46" i="34"/>
  <c r="Y247" i="25" s="1"/>
  <c r="Y46" i="34"/>
  <c r="AA247" i="25" s="1"/>
  <c r="Y48" i="34"/>
  <c r="AA219" i="25" s="1"/>
  <c r="Y22" i="34"/>
  <c r="AA252" i="25" s="1"/>
  <c r="AF21" i="34"/>
  <c r="AH308" i="25" s="1"/>
  <c r="AF29" i="34"/>
  <c r="AH320" i="25" s="1"/>
  <c r="H29" i="34"/>
  <c r="J320" i="25" s="1"/>
  <c r="AA35" i="34"/>
  <c r="AC171" i="25" s="1"/>
  <c r="Q40" i="34"/>
  <c r="S227" i="25" s="1"/>
  <c r="M40" i="34"/>
  <c r="AF39" i="34"/>
  <c r="AH283" i="25"/>
  <c r="H39" i="34"/>
  <c r="J283" i="25"/>
  <c r="H38" i="34"/>
  <c r="J255" i="25"/>
  <c r="Q43" i="34"/>
  <c r="S163" i="25"/>
  <c r="AA47" i="34"/>
  <c r="AC275" i="25"/>
  <c r="AF44" i="34"/>
  <c r="AH191" i="25"/>
  <c r="H44" i="34"/>
  <c r="J191" i="25"/>
  <c r="T45" i="34"/>
  <c r="V303" i="25"/>
  <c r="H37" i="34"/>
  <c r="J311" i="25"/>
  <c r="AF37" i="34"/>
  <c r="AH311" i="25"/>
  <c r="J45" i="34"/>
  <c r="L303" i="25"/>
  <c r="H21" i="34"/>
  <c r="J308" i="25"/>
  <c r="J19" i="34"/>
  <c r="L168" i="25"/>
  <c r="M19" i="34"/>
  <c r="Q21" i="34"/>
  <c r="S308" i="25" s="1"/>
  <c r="W23" i="34"/>
  <c r="Y280" i="25" s="1"/>
  <c r="Y19" i="34"/>
  <c r="AA168" i="25" s="1"/>
  <c r="Y21" i="34"/>
  <c r="AA308" i="25" s="1"/>
  <c r="AA21" i="34"/>
  <c r="AC308" i="25" s="1"/>
  <c r="AA29" i="34"/>
  <c r="AC320" i="25" s="1"/>
  <c r="W29" i="34"/>
  <c r="Y320" i="25" s="1"/>
  <c r="Q35" i="34"/>
  <c r="S171" i="25" s="1"/>
  <c r="T35" i="34"/>
  <c r="V171" i="25" s="1"/>
  <c r="J35" i="34"/>
  <c r="L171" i="25" s="1"/>
  <c r="AF40" i="34"/>
  <c r="AH227" i="25" s="1"/>
  <c r="T40" i="34"/>
  <c r="V227" i="25" s="1"/>
  <c r="H40" i="34"/>
  <c r="J227" i="25" s="1"/>
  <c r="AA39" i="34"/>
  <c r="AC283" i="25" s="1"/>
  <c r="M38" i="34"/>
  <c r="U37" i="34"/>
  <c r="W311" i="25"/>
  <c r="M37" i="34"/>
  <c r="T36" i="34"/>
  <c r="V199" i="25" s="1"/>
  <c r="Y43" i="34"/>
  <c r="AA163" i="25" s="1"/>
  <c r="Y47" i="34"/>
  <c r="AA275" i="25"/>
  <c r="Q47" i="34"/>
  <c r="S275" i="25"/>
  <c r="AF46" i="34"/>
  <c r="AH247" i="25"/>
  <c r="H46" i="34"/>
  <c r="J247" i="25"/>
  <c r="T37" i="34"/>
  <c r="V311" i="25"/>
  <c r="Q44" i="34"/>
  <c r="S191" i="25"/>
  <c r="AA44" i="34"/>
  <c r="AC191" i="25" s="1"/>
  <c r="AG191" i="25"/>
  <c r="Q48" i="34"/>
  <c r="S219" i="25"/>
  <c r="AA48" i="34"/>
  <c r="AC219" i="25"/>
  <c r="M36" i="34"/>
  <c r="Y44" i="34"/>
  <c r="AA191" i="25" s="1"/>
  <c r="U21" i="34"/>
  <c r="W308" i="25" s="1"/>
  <c r="W19" i="34"/>
  <c r="Y168" i="25" s="1"/>
  <c r="Y23" i="34"/>
  <c r="AA280" i="25" s="1"/>
  <c r="U29" i="34"/>
  <c r="W320" i="25" s="1"/>
  <c r="Q29" i="34"/>
  <c r="S320" i="25" s="1"/>
  <c r="U39" i="34"/>
  <c r="W283" i="25" s="1"/>
  <c r="Q39" i="34"/>
  <c r="S283" i="25" s="1"/>
  <c r="AF38" i="34"/>
  <c r="AH255" i="25" s="1"/>
  <c r="U38" i="34"/>
  <c r="W255" i="25" s="1"/>
  <c r="J38" i="34"/>
  <c r="L255" i="25" s="1"/>
  <c r="Y37" i="34"/>
  <c r="AA311" i="25" s="1"/>
  <c r="Q37" i="34"/>
  <c r="S311" i="25" s="1"/>
  <c r="AF36" i="34"/>
  <c r="AH199" i="25" s="1"/>
  <c r="H36" i="34"/>
  <c r="J199" i="25" s="1"/>
  <c r="U47" i="34"/>
  <c r="W275" i="25" s="1"/>
  <c r="T46" i="34"/>
  <c r="V247" i="25" s="1"/>
  <c r="U112" i="34"/>
  <c r="T20" i="34"/>
  <c r="V196" i="25" s="1"/>
  <c r="T21" i="34"/>
  <c r="V308" i="25" s="1"/>
  <c r="T22" i="34"/>
  <c r="V252" i="25" s="1"/>
  <c r="T23" i="34"/>
  <c r="V280" i="25" s="1"/>
  <c r="T24" i="34"/>
  <c r="V224" i="25" s="1"/>
  <c r="T19" i="34"/>
  <c r="V168" i="25" s="1"/>
  <c r="R247" i="25"/>
  <c r="R275" i="25"/>
  <c r="R199" i="25"/>
  <c r="R191" i="25"/>
  <c r="R168" i="25"/>
  <c r="R311" i="25"/>
  <c r="R171" i="25"/>
  <c r="R255" i="25"/>
  <c r="R320" i="25"/>
  <c r="R303" i="25"/>
  <c r="R163" i="25"/>
  <c r="R219" i="25"/>
  <c r="R180" i="25"/>
  <c r="R283" i="25"/>
  <c r="AJ216" i="25"/>
  <c r="AL216" i="25"/>
  <c r="AM216" i="25"/>
  <c r="AK216" i="25"/>
  <c r="AL19" i="22" s="1"/>
  <c r="AE23" i="34"/>
  <c r="AG280" i="25"/>
  <c r="O311" i="25"/>
  <c r="K37" i="34"/>
  <c r="M311" i="25" s="1"/>
  <c r="AE43" i="34"/>
  <c r="AG163" i="25" s="1"/>
  <c r="K168" i="25"/>
  <c r="E19" i="34"/>
  <c r="G168" i="25" s="1"/>
  <c r="K196" i="25"/>
  <c r="AC20" i="34"/>
  <c r="AE196" i="25"/>
  <c r="E20" i="34"/>
  <c r="G196" i="25"/>
  <c r="AE24" i="34"/>
  <c r="AG224" i="25"/>
  <c r="AE19" i="34"/>
  <c r="AG168" i="25"/>
  <c r="K171" i="25"/>
  <c r="AC35" i="34"/>
  <c r="AE171" i="25" s="1"/>
  <c r="E35" i="34"/>
  <c r="G171" i="25" s="1"/>
  <c r="K199" i="25"/>
  <c r="AC36" i="34"/>
  <c r="AE199" i="25" s="1"/>
  <c r="E36" i="34"/>
  <c r="G199" i="25" s="1"/>
  <c r="K247" i="25"/>
  <c r="AC46" i="34"/>
  <c r="AE247" i="25"/>
  <c r="E46" i="34"/>
  <c r="G247" i="25"/>
  <c r="AE47" i="34"/>
  <c r="AG275" i="25"/>
  <c r="O275" i="25"/>
  <c r="K47" i="34"/>
  <c r="M275" i="25"/>
  <c r="K44" i="34"/>
  <c r="M191" i="25" s="1"/>
  <c r="K252" i="25"/>
  <c r="AC22" i="34"/>
  <c r="AE252" i="25"/>
  <c r="E22" i="34"/>
  <c r="G252" i="25"/>
  <c r="AE46" i="34"/>
  <c r="AG247" i="25"/>
  <c r="K227" i="25"/>
  <c r="AC40" i="34"/>
  <c r="AE227" i="25"/>
  <c r="E40" i="34"/>
  <c r="G227" i="25"/>
  <c r="AE21" i="34"/>
  <c r="AG308" i="25"/>
  <c r="K191" i="25"/>
  <c r="AC44" i="34"/>
  <c r="AE191" i="25" s="1"/>
  <c r="E44" i="34"/>
  <c r="G191" i="25" s="1"/>
  <c r="O168" i="25"/>
  <c r="K19" i="34"/>
  <c r="M168" i="25"/>
  <c r="K255" i="25"/>
  <c r="E38" i="34"/>
  <c r="G255" i="25" s="1"/>
  <c r="AC38" i="34"/>
  <c r="AE255" i="25" s="1"/>
  <c r="O247" i="25"/>
  <c r="M247" i="25"/>
  <c r="K224" i="25"/>
  <c r="AC24" i="34"/>
  <c r="AE224" i="25" s="1"/>
  <c r="E24" i="34"/>
  <c r="G224" i="25" s="1"/>
  <c r="AE48" i="34"/>
  <c r="AG219" i="25" s="1"/>
  <c r="G9" i="30"/>
  <c r="K311" i="25"/>
  <c r="AC37" i="34"/>
  <c r="AE311" i="25"/>
  <c r="E37" i="34"/>
  <c r="G311" i="25"/>
  <c r="K303" i="25"/>
  <c r="AC45" i="34"/>
  <c r="AE303" i="25" s="1"/>
  <c r="E45" i="34"/>
  <c r="G303" i="25" s="1"/>
  <c r="AE22" i="34"/>
  <c r="AG252" i="25" s="1"/>
  <c r="K163" i="25"/>
  <c r="AC43" i="34"/>
  <c r="AE163" i="25"/>
  <c r="E43" i="34"/>
  <c r="G163" i="25"/>
  <c r="O199" i="25"/>
  <c r="K36" i="34"/>
  <c r="M199" i="25" s="1"/>
  <c r="K219" i="25"/>
  <c r="AC48" i="34"/>
  <c r="AE219" i="25"/>
  <c r="E48" i="34"/>
  <c r="G219" i="25"/>
  <c r="AE37" i="34"/>
  <c r="AG311" i="25"/>
  <c r="K275" i="25"/>
  <c r="E47" i="34"/>
  <c r="G275" i="25" s="1"/>
  <c r="AC47" i="34"/>
  <c r="AE275" i="25" s="1"/>
  <c r="AE27" i="34"/>
  <c r="AG180" i="25" s="1"/>
  <c r="AE45" i="34"/>
  <c r="AG303" i="25" s="1"/>
  <c r="AE38" i="34"/>
  <c r="AG255" i="25" s="1"/>
  <c r="O308" i="25"/>
  <c r="K21" i="34"/>
  <c r="M308" i="25"/>
  <c r="O219" i="25"/>
  <c r="K48" i="34"/>
  <c r="M219" i="25" s="1"/>
  <c r="T109" i="34"/>
  <c r="S109" i="34"/>
  <c r="R109" i="34"/>
  <c r="Q109" i="34"/>
  <c r="T108" i="34"/>
  <c r="S108" i="34"/>
  <c r="R108" i="34"/>
  <c r="Q108" i="34"/>
  <c r="T110" i="34"/>
  <c r="S110" i="34"/>
  <c r="R110" i="34"/>
  <c r="Q110" i="34"/>
  <c r="T96" i="34"/>
  <c r="S96" i="34"/>
  <c r="R96" i="34"/>
  <c r="Q96" i="34"/>
  <c r="T99" i="34"/>
  <c r="S99" i="34"/>
  <c r="R99" i="34"/>
  <c r="Q99" i="34"/>
  <c r="T98" i="34"/>
  <c r="S98" i="34"/>
  <c r="R98" i="34"/>
  <c r="Q98" i="34"/>
  <c r="T100" i="34"/>
  <c r="S100" i="34"/>
  <c r="R100" i="34"/>
  <c r="Q100" i="34"/>
  <c r="T95" i="34"/>
  <c r="S95" i="34"/>
  <c r="R95" i="34"/>
  <c r="Q95" i="34"/>
  <c r="T97" i="34"/>
  <c r="S97" i="34"/>
  <c r="R97" i="34"/>
  <c r="Q97" i="34"/>
  <c r="T83" i="34"/>
  <c r="S83" i="34"/>
  <c r="R83" i="34"/>
  <c r="Q83" i="34"/>
  <c r="T86" i="34"/>
  <c r="S86" i="34"/>
  <c r="R86" i="34"/>
  <c r="Q86" i="34"/>
  <c r="T85" i="34"/>
  <c r="S85" i="34"/>
  <c r="R85" i="34"/>
  <c r="Q85" i="34"/>
  <c r="T87" i="34"/>
  <c r="S87" i="34"/>
  <c r="R87" i="34"/>
  <c r="Q87" i="34"/>
  <c r="T82" i="34"/>
  <c r="S82" i="34"/>
  <c r="R82" i="34"/>
  <c r="Q82" i="34"/>
  <c r="T84" i="34"/>
  <c r="S84" i="34"/>
  <c r="R84" i="34"/>
  <c r="Q84" i="34"/>
  <c r="T70" i="34"/>
  <c r="S70" i="34"/>
  <c r="R70" i="34"/>
  <c r="Q70" i="34"/>
  <c r="T73" i="34"/>
  <c r="S73" i="34"/>
  <c r="R73" i="34"/>
  <c r="Q73" i="34"/>
  <c r="T72" i="34"/>
  <c r="S72" i="34"/>
  <c r="R72" i="34"/>
  <c r="Q72" i="34"/>
  <c r="T74" i="34"/>
  <c r="S74" i="34"/>
  <c r="R74" i="34"/>
  <c r="Q74" i="34"/>
  <c r="T69" i="34"/>
  <c r="S69" i="34"/>
  <c r="R69" i="34"/>
  <c r="Q69" i="34"/>
  <c r="T71" i="34"/>
  <c r="S71" i="34"/>
  <c r="R71" i="34"/>
  <c r="Q71" i="34"/>
  <c r="AK276" i="25"/>
  <c r="AK277" i="25"/>
  <c r="AK279" i="25"/>
  <c r="AK278" i="25"/>
  <c r="AK220" i="25"/>
  <c r="AK223" i="25"/>
  <c r="AK222" i="25"/>
  <c r="AK221" i="25"/>
  <c r="AK166" i="25"/>
  <c r="AK165" i="25"/>
  <c r="AK167" i="25"/>
  <c r="AK164" i="25"/>
  <c r="AK306" i="25"/>
  <c r="AK305" i="25"/>
  <c r="AK304" i="25"/>
  <c r="AK307" i="25"/>
  <c r="AK193" i="25"/>
  <c r="AK194" i="25"/>
  <c r="AK192" i="25"/>
  <c r="AK195" i="25"/>
  <c r="AK248" i="25"/>
  <c r="AK249" i="25"/>
  <c r="AK251" i="25"/>
  <c r="AK250" i="25"/>
  <c r="AJ225" i="25"/>
  <c r="AJ226" i="25"/>
  <c r="AJ281" i="25"/>
  <c r="AK12" i="32" s="1"/>
  <c r="AJ282" i="25"/>
  <c r="AJ197" i="25"/>
  <c r="AJ198" i="25"/>
  <c r="AJ253" i="25"/>
  <c r="AK10" i="32" s="1"/>
  <c r="AJ254" i="25"/>
  <c r="AJ169" i="25"/>
  <c r="AJ170" i="25"/>
  <c r="AJ309" i="25"/>
  <c r="AJ310" i="25"/>
  <c r="AN19" i="22"/>
  <c r="AK19" i="22"/>
  <c r="AM19" i="22"/>
  <c r="U69" i="34"/>
  <c r="U70" i="34"/>
  <c r="U87" i="34"/>
  <c r="U86" i="34"/>
  <c r="U97" i="34"/>
  <c r="U95" i="34"/>
  <c r="U100" i="34"/>
  <c r="U98" i="34"/>
  <c r="U99" i="34"/>
  <c r="U96" i="34"/>
  <c r="U110" i="34"/>
  <c r="U108" i="34"/>
  <c r="U109" i="34"/>
  <c r="U71" i="34"/>
  <c r="U74" i="34"/>
  <c r="U72" i="34"/>
  <c r="U73" i="34"/>
  <c r="U84" i="34"/>
  <c r="U82" i="34"/>
  <c r="U85" i="34"/>
  <c r="U83" i="34"/>
  <c r="T61" i="34"/>
  <c r="S61" i="34"/>
  <c r="R61" i="34"/>
  <c r="U61" i="34" s="1"/>
  <c r="Q61" i="34"/>
  <c r="T60" i="34"/>
  <c r="S60" i="34"/>
  <c r="R60" i="34"/>
  <c r="U60" i="34" s="1"/>
  <c r="Q60" i="34"/>
  <c r="T59" i="34"/>
  <c r="S59" i="34"/>
  <c r="R59" i="34"/>
  <c r="Q59" i="34"/>
  <c r="T58" i="34"/>
  <c r="S58" i="34"/>
  <c r="R58" i="34"/>
  <c r="U58" i="34" s="1"/>
  <c r="Q58" i="34"/>
  <c r="T57" i="34"/>
  <c r="S57" i="34"/>
  <c r="R57" i="34"/>
  <c r="U57" i="34" s="1"/>
  <c r="Q57" i="34"/>
  <c r="T56" i="34"/>
  <c r="S56" i="34"/>
  <c r="R56" i="34"/>
  <c r="U56" i="34" s="1"/>
  <c r="Q56" i="34"/>
  <c r="C182" i="25"/>
  <c r="C183" i="25"/>
  <c r="C184" i="25"/>
  <c r="C185" i="25"/>
  <c r="C186" i="25"/>
  <c r="C187" i="25"/>
  <c r="C188" i="25"/>
  <c r="C181" i="25"/>
  <c r="B180" i="25"/>
  <c r="C176" i="25"/>
  <c r="C177" i="25"/>
  <c r="C178" i="25"/>
  <c r="C179" i="25"/>
  <c r="C173" i="25"/>
  <c r="C174" i="25"/>
  <c r="C175" i="25"/>
  <c r="C172" i="25"/>
  <c r="B171" i="25"/>
  <c r="C170" i="25"/>
  <c r="C169" i="25"/>
  <c r="C165" i="25"/>
  <c r="C166" i="25"/>
  <c r="C167" i="25"/>
  <c r="C164" i="25"/>
  <c r="F16" i="34"/>
  <c r="F15" i="34"/>
  <c r="F14" i="34"/>
  <c r="F13" i="34"/>
  <c r="F12" i="34"/>
  <c r="F11" i="34"/>
  <c r="F10" i="34"/>
  <c r="AG16" i="34"/>
  <c r="AD16" i="34"/>
  <c r="L16" i="34"/>
  <c r="AE16" i="34"/>
  <c r="AF16" i="34"/>
  <c r="AC16" i="34"/>
  <c r="AB16" i="34"/>
  <c r="AA16" i="34"/>
  <c r="Z16" i="34"/>
  <c r="Y16" i="34"/>
  <c r="X16" i="34"/>
  <c r="W16" i="34"/>
  <c r="V16" i="34"/>
  <c r="U16" i="34"/>
  <c r="T16" i="34"/>
  <c r="R16" i="34"/>
  <c r="Q16" i="34"/>
  <c r="O16" i="34"/>
  <c r="I16" i="34"/>
  <c r="N16" i="34"/>
  <c r="M16" i="34"/>
  <c r="K16" i="34"/>
  <c r="J16" i="34"/>
  <c r="H16" i="34"/>
  <c r="G16" i="34"/>
  <c r="E16" i="34"/>
  <c r="D16" i="34"/>
  <c r="C16" i="34"/>
  <c r="A16" i="34"/>
  <c r="AG15" i="34"/>
  <c r="AD15" i="34"/>
  <c r="L15" i="34"/>
  <c r="AE15" i="34"/>
  <c r="AF15" i="34"/>
  <c r="AC15" i="34"/>
  <c r="AB15" i="34"/>
  <c r="AA15" i="34"/>
  <c r="Z15" i="34"/>
  <c r="Y15" i="34"/>
  <c r="X15" i="34"/>
  <c r="W15" i="34"/>
  <c r="V15" i="34"/>
  <c r="U15" i="34"/>
  <c r="T15" i="34"/>
  <c r="R15" i="34"/>
  <c r="Q15" i="34"/>
  <c r="O15" i="34"/>
  <c r="I15" i="34"/>
  <c r="N15" i="34"/>
  <c r="M15" i="34"/>
  <c r="K15" i="34"/>
  <c r="J15" i="34"/>
  <c r="H15" i="34"/>
  <c r="G15" i="34"/>
  <c r="E15" i="34"/>
  <c r="D15" i="34"/>
  <c r="C15" i="34"/>
  <c r="A15" i="34"/>
  <c r="B31" i="34"/>
  <c r="B39" i="34"/>
  <c r="B47" i="34" s="1"/>
  <c r="AG14" i="34"/>
  <c r="AD14" i="34"/>
  <c r="L14" i="34"/>
  <c r="AE14" i="34"/>
  <c r="AF14" i="34"/>
  <c r="AC14" i="34"/>
  <c r="AB14" i="34"/>
  <c r="AA14" i="34"/>
  <c r="Z14" i="34"/>
  <c r="Y14" i="34"/>
  <c r="X14" i="34"/>
  <c r="W14" i="34"/>
  <c r="V14" i="34"/>
  <c r="U14" i="34"/>
  <c r="T14" i="34"/>
  <c r="R14" i="34"/>
  <c r="Q14" i="34"/>
  <c r="O14" i="34"/>
  <c r="I14" i="34"/>
  <c r="N14" i="34"/>
  <c r="M14" i="34"/>
  <c r="K14" i="34"/>
  <c r="J14" i="34"/>
  <c r="H14" i="34"/>
  <c r="G14" i="34"/>
  <c r="E14" i="34"/>
  <c r="D14" i="34"/>
  <c r="C14" i="34"/>
  <c r="A14" i="34"/>
  <c r="B30" i="34"/>
  <c r="B38" i="34"/>
  <c r="B46" i="34" s="1"/>
  <c r="AG13" i="34"/>
  <c r="AD13" i="34"/>
  <c r="L13" i="34"/>
  <c r="AE13" i="34"/>
  <c r="AF13" i="34"/>
  <c r="AC13" i="34"/>
  <c r="AB13" i="34"/>
  <c r="AA13" i="34"/>
  <c r="Z13" i="34"/>
  <c r="Y13" i="34"/>
  <c r="X13" i="34"/>
  <c r="W13" i="34"/>
  <c r="V13" i="34"/>
  <c r="U13" i="34"/>
  <c r="T13" i="34"/>
  <c r="R13" i="34"/>
  <c r="Q13" i="34"/>
  <c r="O13" i="34"/>
  <c r="I13" i="34"/>
  <c r="N13" i="34"/>
  <c r="M13" i="34"/>
  <c r="K13" i="34"/>
  <c r="J13" i="34"/>
  <c r="H13" i="34"/>
  <c r="G13" i="34"/>
  <c r="E13" i="34"/>
  <c r="D13" i="34"/>
  <c r="C13" i="34"/>
  <c r="A13" i="34"/>
  <c r="B29" i="34"/>
  <c r="B37" i="34"/>
  <c r="B45" i="34" s="1"/>
  <c r="AG12" i="34"/>
  <c r="AD12" i="34"/>
  <c r="L12" i="34"/>
  <c r="AE12" i="34"/>
  <c r="AF12" i="34"/>
  <c r="AC12" i="34"/>
  <c r="AB12" i="34"/>
  <c r="AA12" i="34"/>
  <c r="Z12" i="34"/>
  <c r="Y12" i="34"/>
  <c r="X12" i="34"/>
  <c r="W12" i="34"/>
  <c r="V12" i="34"/>
  <c r="U12" i="34"/>
  <c r="T12" i="34"/>
  <c r="R12" i="34"/>
  <c r="Q12" i="34"/>
  <c r="O12" i="34"/>
  <c r="I12" i="34"/>
  <c r="N12" i="34"/>
  <c r="M12" i="34"/>
  <c r="K12" i="34"/>
  <c r="J12" i="34"/>
  <c r="H12" i="34"/>
  <c r="G12" i="34"/>
  <c r="E12" i="34"/>
  <c r="D12" i="34"/>
  <c r="C12" i="34"/>
  <c r="A12" i="34"/>
  <c r="B28" i="34"/>
  <c r="B36" i="34"/>
  <c r="B44" i="34" s="1"/>
  <c r="AG11" i="34"/>
  <c r="AD11" i="34"/>
  <c r="L11" i="34"/>
  <c r="AE11" i="34"/>
  <c r="AF11" i="34"/>
  <c r="AC11" i="34"/>
  <c r="AB11" i="34"/>
  <c r="AA11" i="34"/>
  <c r="Z11" i="34"/>
  <c r="Y11" i="34"/>
  <c r="X11" i="34"/>
  <c r="W11" i="34"/>
  <c r="V11" i="34"/>
  <c r="U11" i="34"/>
  <c r="T11" i="34"/>
  <c r="R11" i="34"/>
  <c r="Q11" i="34"/>
  <c r="O11" i="34"/>
  <c r="I11" i="34"/>
  <c r="N11" i="34"/>
  <c r="M11" i="34"/>
  <c r="K11" i="34"/>
  <c r="J11" i="34"/>
  <c r="H11" i="34"/>
  <c r="G11" i="34"/>
  <c r="E11" i="34"/>
  <c r="D11" i="34"/>
  <c r="C11" i="34"/>
  <c r="A11" i="34"/>
  <c r="B27" i="34"/>
  <c r="B35" i="34"/>
  <c r="B43" i="34" s="1"/>
  <c r="AG10" i="34"/>
  <c r="AD10" i="34"/>
  <c r="L10" i="34"/>
  <c r="AE10" i="34"/>
  <c r="AF10" i="34"/>
  <c r="AC10" i="34"/>
  <c r="AB10" i="34"/>
  <c r="AA10" i="34"/>
  <c r="Z10" i="34"/>
  <c r="Y10" i="34"/>
  <c r="X10" i="34"/>
  <c r="W10" i="34"/>
  <c r="V10" i="34"/>
  <c r="U10" i="34"/>
  <c r="T10" i="34"/>
  <c r="R10" i="34"/>
  <c r="Q10" i="34"/>
  <c r="O10" i="34"/>
  <c r="I10" i="34"/>
  <c r="N10" i="34"/>
  <c r="M10" i="34"/>
  <c r="K10" i="34"/>
  <c r="J10" i="34"/>
  <c r="H10" i="34"/>
  <c r="G10" i="34"/>
  <c r="E10" i="34"/>
  <c r="D10" i="34"/>
  <c r="C10" i="34"/>
  <c r="AK14" i="32"/>
  <c r="AK8" i="32"/>
  <c r="AK4" i="32"/>
  <c r="AK6" i="32"/>
  <c r="B32" i="34"/>
  <c r="B40" i="34"/>
  <c r="B48" i="34" s="1"/>
  <c r="U59" i="34"/>
  <c r="L147" i="29"/>
  <c r="C27" i="33"/>
  <c r="C56" i="33" s="1"/>
  <c r="C85" i="33" s="1"/>
  <c r="C114" i="33" s="1"/>
  <c r="C143" i="33" s="1"/>
  <c r="L146" i="29"/>
  <c r="C26" i="33" s="1"/>
  <c r="C55" i="33" s="1"/>
  <c r="C84" i="33" s="1"/>
  <c r="C113" i="33" s="1"/>
  <c r="C142" i="33" s="1"/>
  <c r="L145" i="29"/>
  <c r="C25" i="33" s="1"/>
  <c r="C54" i="33" s="1"/>
  <c r="C83" i="33" s="1"/>
  <c r="C112" i="33" s="1"/>
  <c r="C141" i="33" s="1"/>
  <c r="L144" i="29"/>
  <c r="C24" i="33"/>
  <c r="C53" i="33" s="1"/>
  <c r="C82" i="33" s="1"/>
  <c r="C111" i="33" s="1"/>
  <c r="C140" i="33" s="1"/>
  <c r="L143" i="29"/>
  <c r="C23" i="33" s="1"/>
  <c r="C52" i="33" s="1"/>
  <c r="C81" i="33" s="1"/>
  <c r="C110" i="33" s="1"/>
  <c r="C139" i="33" s="1"/>
  <c r="L142" i="29"/>
  <c r="C22" i="33" s="1"/>
  <c r="C51" i="33" s="1"/>
  <c r="C80" i="33" s="1"/>
  <c r="C109" i="33" s="1"/>
  <c r="C138" i="33" s="1"/>
  <c r="L141" i="29"/>
  <c r="C21" i="33"/>
  <c r="C50" i="33" s="1"/>
  <c r="C79" i="33" s="1"/>
  <c r="C108" i="33" s="1"/>
  <c r="C137" i="33" s="1"/>
  <c r="L140" i="29"/>
  <c r="C20" i="33" s="1"/>
  <c r="C49" i="33" s="1"/>
  <c r="C78" i="33" s="1"/>
  <c r="C107" i="33" s="1"/>
  <c r="C136" i="33" s="1"/>
  <c r="L139" i="29"/>
  <c r="C19" i="33" s="1"/>
  <c r="C48" i="33" s="1"/>
  <c r="C77" i="33" s="1"/>
  <c r="C106" i="33" s="1"/>
  <c r="C135" i="33" s="1"/>
  <c r="L138" i="29"/>
  <c r="C18" i="33" s="1"/>
  <c r="C47" i="33" s="1"/>
  <c r="C76" i="33" s="1"/>
  <c r="C105" i="33" s="1"/>
  <c r="C134" i="33"/>
  <c r="L137" i="29"/>
  <c r="C17" i="33" s="1"/>
  <c r="C46" i="33" s="1"/>
  <c r="C75" i="33" s="1"/>
  <c r="C104" i="33" s="1"/>
  <c r="C133" i="33" s="1"/>
  <c r="L136" i="29"/>
  <c r="C16" i="33"/>
  <c r="C45" i="33" s="1"/>
  <c r="C74" i="33" s="1"/>
  <c r="C103" i="33" s="1"/>
  <c r="C132" i="33"/>
  <c r="L135" i="29"/>
  <c r="C15" i="33" s="1"/>
  <c r="C44" i="33" s="1"/>
  <c r="C73" i="33" s="1"/>
  <c r="C102" i="33" s="1"/>
  <c r="C131" i="33" s="1"/>
  <c r="L134" i="29"/>
  <c r="C14" i="33"/>
  <c r="C43" i="33" s="1"/>
  <c r="C72" i="33" s="1"/>
  <c r="C101" i="33" s="1"/>
  <c r="C130" i="33" s="1"/>
  <c r="L133" i="29"/>
  <c r="C13" i="33"/>
  <c r="C42" i="33" s="1"/>
  <c r="C71" i="33" s="1"/>
  <c r="C100" i="33" s="1"/>
  <c r="C129" i="33" s="1"/>
  <c r="L132" i="29"/>
  <c r="C12" i="33" s="1"/>
  <c r="C41" i="33" s="1"/>
  <c r="C70" i="33" s="1"/>
  <c r="C99" i="33" s="1"/>
  <c r="C128" i="33" s="1"/>
  <c r="L131" i="29"/>
  <c r="C11" i="33"/>
  <c r="C40" i="33" s="1"/>
  <c r="C69" i="33" s="1"/>
  <c r="C98" i="33" s="1"/>
  <c r="C127" i="33" s="1"/>
  <c r="L130" i="29"/>
  <c r="C10" i="33" s="1"/>
  <c r="C39" i="33" s="1"/>
  <c r="C68" i="33" s="1"/>
  <c r="C97" i="33" s="1"/>
  <c r="C126" i="33" s="1"/>
  <c r="L129" i="29"/>
  <c r="C9" i="33" s="1"/>
  <c r="C38" i="33" s="1"/>
  <c r="C67" i="33" s="1"/>
  <c r="C96" i="33" s="1"/>
  <c r="C125" i="33" s="1"/>
  <c r="L128" i="29"/>
  <c r="C8" i="33"/>
  <c r="C37" i="33" s="1"/>
  <c r="C66" i="33" s="1"/>
  <c r="C95" i="33" s="1"/>
  <c r="C124" i="33" s="1"/>
  <c r="L127" i="29"/>
  <c r="C7" i="33" s="1"/>
  <c r="C36" i="33" s="1"/>
  <c r="C65" i="33" s="1"/>
  <c r="C94" i="33" s="1"/>
  <c r="C123" i="33" s="1"/>
  <c r="L126" i="29"/>
  <c r="C6" i="33" s="1"/>
  <c r="C35" i="33" s="1"/>
  <c r="C64" i="33" s="1"/>
  <c r="C93" i="33" s="1"/>
  <c r="C122" i="33" s="1"/>
  <c r="L125" i="29"/>
  <c r="C5" i="33"/>
  <c r="C34" i="33" s="1"/>
  <c r="C63" i="33" s="1"/>
  <c r="C92" i="33" s="1"/>
  <c r="C121" i="33" s="1"/>
  <c r="L124" i="29"/>
  <c r="C4" i="33" s="1"/>
  <c r="C33" i="33" s="1"/>
  <c r="C62" i="33" s="1"/>
  <c r="C91" i="33" s="1"/>
  <c r="C120" i="33" s="1"/>
  <c r="L123" i="29"/>
  <c r="C15" i="32" s="1"/>
  <c r="C32" i="32" s="1"/>
  <c r="C49" i="32" s="1"/>
  <c r="C66" i="32" s="1"/>
  <c r="C83" i="32" s="1"/>
  <c r="L122" i="29"/>
  <c r="C14" i="32" s="1"/>
  <c r="C31" i="32" s="1"/>
  <c r="C48" i="32" s="1"/>
  <c r="C65" i="32" s="1"/>
  <c r="C82" i="32"/>
  <c r="L121" i="29"/>
  <c r="C13" i="32" s="1"/>
  <c r="C30" i="32" s="1"/>
  <c r="C47" i="32" s="1"/>
  <c r="C64" i="32" s="1"/>
  <c r="C81" i="32" s="1"/>
  <c r="L120" i="29"/>
  <c r="C12" i="32"/>
  <c r="C29" i="32" s="1"/>
  <c r="C46" i="32" s="1"/>
  <c r="C63" i="32" s="1"/>
  <c r="C80" i="32"/>
  <c r="L119" i="29"/>
  <c r="C11" i="32" s="1"/>
  <c r="C28" i="32" s="1"/>
  <c r="C45" i="32" s="1"/>
  <c r="C62" i="32" s="1"/>
  <c r="C79" i="32" s="1"/>
  <c r="L118" i="29"/>
  <c r="C10" i="32"/>
  <c r="C27" i="32" s="1"/>
  <c r="C44" i="32" s="1"/>
  <c r="C61" i="32" s="1"/>
  <c r="C78" i="32" s="1"/>
  <c r="L117" i="29"/>
  <c r="C9" i="32"/>
  <c r="C26" i="32" s="1"/>
  <c r="C43" i="32" s="1"/>
  <c r="C60" i="32" s="1"/>
  <c r="C77" i="32" s="1"/>
  <c r="L116" i="29"/>
  <c r="C8" i="32" s="1"/>
  <c r="C25" i="32" s="1"/>
  <c r="C42" i="32" s="1"/>
  <c r="C59" i="32" s="1"/>
  <c r="C76" i="32" s="1"/>
  <c r="L115" i="29"/>
  <c r="C7" i="32"/>
  <c r="C24" i="32" s="1"/>
  <c r="C41" i="32" s="1"/>
  <c r="C58" i="32" s="1"/>
  <c r="C75" i="32" s="1"/>
  <c r="L114" i="29"/>
  <c r="C6" i="32" s="1"/>
  <c r="C23" i="32" s="1"/>
  <c r="C40" i="32" s="1"/>
  <c r="C57" i="32" s="1"/>
  <c r="C74" i="32" s="1"/>
  <c r="L113" i="29"/>
  <c r="C5" i="32" s="1"/>
  <c r="C22" i="32" s="1"/>
  <c r="C39" i="32" s="1"/>
  <c r="C56" i="32" s="1"/>
  <c r="C73" i="32" s="1"/>
  <c r="L112" i="29"/>
  <c r="M110" i="29"/>
  <c r="L110" i="29"/>
  <c r="C50" i="31" s="1"/>
  <c r="C103" i="31" s="1"/>
  <c r="C156" i="31" s="1"/>
  <c r="C209" i="31"/>
  <c r="C262" i="31" s="1"/>
  <c r="M109" i="29"/>
  <c r="L109" i="29"/>
  <c r="C49" i="31" s="1"/>
  <c r="C102" i="31" s="1"/>
  <c r="C155" i="31" s="1"/>
  <c r="C208" i="31" s="1"/>
  <c r="C261" i="31" s="1"/>
  <c r="L102" i="29"/>
  <c r="C42" i="31" s="1"/>
  <c r="C95" i="31" s="1"/>
  <c r="C148" i="31" s="1"/>
  <c r="C201" i="31" s="1"/>
  <c r="C254" i="31" s="1"/>
  <c r="M102" i="29"/>
  <c r="M101" i="29"/>
  <c r="L101" i="29"/>
  <c r="C41" i="31" s="1"/>
  <c r="C94" i="31" s="1"/>
  <c r="C147" i="31" s="1"/>
  <c r="C200" i="31" s="1"/>
  <c r="C253" i="31" s="1"/>
  <c r="L94" i="29"/>
  <c r="C34" i="31"/>
  <c r="C87" i="31" s="1"/>
  <c r="C140" i="31" s="1"/>
  <c r="C193" i="31" s="1"/>
  <c r="C246" i="31" s="1"/>
  <c r="M94" i="29"/>
  <c r="M93" i="29"/>
  <c r="L93" i="29"/>
  <c r="C33" i="31"/>
  <c r="C86" i="31" s="1"/>
  <c r="C139" i="31" s="1"/>
  <c r="C192" i="31" s="1"/>
  <c r="C245" i="31" s="1"/>
  <c r="L86" i="29"/>
  <c r="C26" i="31"/>
  <c r="C79" i="31" s="1"/>
  <c r="C132" i="31" s="1"/>
  <c r="C185" i="31" s="1"/>
  <c r="C238" i="31" s="1"/>
  <c r="M86" i="29"/>
  <c r="M85" i="29"/>
  <c r="L85" i="29"/>
  <c r="C25" i="31"/>
  <c r="C78" i="31" s="1"/>
  <c r="C131" i="31"/>
  <c r="C184" i="31" s="1"/>
  <c r="C237" i="31" s="1"/>
  <c r="L78" i="29"/>
  <c r="C18" i="31"/>
  <c r="C71" i="31" s="1"/>
  <c r="C124" i="31" s="1"/>
  <c r="C177" i="31" s="1"/>
  <c r="C230" i="31" s="1"/>
  <c r="M78" i="29"/>
  <c r="M77" i="29"/>
  <c r="L77" i="29"/>
  <c r="C17" i="31"/>
  <c r="C70" i="31" s="1"/>
  <c r="C123" i="31" s="1"/>
  <c r="C176" i="31" s="1"/>
  <c r="C229" i="31"/>
  <c r="M70" i="29"/>
  <c r="L70" i="29"/>
  <c r="C10" i="31"/>
  <c r="C63" i="31"/>
  <c r="C116" i="31" s="1"/>
  <c r="C169" i="31" s="1"/>
  <c r="C222" i="31" s="1"/>
  <c r="M69" i="29"/>
  <c r="L69" i="29"/>
  <c r="C9" i="31"/>
  <c r="C62" i="31" s="1"/>
  <c r="C115" i="31"/>
  <c r="C168" i="31" s="1"/>
  <c r="C221" i="31" s="1"/>
  <c r="D24" i="29"/>
  <c r="C24" i="29"/>
  <c r="D10" i="31"/>
  <c r="D18" i="31"/>
  <c r="D26" i="31" s="1"/>
  <c r="D34" i="31" s="1"/>
  <c r="D42" i="31" s="1"/>
  <c r="D50" i="31" s="1"/>
  <c r="L105" i="29"/>
  <c r="C45" i="31" s="1"/>
  <c r="C98" i="31" s="1"/>
  <c r="C151" i="31" s="1"/>
  <c r="C204" i="31" s="1"/>
  <c r="C257" i="31" s="1"/>
  <c r="M105" i="29"/>
  <c r="L106" i="29"/>
  <c r="C46" i="31" s="1"/>
  <c r="C99" i="31" s="1"/>
  <c r="C152" i="31" s="1"/>
  <c r="C205" i="31" s="1"/>
  <c r="C258" i="31" s="1"/>
  <c r="M106" i="29"/>
  <c r="L107" i="29"/>
  <c r="C47" i="31" s="1"/>
  <c r="C100" i="31" s="1"/>
  <c r="C153" i="31" s="1"/>
  <c r="C206" i="31" s="1"/>
  <c r="C259" i="31" s="1"/>
  <c r="M107" i="29"/>
  <c r="L108" i="29"/>
  <c r="C48" i="31" s="1"/>
  <c r="C101" i="31" s="1"/>
  <c r="C154" i="31" s="1"/>
  <c r="C207" i="31" s="1"/>
  <c r="C260" i="31" s="1"/>
  <c r="M108" i="29"/>
  <c r="L111" i="29"/>
  <c r="C51" i="31" s="1"/>
  <c r="C104" i="31" s="1"/>
  <c r="C157" i="31" s="1"/>
  <c r="C210" i="31" s="1"/>
  <c r="C263" i="31" s="1"/>
  <c r="M111" i="29"/>
  <c r="M104" i="29"/>
  <c r="L104" i="29"/>
  <c r="C44" i="31" s="1"/>
  <c r="C97" i="31" s="1"/>
  <c r="C150" i="31" s="1"/>
  <c r="C203" i="31" s="1"/>
  <c r="C256" i="31" s="1"/>
  <c r="L103" i="29"/>
  <c r="C43" i="31"/>
  <c r="C96" i="31" s="1"/>
  <c r="C149" i="31" s="1"/>
  <c r="C202" i="31" s="1"/>
  <c r="C255" i="31" s="1"/>
  <c r="M103" i="29"/>
  <c r="L97" i="29"/>
  <c r="C37" i="31"/>
  <c r="C90" i="31"/>
  <c r="C143" i="31" s="1"/>
  <c r="C196" i="31" s="1"/>
  <c r="C249" i="31" s="1"/>
  <c r="M97" i="29"/>
  <c r="L98" i="29"/>
  <c r="C38" i="31"/>
  <c r="C91" i="31" s="1"/>
  <c r="C144" i="31" s="1"/>
  <c r="C197" i="31" s="1"/>
  <c r="C250" i="31" s="1"/>
  <c r="M98" i="29"/>
  <c r="L99" i="29"/>
  <c r="C39" i="31" s="1"/>
  <c r="C92" i="31" s="1"/>
  <c r="C145" i="31" s="1"/>
  <c r="C198" i="31" s="1"/>
  <c r="C251" i="31" s="1"/>
  <c r="M99" i="29"/>
  <c r="L100" i="29"/>
  <c r="C40" i="31" s="1"/>
  <c r="C93" i="31" s="1"/>
  <c r="C146" i="31" s="1"/>
  <c r="C199" i="31" s="1"/>
  <c r="C252" i="31" s="1"/>
  <c r="M100" i="29"/>
  <c r="M96" i="29"/>
  <c r="L96" i="29"/>
  <c r="C36" i="31" s="1"/>
  <c r="C89" i="31" s="1"/>
  <c r="C142" i="31" s="1"/>
  <c r="C195" i="31" s="1"/>
  <c r="C248" i="31" s="1"/>
  <c r="L89" i="29"/>
  <c r="M89" i="29"/>
  <c r="L90" i="29"/>
  <c r="C30" i="31" s="1"/>
  <c r="C83" i="31" s="1"/>
  <c r="C136" i="31" s="1"/>
  <c r="C189" i="31" s="1"/>
  <c r="C242" i="31" s="1"/>
  <c r="M90" i="29"/>
  <c r="L91" i="29"/>
  <c r="C31" i="31" s="1"/>
  <c r="C84" i="31" s="1"/>
  <c r="C137" i="31" s="1"/>
  <c r="C190" i="31" s="1"/>
  <c r="C243" i="31" s="1"/>
  <c r="M91" i="29"/>
  <c r="L92" i="29"/>
  <c r="C32" i="31"/>
  <c r="C85" i="31" s="1"/>
  <c r="C138" i="31"/>
  <c r="C191" i="31" s="1"/>
  <c r="C244" i="31" s="1"/>
  <c r="M92" i="29"/>
  <c r="L95" i="29"/>
  <c r="C35" i="31"/>
  <c r="C88" i="31"/>
  <c r="C141" i="31" s="1"/>
  <c r="C194" i="31"/>
  <c r="C247" i="31" s="1"/>
  <c r="M95" i="29"/>
  <c r="M88" i="29"/>
  <c r="L88" i="29"/>
  <c r="C28" i="31"/>
  <c r="C81" i="31" s="1"/>
  <c r="C134" i="31" s="1"/>
  <c r="C187" i="31" s="1"/>
  <c r="C240" i="31" s="1"/>
  <c r="L81" i="29"/>
  <c r="C21" i="31" s="1"/>
  <c r="C74" i="31" s="1"/>
  <c r="C127" i="31" s="1"/>
  <c r="C180" i="31" s="1"/>
  <c r="C233" i="31" s="1"/>
  <c r="M81" i="29"/>
  <c r="L82" i="29"/>
  <c r="C22" i="31" s="1"/>
  <c r="C75" i="31" s="1"/>
  <c r="C128" i="31" s="1"/>
  <c r="C181" i="31" s="1"/>
  <c r="C234" i="31" s="1"/>
  <c r="M82" i="29"/>
  <c r="L83" i="29"/>
  <c r="C23" i="31" s="1"/>
  <c r="C76" i="31" s="1"/>
  <c r="C129" i="31" s="1"/>
  <c r="C182" i="31" s="1"/>
  <c r="C235" i="31" s="1"/>
  <c r="M83" i="29"/>
  <c r="L84" i="29"/>
  <c r="C24" i="31"/>
  <c r="C77" i="31" s="1"/>
  <c r="C130" i="31"/>
  <c r="C183" i="31" s="1"/>
  <c r="C236" i="31" s="1"/>
  <c r="M84" i="29"/>
  <c r="L87" i="29"/>
  <c r="C27" i="31"/>
  <c r="C80" i="31"/>
  <c r="C133" i="31" s="1"/>
  <c r="C186" i="31"/>
  <c r="C239" i="31" s="1"/>
  <c r="M87" i="29"/>
  <c r="M80" i="29"/>
  <c r="L80" i="29"/>
  <c r="C20" i="31"/>
  <c r="C73" i="31" s="1"/>
  <c r="C126" i="31" s="1"/>
  <c r="C179" i="31" s="1"/>
  <c r="C232" i="31" s="1"/>
  <c r="L73" i="29"/>
  <c r="C13" i="31" s="1"/>
  <c r="C66" i="31" s="1"/>
  <c r="C119" i="31" s="1"/>
  <c r="C172" i="31" s="1"/>
  <c r="C225" i="31" s="1"/>
  <c r="M73" i="29"/>
  <c r="L74" i="29"/>
  <c r="C14" i="31" s="1"/>
  <c r="C67" i="31" s="1"/>
  <c r="C120" i="31" s="1"/>
  <c r="C173" i="31" s="1"/>
  <c r="C226" i="31" s="1"/>
  <c r="M74" i="29"/>
  <c r="L75" i="29"/>
  <c r="C15" i="31" s="1"/>
  <c r="C68" i="31" s="1"/>
  <c r="C121" i="31" s="1"/>
  <c r="C174" i="31" s="1"/>
  <c r="C227" i="31" s="1"/>
  <c r="M75" i="29"/>
  <c r="L76" i="29"/>
  <c r="C16" i="31"/>
  <c r="C69" i="31" s="1"/>
  <c r="C122" i="31"/>
  <c r="C175" i="31" s="1"/>
  <c r="C228" i="31" s="1"/>
  <c r="M76" i="29"/>
  <c r="L79" i="29"/>
  <c r="C19" i="31"/>
  <c r="C72" i="31"/>
  <c r="C125" i="31" s="1"/>
  <c r="C178" i="31"/>
  <c r="C231" i="31" s="1"/>
  <c r="M79" i="29"/>
  <c r="M72" i="29"/>
  <c r="L72" i="29"/>
  <c r="C12" i="31"/>
  <c r="C65" i="31" s="1"/>
  <c r="C118" i="31" s="1"/>
  <c r="C171" i="31" s="1"/>
  <c r="C224" i="31" s="1"/>
  <c r="C29" i="31"/>
  <c r="C82" i="31" s="1"/>
  <c r="C135" i="31" s="1"/>
  <c r="C188" i="31" s="1"/>
  <c r="C241" i="31" s="1"/>
  <c r="L65" i="29"/>
  <c r="C5" i="31"/>
  <c r="C58" i="31" s="1"/>
  <c r="C111" i="31"/>
  <c r="C164" i="31" s="1"/>
  <c r="C217" i="31" s="1"/>
  <c r="M65" i="29"/>
  <c r="L66" i="29"/>
  <c r="C6" i="31"/>
  <c r="C59" i="31"/>
  <c r="C112" i="31" s="1"/>
  <c r="C165" i="31" s="1"/>
  <c r="C218" i="31" s="1"/>
  <c r="M66" i="29"/>
  <c r="L67" i="29"/>
  <c r="C7" i="31"/>
  <c r="C60" i="31" s="1"/>
  <c r="C113" i="31" s="1"/>
  <c r="C166" i="31" s="1"/>
  <c r="C219" i="31" s="1"/>
  <c r="M67" i="29"/>
  <c r="L68" i="29"/>
  <c r="C8" i="31"/>
  <c r="C61" i="31" s="1"/>
  <c r="C114" i="31" s="1"/>
  <c r="C167" i="31" s="1"/>
  <c r="C220" i="31" s="1"/>
  <c r="M68" i="29"/>
  <c r="L71" i="29"/>
  <c r="C11" i="31"/>
  <c r="C64" i="31" s="1"/>
  <c r="C117" i="31" s="1"/>
  <c r="C170" i="31" s="1"/>
  <c r="C223" i="31" s="1"/>
  <c r="M71" i="29"/>
  <c r="M64" i="29"/>
  <c r="L64" i="29"/>
  <c r="C4" i="31" s="1"/>
  <c r="C57" i="31" s="1"/>
  <c r="C110" i="31" s="1"/>
  <c r="C163" i="31" s="1"/>
  <c r="C216" i="31" s="1"/>
  <c r="B17" i="30"/>
  <c r="B23" i="30" s="1"/>
  <c r="B29" i="30" s="1"/>
  <c r="B35" i="30" s="1"/>
  <c r="B18" i="30"/>
  <c r="B24" i="30" s="1"/>
  <c r="B30" i="30" s="1"/>
  <c r="B36" i="30" s="1"/>
  <c r="B19" i="30"/>
  <c r="B25" i="30" s="1"/>
  <c r="B31" i="30" s="1"/>
  <c r="B37" i="30" s="1"/>
  <c r="B20" i="30"/>
  <c r="B26" i="30" s="1"/>
  <c r="B32" i="30" s="1"/>
  <c r="B38" i="30" s="1"/>
  <c r="B16" i="30"/>
  <c r="B22" i="30" s="1"/>
  <c r="B28" i="30" s="1"/>
  <c r="B34" i="30" s="1"/>
  <c r="B15" i="30"/>
  <c r="B21" i="30" s="1"/>
  <c r="B27" i="30"/>
  <c r="B33" i="30" s="1"/>
  <c r="E32" i="30"/>
  <c r="D38" i="29"/>
  <c r="D39" i="29"/>
  <c r="D40" i="29"/>
  <c r="D41" i="29"/>
  <c r="D42" i="29"/>
  <c r="D37" i="29"/>
  <c r="D48" i="29"/>
  <c r="E24" i="33"/>
  <c r="E53" i="33" s="1"/>
  <c r="D47" i="29"/>
  <c r="E37" i="30"/>
  <c r="D46" i="29"/>
  <c r="E36" i="30"/>
  <c r="D45" i="29"/>
  <c r="E12" i="33"/>
  <c r="E41" i="33"/>
  <c r="D44" i="29"/>
  <c r="E8" i="33"/>
  <c r="E37" i="33" s="1"/>
  <c r="D43" i="29"/>
  <c r="E33" i="30"/>
  <c r="E12" i="32"/>
  <c r="E29" i="32" s="1"/>
  <c r="E10" i="32"/>
  <c r="E11" i="32" s="1"/>
  <c r="E29" i="30"/>
  <c r="E28" i="30"/>
  <c r="E27" i="30"/>
  <c r="D36" i="29"/>
  <c r="E44" i="31"/>
  <c r="E97" i="31" s="1"/>
  <c r="D35" i="29"/>
  <c r="E36" i="31"/>
  <c r="E37" i="31" s="1"/>
  <c r="D34" i="29"/>
  <c r="E24" i="30"/>
  <c r="D33" i="29"/>
  <c r="E20" i="31"/>
  <c r="E73" i="31" s="1"/>
  <c r="D32" i="29"/>
  <c r="E22" i="30"/>
  <c r="D31" i="29"/>
  <c r="E4" i="31"/>
  <c r="E57" i="31"/>
  <c r="C5" i="29"/>
  <c r="E7" i="30" s="1"/>
  <c r="C6" i="29"/>
  <c r="C7" i="29"/>
  <c r="E9" i="30"/>
  <c r="C8" i="29"/>
  <c r="E10" i="30" s="1"/>
  <c r="C9" i="29"/>
  <c r="E11" i="30"/>
  <c r="C4" i="29"/>
  <c r="E6" i="30" s="1"/>
  <c r="E8" i="30"/>
  <c r="E16" i="30"/>
  <c r="D26" i="29"/>
  <c r="E17" i="30"/>
  <c r="D27" i="29"/>
  <c r="E28" i="22"/>
  <c r="E29" i="22"/>
  <c r="E30" i="22" s="1"/>
  <c r="D28" i="29"/>
  <c r="E19" i="30"/>
  <c r="D29" i="29"/>
  <c r="E20" i="30"/>
  <c r="D30" i="29"/>
  <c r="D25" i="29"/>
  <c r="E15" i="30"/>
  <c r="E7" i="29"/>
  <c r="E8" i="29"/>
  <c r="E9" i="29"/>
  <c r="D17" i="29"/>
  <c r="D18" i="29"/>
  <c r="D19" i="29"/>
  <c r="D20" i="29"/>
  <c r="D21" i="29"/>
  <c r="D22" i="29"/>
  <c r="D23" i="29"/>
  <c r="D16" i="29"/>
  <c r="L63" i="29"/>
  <c r="C51" i="22"/>
  <c r="C104" i="22" s="1"/>
  <c r="C157" i="22" s="1"/>
  <c r="C210" i="22" s="1"/>
  <c r="C263" i="22" s="1"/>
  <c r="M63" i="29"/>
  <c r="L57" i="29"/>
  <c r="C45" i="22" s="1"/>
  <c r="C98" i="22" s="1"/>
  <c r="C151" i="22" s="1"/>
  <c r="C204" i="22" s="1"/>
  <c r="C257" i="22" s="1"/>
  <c r="M57" i="29"/>
  <c r="L58" i="29"/>
  <c r="C46" i="22"/>
  <c r="C99" i="22" s="1"/>
  <c r="C152" i="22" s="1"/>
  <c r="C205" i="22" s="1"/>
  <c r="C258" i="22" s="1"/>
  <c r="M58" i="29"/>
  <c r="L59" i="29"/>
  <c r="C47" i="22"/>
  <c r="C100" i="22" s="1"/>
  <c r="C153" i="22" s="1"/>
  <c r="C206" i="22" s="1"/>
  <c r="C259" i="22" s="1"/>
  <c r="M59" i="29"/>
  <c r="L60" i="29"/>
  <c r="C48" i="22"/>
  <c r="C101" i="22"/>
  <c r="C154" i="22" s="1"/>
  <c r="C207" i="22" s="1"/>
  <c r="C260" i="22" s="1"/>
  <c r="M60" i="29"/>
  <c r="L61" i="29"/>
  <c r="C49" i="22"/>
  <c r="C102" i="22" s="1"/>
  <c r="C155" i="22" s="1"/>
  <c r="C208" i="22" s="1"/>
  <c r="C261" i="22" s="1"/>
  <c r="M61" i="29"/>
  <c r="L62" i="29"/>
  <c r="C50" i="22" s="1"/>
  <c r="C103" i="22" s="1"/>
  <c r="C156" i="22" s="1"/>
  <c r="C209" i="22" s="1"/>
  <c r="C262" i="22" s="1"/>
  <c r="M62" i="29"/>
  <c r="M56" i="29"/>
  <c r="L56" i="29"/>
  <c r="C44" i="22"/>
  <c r="C97" i="22"/>
  <c r="C150" i="22" s="1"/>
  <c r="C203" i="22" s="1"/>
  <c r="C256" i="22" s="1"/>
  <c r="L55" i="29"/>
  <c r="C43" i="22" s="1"/>
  <c r="C96" i="22" s="1"/>
  <c r="C149" i="22" s="1"/>
  <c r="C202" i="22" s="1"/>
  <c r="C255" i="22" s="1"/>
  <c r="M55" i="29"/>
  <c r="L49" i="29"/>
  <c r="C37" i="22" s="1"/>
  <c r="C90" i="22" s="1"/>
  <c r="C143" i="22" s="1"/>
  <c r="C196" i="22" s="1"/>
  <c r="C249" i="22" s="1"/>
  <c r="M49" i="29"/>
  <c r="L50" i="29"/>
  <c r="C38" i="22" s="1"/>
  <c r="C91" i="22" s="1"/>
  <c r="C144" i="22" s="1"/>
  <c r="C197" i="22" s="1"/>
  <c r="C250" i="22" s="1"/>
  <c r="M50" i="29"/>
  <c r="L51" i="29"/>
  <c r="C39" i="22"/>
  <c r="C92" i="22" s="1"/>
  <c r="C145" i="22" s="1"/>
  <c r="C198" i="22" s="1"/>
  <c r="C251" i="22" s="1"/>
  <c r="M51" i="29"/>
  <c r="L52" i="29"/>
  <c r="C40" i="22"/>
  <c r="C93" i="22"/>
  <c r="C146" i="22" s="1"/>
  <c r="C199" i="22" s="1"/>
  <c r="C252" i="22" s="1"/>
  <c r="M52" i="29"/>
  <c r="L53" i="29"/>
  <c r="C41" i="22"/>
  <c r="C94" i="22" s="1"/>
  <c r="C147" i="22" s="1"/>
  <c r="C200" i="22" s="1"/>
  <c r="C253" i="22" s="1"/>
  <c r="M53" i="29"/>
  <c r="L54" i="29"/>
  <c r="C42" i="22" s="1"/>
  <c r="C95" i="22" s="1"/>
  <c r="C148" i="22" s="1"/>
  <c r="C201" i="22" s="1"/>
  <c r="C254" i="22" s="1"/>
  <c r="M54" i="29"/>
  <c r="M48" i="29"/>
  <c r="L48" i="29"/>
  <c r="C36" i="22" s="1"/>
  <c r="C89" i="22" s="1"/>
  <c r="C142" i="22" s="1"/>
  <c r="C195" i="22" s="1"/>
  <c r="C248" i="22" s="1"/>
  <c r="L41" i="29"/>
  <c r="C29" i="22"/>
  <c r="C82" i="22" s="1"/>
  <c r="C135" i="22" s="1"/>
  <c r="C188" i="22" s="1"/>
  <c r="C241" i="22" s="1"/>
  <c r="M41" i="29"/>
  <c r="L42" i="29"/>
  <c r="C30" i="22" s="1"/>
  <c r="C83" i="22" s="1"/>
  <c r="C136" i="22" s="1"/>
  <c r="C189" i="22" s="1"/>
  <c r="C242" i="22" s="1"/>
  <c r="M42" i="29"/>
  <c r="L43" i="29"/>
  <c r="C31" i="22"/>
  <c r="C84" i="22" s="1"/>
  <c r="C137" i="22" s="1"/>
  <c r="C190" i="22" s="1"/>
  <c r="C243" i="22" s="1"/>
  <c r="M43" i="29"/>
  <c r="L44" i="29"/>
  <c r="C32" i="22"/>
  <c r="C85" i="22" s="1"/>
  <c r="C138" i="22" s="1"/>
  <c r="C191" i="22" s="1"/>
  <c r="C244" i="22" s="1"/>
  <c r="M44" i="29"/>
  <c r="L45" i="29"/>
  <c r="C33" i="22"/>
  <c r="C86" i="22" s="1"/>
  <c r="C139" i="22" s="1"/>
  <c r="C192" i="22" s="1"/>
  <c r="C245" i="22" s="1"/>
  <c r="M45" i="29"/>
  <c r="L46" i="29"/>
  <c r="C34" i="22"/>
  <c r="C87" i="22" s="1"/>
  <c r="C140" i="22" s="1"/>
  <c r="C193" i="22" s="1"/>
  <c r="C246" i="22" s="1"/>
  <c r="M46" i="29"/>
  <c r="L47" i="29"/>
  <c r="C35" i="22"/>
  <c r="C88" i="22"/>
  <c r="C141" i="22" s="1"/>
  <c r="C194" i="22" s="1"/>
  <c r="C247" i="22" s="1"/>
  <c r="M47" i="29"/>
  <c r="M40" i="29"/>
  <c r="L40" i="29"/>
  <c r="C28" i="22" s="1"/>
  <c r="C81" i="22" s="1"/>
  <c r="C134" i="22" s="1"/>
  <c r="C187" i="22" s="1"/>
  <c r="C240" i="22" s="1"/>
  <c r="L33" i="29"/>
  <c r="C21" i="22"/>
  <c r="C74" i="22" s="1"/>
  <c r="C127" i="22" s="1"/>
  <c r="C180" i="22" s="1"/>
  <c r="C233" i="22" s="1"/>
  <c r="M33" i="29"/>
  <c r="L34" i="29"/>
  <c r="C22" i="22"/>
  <c r="C75" i="22" s="1"/>
  <c r="C128" i="22" s="1"/>
  <c r="C181" i="22" s="1"/>
  <c r="C234" i="22" s="1"/>
  <c r="M34" i="29"/>
  <c r="L35" i="29"/>
  <c r="C23" i="22"/>
  <c r="C76" i="22"/>
  <c r="C129" i="22" s="1"/>
  <c r="C182" i="22" s="1"/>
  <c r="C235" i="22" s="1"/>
  <c r="M35" i="29"/>
  <c r="L36" i="29"/>
  <c r="C24" i="22"/>
  <c r="C77" i="22" s="1"/>
  <c r="C130" i="22" s="1"/>
  <c r="C183" i="22" s="1"/>
  <c r="C236" i="22" s="1"/>
  <c r="M36" i="29"/>
  <c r="L37" i="29"/>
  <c r="C25" i="22"/>
  <c r="C78" i="22" s="1"/>
  <c r="C131" i="22" s="1"/>
  <c r="C184" i="22" s="1"/>
  <c r="C237" i="22" s="1"/>
  <c r="M37" i="29"/>
  <c r="L38" i="29"/>
  <c r="C26" i="22"/>
  <c r="C79" i="22" s="1"/>
  <c r="C132" i="22" s="1"/>
  <c r="C185" i="22" s="1"/>
  <c r="C238" i="22" s="1"/>
  <c r="M38" i="29"/>
  <c r="L39" i="29"/>
  <c r="C27" i="22"/>
  <c r="C80" i="22"/>
  <c r="C133" i="22" s="1"/>
  <c r="C186" i="22" s="1"/>
  <c r="C239" i="22" s="1"/>
  <c r="M39" i="29"/>
  <c r="M32" i="29"/>
  <c r="L32" i="29"/>
  <c r="C20" i="22" s="1"/>
  <c r="C73" i="22" s="1"/>
  <c r="C126" i="22" s="1"/>
  <c r="C179" i="22" s="1"/>
  <c r="C232" i="22" s="1"/>
  <c r="M25" i="29"/>
  <c r="M26" i="29"/>
  <c r="M27" i="29"/>
  <c r="M28" i="29"/>
  <c r="M29" i="29"/>
  <c r="M30" i="29"/>
  <c r="M31" i="29"/>
  <c r="M24" i="29"/>
  <c r="L17" i="29"/>
  <c r="C5" i="22"/>
  <c r="C58" i="22" s="1"/>
  <c r="C111" i="22" s="1"/>
  <c r="C164" i="22" s="1"/>
  <c r="C217" i="22" s="1"/>
  <c r="L18" i="29"/>
  <c r="C6" i="22"/>
  <c r="C59" i="22"/>
  <c r="C112" i="22" s="1"/>
  <c r="C165" i="22" s="1"/>
  <c r="C218" i="22" s="1"/>
  <c r="L19" i="29"/>
  <c r="C7" i="22"/>
  <c r="C60" i="22"/>
  <c r="C113" i="22" s="1"/>
  <c r="C166" i="22" s="1"/>
  <c r="C219" i="22" s="1"/>
  <c r="L20" i="29"/>
  <c r="C8" i="22" s="1"/>
  <c r="C61" i="22" s="1"/>
  <c r="C114" i="22" s="1"/>
  <c r="C167" i="22" s="1"/>
  <c r="C220" i="22" s="1"/>
  <c r="L21" i="29"/>
  <c r="C9" i="22" s="1"/>
  <c r="C62" i="22" s="1"/>
  <c r="C115" i="22" s="1"/>
  <c r="C168" i="22" s="1"/>
  <c r="C221" i="22" s="1"/>
  <c r="L22" i="29"/>
  <c r="C10" i="22"/>
  <c r="C63" i="22"/>
  <c r="C116" i="22" s="1"/>
  <c r="C169" i="22" s="1"/>
  <c r="C222" i="22" s="1"/>
  <c r="L23" i="29"/>
  <c r="C11" i="22"/>
  <c r="C64" i="22"/>
  <c r="C117" i="22" s="1"/>
  <c r="C170" i="22" s="1"/>
  <c r="C223" i="22" s="1"/>
  <c r="L16" i="29"/>
  <c r="C4" i="22" s="1"/>
  <c r="C57" i="22" s="1"/>
  <c r="C110" i="22" s="1"/>
  <c r="C163" i="22" s="1"/>
  <c r="C216" i="22" s="1"/>
  <c r="L25" i="29"/>
  <c r="C13" i="22" s="1"/>
  <c r="C66" i="22" s="1"/>
  <c r="C119" i="22" s="1"/>
  <c r="C172" i="22" s="1"/>
  <c r="C225" i="22" s="1"/>
  <c r="L26" i="29"/>
  <c r="C14" i="22"/>
  <c r="C67" i="22" s="1"/>
  <c r="C120" i="22" s="1"/>
  <c r="C173" i="22" s="1"/>
  <c r="C226" i="22" s="1"/>
  <c r="L27" i="29"/>
  <c r="C15" i="22"/>
  <c r="C68" i="22"/>
  <c r="C121" i="22" s="1"/>
  <c r="C174" i="22" s="1"/>
  <c r="C227" i="22" s="1"/>
  <c r="L28" i="29"/>
  <c r="C16" i="22" s="1"/>
  <c r="C69" i="22" s="1"/>
  <c r="C122" i="22" s="1"/>
  <c r="C175" i="22" s="1"/>
  <c r="C228" i="22" s="1"/>
  <c r="L29" i="29"/>
  <c r="C17" i="22"/>
  <c r="C70" i="22" s="1"/>
  <c r="C123" i="22" s="1"/>
  <c r="C176" i="22" s="1"/>
  <c r="C229" i="22" s="1"/>
  <c r="L30" i="29"/>
  <c r="C18" i="22"/>
  <c r="C71" i="22" s="1"/>
  <c r="C124" i="22" s="1"/>
  <c r="C177" i="22" s="1"/>
  <c r="C230" i="22" s="1"/>
  <c r="L31" i="29"/>
  <c r="C19" i="22"/>
  <c r="C72" i="22"/>
  <c r="C125" i="22" s="1"/>
  <c r="C178" i="22" s="1"/>
  <c r="C231" i="22" s="1"/>
  <c r="L24" i="29"/>
  <c r="C12" i="22" s="1"/>
  <c r="C65" i="22" s="1"/>
  <c r="C118" i="22" s="1"/>
  <c r="C171" i="22" s="1"/>
  <c r="C224" i="22" s="1"/>
  <c r="M17" i="29"/>
  <c r="M18" i="29"/>
  <c r="M19" i="29"/>
  <c r="M20" i="29"/>
  <c r="M21" i="29"/>
  <c r="M22" i="29"/>
  <c r="M23" i="29"/>
  <c r="M16" i="29"/>
  <c r="N5" i="29"/>
  <c r="N6" i="29"/>
  <c r="N7" i="29" s="1"/>
  <c r="N8" i="29" s="1"/>
  <c r="N9" i="29" s="1"/>
  <c r="N10" i="29" s="1"/>
  <c r="M5" i="29"/>
  <c r="D5" i="29"/>
  <c r="M6" i="29"/>
  <c r="D6" i="29" s="1"/>
  <c r="M7" i="29"/>
  <c r="D7" i="29"/>
  <c r="M8" i="29"/>
  <c r="D8" i="29" s="1"/>
  <c r="M9" i="29"/>
  <c r="D9" i="29"/>
  <c r="M4" i="29"/>
  <c r="D4" i="29" s="1"/>
  <c r="D7" i="30"/>
  <c r="D16" i="30" s="1"/>
  <c r="D22" i="30" s="1"/>
  <c r="D28" i="30" s="1"/>
  <c r="D34" i="30" s="1"/>
  <c r="D8" i="30"/>
  <c r="D17" i="30"/>
  <c r="D23" i="30" s="1"/>
  <c r="D29" i="30" s="1"/>
  <c r="D35" i="30" s="1"/>
  <c r="D9" i="30"/>
  <c r="D18" i="30" s="1"/>
  <c r="D24" i="30" s="1"/>
  <c r="D30" i="30" s="1"/>
  <c r="D36" i="30" s="1"/>
  <c r="D10" i="30"/>
  <c r="D19" i="30"/>
  <c r="D25" i="30" s="1"/>
  <c r="D31" i="30" s="1"/>
  <c r="D37" i="30" s="1"/>
  <c r="D11" i="30"/>
  <c r="D20" i="30"/>
  <c r="D26" i="30" s="1"/>
  <c r="D32" i="30" s="1"/>
  <c r="D38" i="30" s="1"/>
  <c r="D6" i="30"/>
  <c r="D15" i="30" s="1"/>
  <c r="D21" i="30" s="1"/>
  <c r="D27" i="30" s="1"/>
  <c r="D33" i="30" s="1"/>
  <c r="C23" i="29"/>
  <c r="D11" i="22"/>
  <c r="D19" i="22" s="1"/>
  <c r="D27" i="22" s="1"/>
  <c r="D35" i="22" s="1"/>
  <c r="D43" i="22" s="1"/>
  <c r="D51" i="22" s="1"/>
  <c r="C22" i="29"/>
  <c r="D7" i="33" s="1"/>
  <c r="D11" i="33" s="1"/>
  <c r="D15" i="33" s="1"/>
  <c r="D19" i="33" s="1"/>
  <c r="D23" i="33" s="1"/>
  <c r="D27" i="33" s="1"/>
  <c r="D10" i="22"/>
  <c r="D18" i="22" s="1"/>
  <c r="D26" i="22" s="1"/>
  <c r="D34" i="22" s="1"/>
  <c r="D42" i="22" s="1"/>
  <c r="D50" i="22" s="1"/>
  <c r="C21" i="29"/>
  <c r="D9" i="22"/>
  <c r="D17" i="22" s="1"/>
  <c r="D25" i="22" s="1"/>
  <c r="D33" i="22" s="1"/>
  <c r="D41" i="22" s="1"/>
  <c r="D49" i="22" s="1"/>
  <c r="C20" i="29"/>
  <c r="D8" i="31"/>
  <c r="D16" i="31" s="1"/>
  <c r="D24" i="31" s="1"/>
  <c r="D32" i="31" s="1"/>
  <c r="D40" i="31" s="1"/>
  <c r="D48" i="31" s="1"/>
  <c r="C19" i="29"/>
  <c r="D5" i="32" s="1"/>
  <c r="D7" i="32" s="1"/>
  <c r="D9" i="32" s="1"/>
  <c r="D11" i="32" s="1"/>
  <c r="D13" i="32" s="1"/>
  <c r="D15" i="32" s="1"/>
  <c r="D7" i="31"/>
  <c r="D15" i="31" s="1"/>
  <c r="D23" i="31" s="1"/>
  <c r="D31" i="31" s="1"/>
  <c r="D39" i="31" s="1"/>
  <c r="D47" i="31" s="1"/>
  <c r="C18" i="29"/>
  <c r="D6" i="22" s="1"/>
  <c r="D14" i="22" s="1"/>
  <c r="D22" i="22" s="1"/>
  <c r="D8" i="37"/>
  <c r="D4" i="37"/>
  <c r="D21" i="37" s="1"/>
  <c r="D38" i="37" s="1"/>
  <c r="D55" i="37" s="1"/>
  <c r="C17" i="29"/>
  <c r="D5" i="31"/>
  <c r="D13" i="31"/>
  <c r="D21" i="31" s="1"/>
  <c r="D29" i="31" s="1"/>
  <c r="D37" i="31" s="1"/>
  <c r="D45" i="31" s="1"/>
  <c r="C16" i="29"/>
  <c r="E6" i="29"/>
  <c r="E5" i="29"/>
  <c r="E4" i="29"/>
  <c r="E6" i="32"/>
  <c r="E23" i="32"/>
  <c r="E35" i="30"/>
  <c r="E4" i="22"/>
  <c r="E8" i="32"/>
  <c r="E25" i="32" s="1"/>
  <c r="E26" i="30"/>
  <c r="E12" i="31"/>
  <c r="E65" i="31" s="1"/>
  <c r="E13" i="31"/>
  <c r="E28" i="31"/>
  <c r="E29" i="31" s="1"/>
  <c r="E30" i="31" s="1"/>
  <c r="E21" i="30"/>
  <c r="E23" i="30"/>
  <c r="E31" i="30"/>
  <c r="E25" i="30"/>
  <c r="E14" i="32"/>
  <c r="E31" i="32" s="1"/>
  <c r="E12" i="22"/>
  <c r="E13" i="22" s="1"/>
  <c r="E14" i="22" s="1"/>
  <c r="E67" i="22" s="1"/>
  <c r="E15" i="22"/>
  <c r="E44" i="22"/>
  <c r="E45" i="22"/>
  <c r="E98" i="22" s="1"/>
  <c r="E46" i="22"/>
  <c r="E47" i="22" s="1"/>
  <c r="E38" i="30"/>
  <c r="E34" i="30"/>
  <c r="E30" i="30"/>
  <c r="E18" i="30"/>
  <c r="D9" i="31"/>
  <c r="D17" i="31" s="1"/>
  <c r="D25" i="31" s="1"/>
  <c r="D33" i="31" s="1"/>
  <c r="D41" i="31" s="1"/>
  <c r="D49" i="31" s="1"/>
  <c r="E4" i="33"/>
  <c r="E33" i="33" s="1"/>
  <c r="E20" i="33"/>
  <c r="E21" i="33" s="1"/>
  <c r="D8" i="22"/>
  <c r="D16" i="22" s="1"/>
  <c r="D24" i="22" s="1"/>
  <c r="D32" i="22"/>
  <c r="D40" i="22" s="1"/>
  <c r="D48" i="22" s="1"/>
  <c r="E36" i="22"/>
  <c r="E16" i="33"/>
  <c r="E17" i="33" s="1"/>
  <c r="E46" i="33" s="1"/>
  <c r="E45" i="33"/>
  <c r="D30" i="22"/>
  <c r="D38" i="22" s="1"/>
  <c r="D46" i="22" s="1"/>
  <c r="D6" i="31"/>
  <c r="D14" i="31" s="1"/>
  <c r="D22" i="31" s="1"/>
  <c r="D30" i="31" s="1"/>
  <c r="D38" i="31" s="1"/>
  <c r="D46" i="31" s="1"/>
  <c r="E20" i="22"/>
  <c r="E21" i="22" s="1"/>
  <c r="E74" i="22" s="1"/>
  <c r="E4" i="32"/>
  <c r="E21" i="32"/>
  <c r="D5" i="33"/>
  <c r="D9" i="33" s="1"/>
  <c r="D13" i="33" s="1"/>
  <c r="D17" i="33" s="1"/>
  <c r="D21" i="33" s="1"/>
  <c r="D25" i="33" s="1"/>
  <c r="C4" i="32"/>
  <c r="C21" i="32" s="1"/>
  <c r="C38" i="32" s="1"/>
  <c r="C55" i="32" s="1"/>
  <c r="C72" i="32" s="1"/>
  <c r="D5" i="22"/>
  <c r="D13" i="22"/>
  <c r="D21" i="22" s="1"/>
  <c r="D29" i="22" s="1"/>
  <c r="D37" i="22" s="1"/>
  <c r="D45" i="22" s="1"/>
  <c r="D11" i="31"/>
  <c r="D19" i="31" s="1"/>
  <c r="D27" i="31" s="1"/>
  <c r="D35" i="31" s="1"/>
  <c r="D43" i="31" s="1"/>
  <c r="D51" i="31" s="1"/>
  <c r="D4" i="32"/>
  <c r="D6" i="32" s="1"/>
  <c r="D8" i="32" s="1"/>
  <c r="D10" i="32" s="1"/>
  <c r="D12" i="32" s="1"/>
  <c r="D14" i="32" s="1"/>
  <c r="D7" i="22"/>
  <c r="D15" i="22" s="1"/>
  <c r="D23" i="22" s="1"/>
  <c r="D31" i="22" s="1"/>
  <c r="D39" i="22" s="1"/>
  <c r="D47" i="22" s="1"/>
  <c r="E89" i="31"/>
  <c r="E21" i="31"/>
  <c r="E9" i="33"/>
  <c r="E10" i="33" s="1"/>
  <c r="E39" i="33" s="1"/>
  <c r="E13" i="33"/>
  <c r="E42" i="33" s="1"/>
  <c r="E25" i="33"/>
  <c r="E54" i="33" s="1"/>
  <c r="E27" i="32"/>
  <c r="E28" i="32"/>
  <c r="E13" i="32"/>
  <c r="E30" i="32" s="1"/>
  <c r="E45" i="31"/>
  <c r="E46" i="31" s="1"/>
  <c r="E5" i="31"/>
  <c r="E58" i="31" s="1"/>
  <c r="E82" i="22"/>
  <c r="E81" i="22"/>
  <c r="E7" i="32"/>
  <c r="E24" i="32" s="1"/>
  <c r="E81" i="31"/>
  <c r="E65" i="22"/>
  <c r="E73" i="22"/>
  <c r="E15" i="32"/>
  <c r="E32" i="32" s="1"/>
  <c r="E5" i="32"/>
  <c r="E22" i="32" s="1"/>
  <c r="E5" i="33"/>
  <c r="E97" i="22"/>
  <c r="E49" i="33"/>
  <c r="E26" i="33"/>
  <c r="E27" i="33" s="1"/>
  <c r="E56" i="33" s="1"/>
  <c r="E38" i="33"/>
  <c r="E6" i="31"/>
  <c r="E59" i="31" s="1"/>
  <c r="E98" i="31"/>
  <c r="E82" i="31"/>
  <c r="E22" i="33"/>
  <c r="E23" i="33" s="1"/>
  <c r="E52" i="33" s="1"/>
  <c r="E50" i="33"/>
  <c r="E55" i="33"/>
  <c r="E11" i="33"/>
  <c r="E40" i="33" s="1"/>
  <c r="E51" i="33"/>
  <c r="B151" i="25"/>
  <c r="B142" i="25"/>
  <c r="B139" i="25"/>
  <c r="B134" i="25"/>
  <c r="B162" i="25"/>
  <c r="C159" i="25"/>
  <c r="A11" i="22"/>
  <c r="C158" i="25"/>
  <c r="A10" i="22"/>
  <c r="C157" i="25"/>
  <c r="A9" i="22"/>
  <c r="C156" i="25"/>
  <c r="A8" i="22"/>
  <c r="C155" i="25"/>
  <c r="A7" i="22"/>
  <c r="C154" i="25"/>
  <c r="A6" i="22"/>
  <c r="C153" i="25"/>
  <c r="A5" i="22"/>
  <c r="C152" i="25"/>
  <c r="A4" i="22"/>
  <c r="C150" i="25"/>
  <c r="A11" i="31"/>
  <c r="C149" i="25"/>
  <c r="A10" i="31"/>
  <c r="C148" i="25"/>
  <c r="A9" i="31"/>
  <c r="C147" i="25"/>
  <c r="A8" i="31"/>
  <c r="C146" i="25"/>
  <c r="A7" i="31"/>
  <c r="C145" i="25"/>
  <c r="A6" i="31"/>
  <c r="C144" i="25"/>
  <c r="A5" i="31"/>
  <c r="C143" i="25"/>
  <c r="A4" i="31"/>
  <c r="C141" i="25"/>
  <c r="A5" i="32"/>
  <c r="C138" i="25"/>
  <c r="A7" i="33"/>
  <c r="C137" i="25"/>
  <c r="A6" i="33"/>
  <c r="C136" i="25"/>
  <c r="A5" i="33"/>
  <c r="C135" i="25"/>
  <c r="A4" i="33"/>
  <c r="I33" i="33"/>
  <c r="I37" i="33"/>
  <c r="I41" i="33" s="1"/>
  <c r="I45" i="33" s="1"/>
  <c r="I49" i="33" s="1"/>
  <c r="I53" i="33"/>
  <c r="V33" i="33"/>
  <c r="V37" i="33" s="1"/>
  <c r="V41" i="33" s="1"/>
  <c r="V45" i="33" s="1"/>
  <c r="V49" i="33"/>
  <c r="V53" i="33" s="1"/>
  <c r="AC33" i="33"/>
  <c r="AC37" i="33"/>
  <c r="AC41" i="33"/>
  <c r="AC45" i="33" s="1"/>
  <c r="AC49" i="33" s="1"/>
  <c r="AC53" i="33" s="1"/>
  <c r="I34" i="33"/>
  <c r="I38" i="33"/>
  <c r="I42" i="33" s="1"/>
  <c r="I46" i="33" s="1"/>
  <c r="I50" i="33" s="1"/>
  <c r="I54" i="33" s="1"/>
  <c r="V34" i="33"/>
  <c r="V38" i="33"/>
  <c r="V42" i="33" s="1"/>
  <c r="V46" i="33" s="1"/>
  <c r="V50" i="33" s="1"/>
  <c r="V54" i="33"/>
  <c r="AC34" i="33"/>
  <c r="AC38" i="33" s="1"/>
  <c r="AC42" i="33" s="1"/>
  <c r="AC46" i="33"/>
  <c r="AC50" i="33" s="1"/>
  <c r="AC54" i="33" s="1"/>
  <c r="I35" i="33"/>
  <c r="I39" i="33"/>
  <c r="I43" i="33" s="1"/>
  <c r="I47" i="33" s="1"/>
  <c r="I51" i="33" s="1"/>
  <c r="I55" i="33" s="1"/>
  <c r="V35" i="33"/>
  <c r="V39" i="33" s="1"/>
  <c r="V43" i="33" s="1"/>
  <c r="V47" i="33" s="1"/>
  <c r="V51" i="33" s="1"/>
  <c r="V55" i="33" s="1"/>
  <c r="AC35" i="33"/>
  <c r="AC39" i="33"/>
  <c r="AC43" i="33" s="1"/>
  <c r="AC47" i="33" s="1"/>
  <c r="AC51" i="33" s="1"/>
  <c r="AC55" i="33"/>
  <c r="I36" i="33"/>
  <c r="I40" i="33" s="1"/>
  <c r="I44" i="33" s="1"/>
  <c r="I48" i="33"/>
  <c r="I52" i="33" s="1"/>
  <c r="I56" i="33" s="1"/>
  <c r="V36" i="33"/>
  <c r="V40" i="33"/>
  <c r="V44" i="33" s="1"/>
  <c r="V48" i="33" s="1"/>
  <c r="V52" i="33" s="1"/>
  <c r="V56" i="33" s="1"/>
  <c r="AC36" i="33"/>
  <c r="AC40" i="33" s="1"/>
  <c r="AC44" i="33" s="1"/>
  <c r="AC48" i="33" s="1"/>
  <c r="AC52" i="33" s="1"/>
  <c r="AC56" i="33" s="1"/>
  <c r="I21" i="32"/>
  <c r="I23" i="32"/>
  <c r="I25" i="32" s="1"/>
  <c r="I27" i="32" s="1"/>
  <c r="I29" i="32" s="1"/>
  <c r="I31" i="32"/>
  <c r="V21" i="32"/>
  <c r="V23" i="32" s="1"/>
  <c r="V25" i="32" s="1"/>
  <c r="V27" i="32"/>
  <c r="V29" i="32" s="1"/>
  <c r="V31" i="32" s="1"/>
  <c r="AC21" i="32"/>
  <c r="AC23" i="32"/>
  <c r="AC25" i="32" s="1"/>
  <c r="AC27" i="32" s="1"/>
  <c r="AC29" i="32" s="1"/>
  <c r="AC31" i="32" s="1"/>
  <c r="I22" i="32"/>
  <c r="I24" i="32" s="1"/>
  <c r="I26" i="32" s="1"/>
  <c r="I28" i="32" s="1"/>
  <c r="I30" i="32" s="1"/>
  <c r="I32" i="32" s="1"/>
  <c r="V22" i="32"/>
  <c r="V24" i="32"/>
  <c r="V26" i="32" s="1"/>
  <c r="V28" i="32" s="1"/>
  <c r="V30" i="32" s="1"/>
  <c r="V32" i="32"/>
  <c r="AC22" i="32"/>
  <c r="AC24" i="32" s="1"/>
  <c r="AC26" i="32" s="1"/>
  <c r="AC28" i="32"/>
  <c r="AC30" i="32" s="1"/>
  <c r="AC32" i="32" s="1"/>
  <c r="I57" i="31"/>
  <c r="I65" i="31"/>
  <c r="I73" i="31" s="1"/>
  <c r="I81" i="31" s="1"/>
  <c r="I89" i="31" s="1"/>
  <c r="I97" i="31" s="1"/>
  <c r="V57" i="31"/>
  <c r="V65" i="31" s="1"/>
  <c r="V73" i="31" s="1"/>
  <c r="V81" i="31" s="1"/>
  <c r="V89" i="31" s="1"/>
  <c r="V97" i="31" s="1"/>
  <c r="AC57" i="31"/>
  <c r="AC65" i="31"/>
  <c r="AC73" i="31" s="1"/>
  <c r="AC81" i="31" s="1"/>
  <c r="AC89" i="31" s="1"/>
  <c r="AC97" i="31"/>
  <c r="I58" i="31"/>
  <c r="I66" i="31" s="1"/>
  <c r="I74" i="31" s="1"/>
  <c r="I82" i="31"/>
  <c r="I90" i="31" s="1"/>
  <c r="I98" i="31" s="1"/>
  <c r="V58" i="31"/>
  <c r="V66" i="31"/>
  <c r="V74" i="31" s="1"/>
  <c r="V82" i="31" s="1"/>
  <c r="V90" i="31" s="1"/>
  <c r="V98" i="31" s="1"/>
  <c r="AC58" i="31"/>
  <c r="AC66" i="31"/>
  <c r="AC74" i="31"/>
  <c r="AC82" i="31"/>
  <c r="AC90" i="31" s="1"/>
  <c r="AC98" i="31" s="1"/>
  <c r="I59" i="31"/>
  <c r="I67" i="31"/>
  <c r="I75" i="31" s="1"/>
  <c r="I83" i="31" s="1"/>
  <c r="I91" i="31" s="1"/>
  <c r="I99" i="31"/>
  <c r="V59" i="31"/>
  <c r="V67" i="31"/>
  <c r="V75" i="31"/>
  <c r="V83" i="31"/>
  <c r="V91" i="31" s="1"/>
  <c r="V99" i="31" s="1"/>
  <c r="AC59" i="31"/>
  <c r="AC67" i="31"/>
  <c r="AC75" i="31" s="1"/>
  <c r="AC83" i="31" s="1"/>
  <c r="AC91" i="31" s="1"/>
  <c r="AC99" i="31" s="1"/>
  <c r="I60" i="31"/>
  <c r="I68" i="31"/>
  <c r="I76" i="31"/>
  <c r="I84" i="31"/>
  <c r="I92" i="31" s="1"/>
  <c r="I100" i="31" s="1"/>
  <c r="I61" i="31"/>
  <c r="I69" i="31"/>
  <c r="I77" i="31" s="1"/>
  <c r="I85" i="31" s="1"/>
  <c r="I93" i="31" s="1"/>
  <c r="I101" i="31" s="1"/>
  <c r="V61" i="31"/>
  <c r="V69" i="31"/>
  <c r="V77" i="31"/>
  <c r="V85" i="31"/>
  <c r="V93" i="31" s="1"/>
  <c r="V101" i="31" s="1"/>
  <c r="AC61" i="31"/>
  <c r="AC69" i="31"/>
  <c r="AC77" i="31" s="1"/>
  <c r="AC85" i="31" s="1"/>
  <c r="AC93" i="31" s="1"/>
  <c r="AC101" i="31"/>
  <c r="I62" i="31"/>
  <c r="I70" i="31"/>
  <c r="I78" i="31"/>
  <c r="I86" i="31"/>
  <c r="I94" i="31" s="1"/>
  <c r="I102" i="31" s="1"/>
  <c r="V62" i="31"/>
  <c r="V70" i="31"/>
  <c r="V78" i="31" s="1"/>
  <c r="V86" i="31" s="1"/>
  <c r="V94" i="31" s="1"/>
  <c r="V102" i="31" s="1"/>
  <c r="AC62" i="31"/>
  <c r="AC70" i="31"/>
  <c r="AC78" i="31"/>
  <c r="AC86" i="31"/>
  <c r="AC94" i="31" s="1"/>
  <c r="AC102" i="31" s="1"/>
  <c r="I63" i="31"/>
  <c r="I71" i="31"/>
  <c r="I79" i="31" s="1"/>
  <c r="I87" i="31" s="1"/>
  <c r="I95" i="31" s="1"/>
  <c r="I103" i="31"/>
  <c r="I64" i="31"/>
  <c r="I72" i="31"/>
  <c r="I80" i="31"/>
  <c r="I88" i="31"/>
  <c r="I96" i="31" s="1"/>
  <c r="I104" i="31" s="1"/>
  <c r="I57" i="22"/>
  <c r="I65" i="22"/>
  <c r="I73" i="22" s="1"/>
  <c r="I81" i="22" s="1"/>
  <c r="I89" i="22" s="1"/>
  <c r="I97" i="22" s="1"/>
  <c r="V57" i="22"/>
  <c r="V65" i="22"/>
  <c r="V73" i="22"/>
  <c r="V81" i="22"/>
  <c r="V89" i="22" s="1"/>
  <c r="V97" i="22" s="1"/>
  <c r="AC57" i="22"/>
  <c r="AC65" i="22"/>
  <c r="AC73" i="22" s="1"/>
  <c r="AC81" i="22" s="1"/>
  <c r="AC89" i="22" s="1"/>
  <c r="AC97" i="22"/>
  <c r="I58" i="22"/>
  <c r="I66" i="22"/>
  <c r="I74" i="22"/>
  <c r="I82" i="22"/>
  <c r="I90" i="22" s="1"/>
  <c r="I98" i="22" s="1"/>
  <c r="V58" i="22"/>
  <c r="V66" i="22"/>
  <c r="V74" i="22" s="1"/>
  <c r="V82" i="22" s="1"/>
  <c r="V90" i="22" s="1"/>
  <c r="V98" i="22" s="1"/>
  <c r="AC58" i="22"/>
  <c r="AC66" i="22"/>
  <c r="AC74" i="22"/>
  <c r="AC82" i="22"/>
  <c r="AC90" i="22" s="1"/>
  <c r="AC98" i="22" s="1"/>
  <c r="I59" i="22"/>
  <c r="I67" i="22"/>
  <c r="I75" i="22" s="1"/>
  <c r="I83" i="22" s="1"/>
  <c r="I91" i="22" s="1"/>
  <c r="I99" i="22"/>
  <c r="I60" i="22"/>
  <c r="I68" i="22"/>
  <c r="I76" i="22"/>
  <c r="I84" i="22"/>
  <c r="I92" i="22" s="1"/>
  <c r="I100" i="22" s="1"/>
  <c r="V60" i="22"/>
  <c r="V68" i="22"/>
  <c r="V76" i="22" s="1"/>
  <c r="V84" i="22" s="1"/>
  <c r="V92" i="22" s="1"/>
  <c r="V100" i="22"/>
  <c r="AC60" i="22"/>
  <c r="AC68" i="22" s="1"/>
  <c r="AC76" i="22" s="1"/>
  <c r="AC84" i="22"/>
  <c r="AC92" i="22" s="1"/>
  <c r="AC100" i="22" s="1"/>
  <c r="I61" i="22"/>
  <c r="I69" i="22"/>
  <c r="I77" i="22" s="1"/>
  <c r="I85" i="22" s="1"/>
  <c r="I93" i="22" s="1"/>
  <c r="I101" i="22" s="1"/>
  <c r="I62" i="22"/>
  <c r="I70" i="22" s="1"/>
  <c r="I78" i="22" s="1"/>
  <c r="I86" i="22"/>
  <c r="I94" i="22" s="1"/>
  <c r="I102" i="22" s="1"/>
  <c r="V62" i="22"/>
  <c r="V70" i="22"/>
  <c r="V78" i="22" s="1"/>
  <c r="V86" i="22" s="1"/>
  <c r="V94" i="22" s="1"/>
  <c r="V102" i="22" s="1"/>
  <c r="AC62" i="22"/>
  <c r="AC70" i="22" s="1"/>
  <c r="AC78" i="22" s="1"/>
  <c r="AC86" i="22" s="1"/>
  <c r="AC94" i="22" s="1"/>
  <c r="AC102" i="22" s="1"/>
  <c r="I63" i="22"/>
  <c r="I71" i="22"/>
  <c r="I79" i="22" s="1"/>
  <c r="I87" i="22" s="1"/>
  <c r="I95" i="22" s="1"/>
  <c r="I103" i="22"/>
  <c r="V63" i="22"/>
  <c r="V71" i="22" s="1"/>
  <c r="V79" i="22" s="1"/>
  <c r="V87" i="22"/>
  <c r="V95" i="22" s="1"/>
  <c r="V103" i="22" s="1"/>
  <c r="AC63" i="22"/>
  <c r="AC71" i="22"/>
  <c r="AC79" i="22" s="1"/>
  <c r="AC87" i="22" s="1"/>
  <c r="AC95" i="22" s="1"/>
  <c r="AC103" i="22" s="1"/>
  <c r="I64" i="22"/>
  <c r="I72" i="22" s="1"/>
  <c r="I80" i="22" s="1"/>
  <c r="I88" i="22" s="1"/>
  <c r="I96" i="22" s="1"/>
  <c r="I104" i="22" s="1"/>
  <c r="AD64" i="22"/>
  <c r="AD72" i="22"/>
  <c r="AD80" i="22" s="1"/>
  <c r="AD88" i="22" s="1"/>
  <c r="AD96" i="22" s="1"/>
  <c r="AD104" i="22" s="1"/>
  <c r="AD62" i="22"/>
  <c r="AD70" i="22" s="1"/>
  <c r="AD78" i="22" s="1"/>
  <c r="AD86" i="22" s="1"/>
  <c r="AD94" i="22" s="1"/>
  <c r="AD102" i="22" s="1"/>
  <c r="AD60" i="22"/>
  <c r="AD68" i="22"/>
  <c r="AD76" i="22" s="1"/>
  <c r="AD84" i="22" s="1"/>
  <c r="AD92" i="22" s="1"/>
  <c r="AD100" i="22"/>
  <c r="AD60" i="31"/>
  <c r="AD68" i="31" s="1"/>
  <c r="AD76" i="31" s="1"/>
  <c r="AD84" i="31"/>
  <c r="AD92" i="31" s="1"/>
  <c r="AD100" i="31" s="1"/>
  <c r="A4" i="32"/>
  <c r="A8" i="37"/>
  <c r="A12" i="37" s="1"/>
  <c r="A16" i="37" s="1"/>
  <c r="AD34" i="33"/>
  <c r="AD38" i="33"/>
  <c r="AD42" i="33" s="1"/>
  <c r="AD46" i="33" s="1"/>
  <c r="AD50" i="33" s="1"/>
  <c r="AD54" i="33" s="1"/>
  <c r="L63" i="22"/>
  <c r="L71" i="22"/>
  <c r="L79" i="22"/>
  <c r="L87" i="22"/>
  <c r="L95" i="22" s="1"/>
  <c r="L103" i="22" s="1"/>
  <c r="AA33" i="33"/>
  <c r="AA37" i="33"/>
  <c r="AA41" i="33" s="1"/>
  <c r="AA45" i="33" s="1"/>
  <c r="AA49" i="33" s="1"/>
  <c r="AA53" i="33"/>
  <c r="N35" i="33"/>
  <c r="N39" i="33" s="1"/>
  <c r="N43" i="33" s="1"/>
  <c r="N47" i="33"/>
  <c r="N51" i="33" s="1"/>
  <c r="N55" i="33" s="1"/>
  <c r="W21" i="32"/>
  <c r="W23" i="32"/>
  <c r="W25" i="32" s="1"/>
  <c r="W27" i="32" s="1"/>
  <c r="W29" i="32" s="1"/>
  <c r="W31" i="32" s="1"/>
  <c r="AF22" i="32"/>
  <c r="AF24" i="32"/>
  <c r="AF26" i="32"/>
  <c r="AF28" i="32"/>
  <c r="AF30" i="32" s="1"/>
  <c r="AF32" i="32" s="1"/>
  <c r="W63" i="31"/>
  <c r="W71" i="31" s="1"/>
  <c r="W79" i="31" s="1"/>
  <c r="W87" i="31" s="1"/>
  <c r="W95" i="31" s="1"/>
  <c r="W103" i="31" s="1"/>
  <c r="AF64" i="31"/>
  <c r="AF72" i="31"/>
  <c r="AF80" i="31" s="1"/>
  <c r="AF88" i="31" s="1"/>
  <c r="AF96" i="31" s="1"/>
  <c r="AF104" i="31"/>
  <c r="N61" i="22"/>
  <c r="N69" i="22" s="1"/>
  <c r="N77" i="22" s="1"/>
  <c r="N85" i="22"/>
  <c r="N93" i="22" s="1"/>
  <c r="N101" i="22" s="1"/>
  <c r="J36" i="33"/>
  <c r="J40" i="33"/>
  <c r="J44" i="33" s="1"/>
  <c r="J48" i="33" s="1"/>
  <c r="J52" i="33" s="1"/>
  <c r="J56" i="33" s="1"/>
  <c r="AF57" i="31"/>
  <c r="AF65" i="31"/>
  <c r="AF73" i="31"/>
  <c r="AF81" i="31"/>
  <c r="AF89" i="31" s="1"/>
  <c r="AF97" i="31" s="1"/>
  <c r="AA59" i="31"/>
  <c r="AA67" i="31"/>
  <c r="AA75" i="31" s="1"/>
  <c r="AA83" i="31" s="1"/>
  <c r="AA91" i="31" s="1"/>
  <c r="AA99" i="31"/>
  <c r="J62" i="31"/>
  <c r="J70" i="31" s="1"/>
  <c r="J78" i="31" s="1"/>
  <c r="J86" i="31"/>
  <c r="J94" i="31" s="1"/>
  <c r="J102" i="31" s="1"/>
  <c r="AF63" i="31"/>
  <c r="AF71" i="31"/>
  <c r="AF79" i="31" s="1"/>
  <c r="AF87" i="31" s="1"/>
  <c r="AF95" i="31" s="1"/>
  <c r="AF103" i="31" s="1"/>
  <c r="AF57" i="22"/>
  <c r="AF65" i="22" s="1"/>
  <c r="AF73" i="22" s="1"/>
  <c r="AF81" i="22" s="1"/>
  <c r="AF89" i="22" s="1"/>
  <c r="AF97" i="22" s="1"/>
  <c r="N59" i="22"/>
  <c r="N67" i="22"/>
  <c r="N75" i="22" s="1"/>
  <c r="N83" i="22" s="1"/>
  <c r="N91" i="22" s="1"/>
  <c r="N99" i="22"/>
  <c r="AA61" i="22"/>
  <c r="AA69" i="22" s="1"/>
  <c r="AA77" i="22" s="1"/>
  <c r="AA85" i="22"/>
  <c r="AA93" i="22" s="1"/>
  <c r="AA101" i="22" s="1"/>
  <c r="J62" i="22"/>
  <c r="J70" i="22"/>
  <c r="J78" i="22" s="1"/>
  <c r="J86" i="22" s="1"/>
  <c r="J94" i="22" s="1"/>
  <c r="J102" i="22" s="1"/>
  <c r="W63" i="22"/>
  <c r="W71" i="22" s="1"/>
  <c r="W79" i="22" s="1"/>
  <c r="W87" i="22" s="1"/>
  <c r="W95" i="22" s="1"/>
  <c r="W103" i="22" s="1"/>
  <c r="AA35" i="33"/>
  <c r="AA39" i="33"/>
  <c r="AA43" i="33" s="1"/>
  <c r="AA47" i="33" s="1"/>
  <c r="AA51" i="33" s="1"/>
  <c r="AA55" i="33"/>
  <c r="AF21" i="32"/>
  <c r="AF23" i="32"/>
  <c r="AF25" i="32"/>
  <c r="AF27" i="32"/>
  <c r="AF29" i="32" s="1"/>
  <c r="AF31" i="32" s="1"/>
  <c r="N59" i="31"/>
  <c r="N67" i="31"/>
  <c r="N75" i="31" s="1"/>
  <c r="N83" i="31" s="1"/>
  <c r="N91" i="31" s="1"/>
  <c r="N99" i="31" s="1"/>
  <c r="AA61" i="31"/>
  <c r="AA69" i="31" s="1"/>
  <c r="AA77" i="31" s="1"/>
  <c r="AA85" i="31" s="1"/>
  <c r="AA93" i="31" s="1"/>
  <c r="AA101" i="31" s="1"/>
  <c r="AA59" i="22"/>
  <c r="AA67" i="22"/>
  <c r="AA75" i="22" s="1"/>
  <c r="AA83" i="22" s="1"/>
  <c r="AA91" i="22" s="1"/>
  <c r="AA99" i="22"/>
  <c r="AF62" i="22"/>
  <c r="AF70" i="22" s="1"/>
  <c r="AF78" i="22" s="1"/>
  <c r="AF86" i="22"/>
  <c r="AF94" i="22" s="1"/>
  <c r="AF102" i="22" s="1"/>
  <c r="AF63" i="22"/>
  <c r="AF71" i="22"/>
  <c r="AF79" i="22" s="1"/>
  <c r="AF87" i="22" s="1"/>
  <c r="AF95" i="22" s="1"/>
  <c r="AF103" i="22" s="1"/>
  <c r="Q64" i="22"/>
  <c r="Q72" i="22" s="1"/>
  <c r="Q80" i="22" s="1"/>
  <c r="Q88" i="22" s="1"/>
  <c r="Q96" i="22" s="1"/>
  <c r="Q104" i="22" s="1"/>
  <c r="AF64" i="22"/>
  <c r="AF72" i="22"/>
  <c r="AF80" i="22" s="1"/>
  <c r="AF88" i="22" s="1"/>
  <c r="AF96" i="22" s="1"/>
  <c r="AF104" i="22"/>
  <c r="H33" i="33"/>
  <c r="H37" i="33" s="1"/>
  <c r="H41" i="33" s="1"/>
  <c r="H45" i="33"/>
  <c r="H49" i="33" s="1"/>
  <c r="H53" i="33" s="1"/>
  <c r="M34" i="33"/>
  <c r="M38" i="33"/>
  <c r="M42" i="33" s="1"/>
  <c r="M46" i="33" s="1"/>
  <c r="M50" i="33" s="1"/>
  <c r="M54" i="33" s="1"/>
  <c r="M36" i="33"/>
  <c r="M40" i="33" s="1"/>
  <c r="M44" i="33" s="1"/>
  <c r="M48" i="33" s="1"/>
  <c r="M52" i="33" s="1"/>
  <c r="M56" i="33" s="1"/>
  <c r="H21" i="32"/>
  <c r="H23" i="32"/>
  <c r="H25" i="32" s="1"/>
  <c r="H27" i="32" s="1"/>
  <c r="H29" i="32" s="1"/>
  <c r="H31" i="32"/>
  <c r="AI21" i="32"/>
  <c r="AI23" i="32" s="1"/>
  <c r="AI25" i="32" s="1"/>
  <c r="AI27" i="32"/>
  <c r="AI29" i="32" s="1"/>
  <c r="AI31" i="32" s="1"/>
  <c r="U22" i="32"/>
  <c r="U24" i="32"/>
  <c r="U26" i="32" s="1"/>
  <c r="U28" i="32" s="1"/>
  <c r="U30" i="32" s="1"/>
  <c r="U32" i="32" s="1"/>
  <c r="H57" i="31"/>
  <c r="H65" i="31"/>
  <c r="H73" i="31"/>
  <c r="H81" i="31"/>
  <c r="H89" i="31" s="1"/>
  <c r="H97" i="31" s="1"/>
  <c r="P57" i="31"/>
  <c r="P65" i="31"/>
  <c r="P73" i="31" s="1"/>
  <c r="P81" i="31" s="1"/>
  <c r="P89" i="31" s="1"/>
  <c r="P97" i="31"/>
  <c r="M60" i="31"/>
  <c r="M68" i="31" s="1"/>
  <c r="M76" i="31" s="1"/>
  <c r="M84" i="31"/>
  <c r="M92" i="31" s="1"/>
  <c r="M100" i="31" s="1"/>
  <c r="M62" i="31"/>
  <c r="M70" i="31"/>
  <c r="M78" i="31" s="1"/>
  <c r="M86" i="31" s="1"/>
  <c r="M94" i="31" s="1"/>
  <c r="M102" i="31" s="1"/>
  <c r="H63" i="31"/>
  <c r="H71" i="31" s="1"/>
  <c r="H79" i="31" s="1"/>
  <c r="H87" i="31" s="1"/>
  <c r="H95" i="31" s="1"/>
  <c r="H103" i="31" s="1"/>
  <c r="AI63" i="31"/>
  <c r="AI71" i="31"/>
  <c r="AI79" i="31" s="1"/>
  <c r="AI87" i="31" s="1"/>
  <c r="AI95" i="31" s="1"/>
  <c r="AI103" i="31"/>
  <c r="U64" i="31"/>
  <c r="U72" i="31" s="1"/>
  <c r="U80" i="31" s="1"/>
  <c r="U88" i="31"/>
  <c r="U96" i="31" s="1"/>
  <c r="U104" i="31" s="1"/>
  <c r="H57" i="22"/>
  <c r="H65" i="22"/>
  <c r="H73" i="22" s="1"/>
  <c r="H81" i="22" s="1"/>
  <c r="H89" i="22" s="1"/>
  <c r="H97" i="22" s="1"/>
  <c r="P57" i="22"/>
  <c r="P65" i="22" s="1"/>
  <c r="P73" i="22" s="1"/>
  <c r="P81" i="22" s="1"/>
  <c r="P89" i="22" s="1"/>
  <c r="P97" i="22" s="1"/>
  <c r="M60" i="22"/>
  <c r="M68" i="22"/>
  <c r="M76" i="22" s="1"/>
  <c r="M84" i="22" s="1"/>
  <c r="M92" i="22" s="1"/>
  <c r="M100" i="22"/>
  <c r="M62" i="22"/>
  <c r="M70" i="22" s="1"/>
  <c r="M78" i="22" s="1"/>
  <c r="M86" i="22"/>
  <c r="M94" i="22" s="1"/>
  <c r="M102" i="22" s="1"/>
  <c r="AI63" i="22"/>
  <c r="AI71" i="22"/>
  <c r="AI79" i="22" s="1"/>
  <c r="AI87" i="22" s="1"/>
  <c r="AI95" i="22" s="1"/>
  <c r="AI103" i="22" s="1"/>
  <c r="U64" i="22"/>
  <c r="U72" i="22" s="1"/>
  <c r="U80" i="22" s="1"/>
  <c r="U88" i="22" s="1"/>
  <c r="U96" i="22" s="1"/>
  <c r="U104" i="22" s="1"/>
  <c r="AI33" i="33"/>
  <c r="AI37" i="33"/>
  <c r="AI41" i="33" s="1"/>
  <c r="AI45" i="33" s="1"/>
  <c r="AI49" i="33" s="1"/>
  <c r="AI53" i="33"/>
  <c r="U34" i="33"/>
  <c r="U38" i="33" s="1"/>
  <c r="U42" i="33" s="1"/>
  <c r="U46" i="33"/>
  <c r="U50" i="33" s="1"/>
  <c r="U54" i="33" s="1"/>
  <c r="H35" i="33"/>
  <c r="H39" i="33"/>
  <c r="H43" i="33" s="1"/>
  <c r="H47" i="33" s="1"/>
  <c r="H51" i="33" s="1"/>
  <c r="H55" i="33" s="1"/>
  <c r="P35" i="33"/>
  <c r="P39" i="33" s="1"/>
  <c r="P43" i="33" s="1"/>
  <c r="P47" i="33" s="1"/>
  <c r="P51" i="33" s="1"/>
  <c r="P55" i="33" s="1"/>
  <c r="M22" i="32"/>
  <c r="M24" i="32"/>
  <c r="M26" i="32" s="1"/>
  <c r="M28" i="32" s="1"/>
  <c r="M30" i="32" s="1"/>
  <c r="M32" i="32"/>
  <c r="M58" i="31"/>
  <c r="M66" i="31" s="1"/>
  <c r="M74" i="31" s="1"/>
  <c r="M82" i="31"/>
  <c r="M90" i="31" s="1"/>
  <c r="M98" i="31" s="1"/>
  <c r="H59" i="31"/>
  <c r="H67" i="31"/>
  <c r="H75" i="31" s="1"/>
  <c r="H83" i="31" s="1"/>
  <c r="H91" i="31" s="1"/>
  <c r="H99" i="31" s="1"/>
  <c r="AI59" i="31"/>
  <c r="AI67" i="31" s="1"/>
  <c r="AI75" i="31" s="1"/>
  <c r="AI83" i="31" s="1"/>
  <c r="AI91" i="31" s="1"/>
  <c r="AI99" i="31" s="1"/>
  <c r="U60" i="31"/>
  <c r="U68" i="31"/>
  <c r="U76" i="31" s="1"/>
  <c r="U84" i="31" s="1"/>
  <c r="U92" i="31" s="1"/>
  <c r="U100" i="31"/>
  <c r="P61" i="31"/>
  <c r="P69" i="31"/>
  <c r="P77" i="31" s="1"/>
  <c r="P85" i="31" s="1"/>
  <c r="P93" i="31" s="1"/>
  <c r="P101" i="31"/>
  <c r="M64" i="31"/>
  <c r="M72" i="31" s="1"/>
  <c r="M80" i="31" s="1"/>
  <c r="M88" i="31"/>
  <c r="M96" i="31" s="1"/>
  <c r="M104" i="31" s="1"/>
  <c r="M58" i="22"/>
  <c r="M66" i="22"/>
  <c r="M74" i="22" s="1"/>
  <c r="M82" i="22" s="1"/>
  <c r="M90" i="22" s="1"/>
  <c r="M98" i="22" s="1"/>
  <c r="H59" i="22"/>
  <c r="H67" i="22"/>
  <c r="H75" i="22" s="1"/>
  <c r="H83" i="22"/>
  <c r="H91" i="22" s="1"/>
  <c r="H99" i="22" s="1"/>
  <c r="AI59" i="22"/>
  <c r="AI67" i="22"/>
  <c r="AI75" i="22" s="1"/>
  <c r="AI83" i="22" s="1"/>
  <c r="AI91" i="22" s="1"/>
  <c r="AI99" i="22" s="1"/>
  <c r="U60" i="22"/>
  <c r="U68" i="22"/>
  <c r="U76" i="22" s="1"/>
  <c r="U84" i="22"/>
  <c r="U92" i="22" s="1"/>
  <c r="U100" i="22" s="1"/>
  <c r="H61" i="22"/>
  <c r="H69" i="22"/>
  <c r="H77" i="22" s="1"/>
  <c r="H85" i="22" s="1"/>
  <c r="H93" i="22" s="1"/>
  <c r="H101" i="22" s="1"/>
  <c r="P61" i="22"/>
  <c r="P69" i="22" s="1"/>
  <c r="P77" i="22" s="1"/>
  <c r="P85" i="22" s="1"/>
  <c r="P93" i="22" s="1"/>
  <c r="P101" i="22" s="1"/>
  <c r="U62" i="22"/>
  <c r="U70" i="22"/>
  <c r="U78" i="22" s="1"/>
  <c r="U86" i="22" s="1"/>
  <c r="U94" i="22" s="1"/>
  <c r="U102" i="22"/>
  <c r="H63" i="22"/>
  <c r="H71" i="22" s="1"/>
  <c r="H79" i="22" s="1"/>
  <c r="H87" i="22"/>
  <c r="H95" i="22" s="1"/>
  <c r="H103" i="22" s="1"/>
  <c r="P63" i="22"/>
  <c r="P71" i="22"/>
  <c r="P79" i="22" s="1"/>
  <c r="P87" i="22" s="1"/>
  <c r="P95" i="22" s="1"/>
  <c r="P103" i="22" s="1"/>
  <c r="M64" i="22"/>
  <c r="M72" i="22" s="1"/>
  <c r="M80" i="22" s="1"/>
  <c r="M88" i="22" s="1"/>
  <c r="M96" i="22" s="1"/>
  <c r="M104" i="22" s="1"/>
  <c r="W33" i="33"/>
  <c r="W37" i="33"/>
  <c r="W41" i="33" s="1"/>
  <c r="W45" i="33" s="1"/>
  <c r="W49" i="33" s="1"/>
  <c r="W53" i="33"/>
  <c r="AF33" i="33"/>
  <c r="AF37" i="33" s="1"/>
  <c r="AF41" i="33" s="1"/>
  <c r="AF45" i="33"/>
  <c r="AF49" i="33" s="1"/>
  <c r="AF53" i="33" s="1"/>
  <c r="AF34" i="33"/>
  <c r="AF38" i="33"/>
  <c r="AF42" i="33" s="1"/>
  <c r="AF46" i="33" s="1"/>
  <c r="AF50" i="33" s="1"/>
  <c r="AF54" i="33" s="1"/>
  <c r="AF35" i="33"/>
  <c r="AF39" i="33" s="1"/>
  <c r="AF43" i="33" s="1"/>
  <c r="AF47" i="33" s="1"/>
  <c r="AF51" i="33" s="1"/>
  <c r="AF55" i="33" s="1"/>
  <c r="N21" i="32"/>
  <c r="N23" i="32"/>
  <c r="N25" i="32" s="1"/>
  <c r="N27" i="32" s="1"/>
  <c r="N29" i="32" s="1"/>
  <c r="N31" i="32"/>
  <c r="AA21" i="32"/>
  <c r="AA23" i="32" s="1"/>
  <c r="AA25" i="32" s="1"/>
  <c r="AA27" i="32"/>
  <c r="AA29" i="32" s="1"/>
  <c r="AA31" i="32" s="1"/>
  <c r="N57" i="31"/>
  <c r="N65" i="31"/>
  <c r="N73" i="31" s="1"/>
  <c r="N81" i="31" s="1"/>
  <c r="N89" i="31" s="1"/>
  <c r="N97" i="31" s="1"/>
  <c r="AA57" i="31"/>
  <c r="AA65" i="31" s="1"/>
  <c r="AA73" i="31" s="1"/>
  <c r="AA81" i="31" s="1"/>
  <c r="AA89" i="31" s="1"/>
  <c r="AA97" i="31" s="1"/>
  <c r="J58" i="31"/>
  <c r="J66" i="31"/>
  <c r="J74" i="31" s="1"/>
  <c r="J82" i="31" s="1"/>
  <c r="J90" i="31" s="1"/>
  <c r="J98" i="31"/>
  <c r="W59" i="31"/>
  <c r="W67" i="31"/>
  <c r="W75" i="31" s="1"/>
  <c r="W83" i="31" s="1"/>
  <c r="W91" i="31" s="1"/>
  <c r="W99" i="31" s="1"/>
  <c r="AF59" i="31"/>
  <c r="AF67" i="31"/>
  <c r="AF75" i="31" s="1"/>
  <c r="AF83" i="31" s="1"/>
  <c r="AF91" i="31" s="1"/>
  <c r="AF99" i="31"/>
  <c r="AF60" i="31"/>
  <c r="AF68" i="31"/>
  <c r="AF76" i="31" s="1"/>
  <c r="AF84" i="31" s="1"/>
  <c r="AF92" i="31" s="1"/>
  <c r="AF100" i="31" s="1"/>
  <c r="AF61" i="31"/>
  <c r="AF69" i="31"/>
  <c r="AF77" i="31" s="1"/>
  <c r="AF85" i="31" s="1"/>
  <c r="AF93" i="31" s="1"/>
  <c r="AF101" i="31"/>
  <c r="N63" i="31"/>
  <c r="N71" i="31"/>
  <c r="N79" i="31" s="1"/>
  <c r="N87" i="31" s="1"/>
  <c r="N95" i="31" s="1"/>
  <c r="N103" i="31" s="1"/>
  <c r="AA63" i="31"/>
  <c r="AA71" i="31"/>
  <c r="AA79" i="31" s="1"/>
  <c r="AA87" i="31" s="1"/>
  <c r="AA95" i="31" s="1"/>
  <c r="AA103" i="31"/>
  <c r="N57" i="22"/>
  <c r="N65" i="22"/>
  <c r="N73" i="22" s="1"/>
  <c r="N81" i="22" s="1"/>
  <c r="N89" i="22" s="1"/>
  <c r="N97" i="22" s="1"/>
  <c r="AA57" i="22"/>
  <c r="AA65" i="22"/>
  <c r="AA73" i="22" s="1"/>
  <c r="AA81" i="22" s="1"/>
  <c r="AA89" i="22" s="1"/>
  <c r="AA97" i="22"/>
  <c r="J58" i="22"/>
  <c r="J66" i="22" s="1"/>
  <c r="J74" i="22" s="1"/>
  <c r="J82" i="22"/>
  <c r="J90" i="22" s="1"/>
  <c r="J98" i="22" s="1"/>
  <c r="W59" i="22"/>
  <c r="W67" i="22"/>
  <c r="W75" i="22" s="1"/>
  <c r="W83" i="22" s="1"/>
  <c r="W91" i="22" s="1"/>
  <c r="W99" i="22" s="1"/>
  <c r="AF59" i="22"/>
  <c r="AF67" i="22"/>
  <c r="AF75" i="22" s="1"/>
  <c r="AF83" i="22"/>
  <c r="AF91" i="22" s="1"/>
  <c r="AF99" i="22" s="1"/>
  <c r="AF60" i="22"/>
  <c r="AF68" i="22"/>
  <c r="AF76" i="22" s="1"/>
  <c r="AF84" i="22" s="1"/>
  <c r="AF92" i="22" s="1"/>
  <c r="AF100" i="22" s="1"/>
  <c r="AF61" i="22"/>
  <c r="AF69" i="22"/>
  <c r="AF77" i="22" s="1"/>
  <c r="AF85" i="22"/>
  <c r="AF93" i="22" s="1"/>
  <c r="AF101" i="22" s="1"/>
  <c r="AJ62" i="22"/>
  <c r="AJ70" i="22"/>
  <c r="AJ78" i="22" s="1"/>
  <c r="AJ86" i="22" s="1"/>
  <c r="AJ94" i="22" s="1"/>
  <c r="AJ102" i="22" s="1"/>
  <c r="N63" i="22"/>
  <c r="N71" i="22"/>
  <c r="N79" i="22" s="1"/>
  <c r="N87" i="22"/>
  <c r="N95" i="22" s="1"/>
  <c r="N103" i="22" s="1"/>
  <c r="AA63" i="22"/>
  <c r="AA71" i="22"/>
  <c r="AA79" i="22" s="1"/>
  <c r="AA87" i="22" s="1"/>
  <c r="AA95" i="22" s="1"/>
  <c r="AA103" i="22" s="1"/>
  <c r="F33" i="33"/>
  <c r="F37" i="33" s="1"/>
  <c r="F41" i="33" s="1"/>
  <c r="F45" i="33" s="1"/>
  <c r="F49" i="33" s="1"/>
  <c r="F53" i="33" s="1"/>
  <c r="K33" i="33"/>
  <c r="K37" i="33"/>
  <c r="K41" i="33" s="1"/>
  <c r="K45" i="33" s="1"/>
  <c r="K49" i="33" s="1"/>
  <c r="K53" i="33"/>
  <c r="R33" i="33"/>
  <c r="R37" i="33" s="1"/>
  <c r="R41" i="33" s="1"/>
  <c r="R45" i="33"/>
  <c r="R49" i="33" s="1"/>
  <c r="R53" i="33" s="1"/>
  <c r="S33" i="33"/>
  <c r="S37" i="33"/>
  <c r="S41" i="33" s="1"/>
  <c r="S45" i="33" s="1"/>
  <c r="S49" i="33" s="1"/>
  <c r="S53" i="33" s="1"/>
  <c r="AG33" i="33"/>
  <c r="AG37" i="33" s="1"/>
  <c r="AG41" i="33" s="1"/>
  <c r="AG45" i="33"/>
  <c r="AG49" i="33" s="1"/>
  <c r="AG53" i="33" s="1"/>
  <c r="F34" i="33"/>
  <c r="F38" i="33"/>
  <c r="F42" i="33" s="1"/>
  <c r="F46" i="33" s="1"/>
  <c r="F50" i="33" s="1"/>
  <c r="F54" i="33" s="1"/>
  <c r="K34" i="33"/>
  <c r="K38" i="33" s="1"/>
  <c r="K42" i="33" s="1"/>
  <c r="K46" i="33" s="1"/>
  <c r="K50" i="33" s="1"/>
  <c r="K54" i="33" s="1"/>
  <c r="R34" i="33"/>
  <c r="R38" i="33"/>
  <c r="R42" i="33" s="1"/>
  <c r="R46" i="33" s="1"/>
  <c r="R50" i="33" s="1"/>
  <c r="R54" i="33"/>
  <c r="S34" i="33"/>
  <c r="S38" i="33" s="1"/>
  <c r="S42" i="33" s="1"/>
  <c r="S46" i="33"/>
  <c r="S50" i="33" s="1"/>
  <c r="S54" i="33" s="1"/>
  <c r="X34" i="33"/>
  <c r="X38" i="33"/>
  <c r="X42" i="33" s="1"/>
  <c r="X46" i="33" s="1"/>
  <c r="X50" i="33" s="1"/>
  <c r="X54" i="33" s="1"/>
  <c r="AB34" i="33"/>
  <c r="AB38" i="33" s="1"/>
  <c r="AB42" i="33" s="1"/>
  <c r="AB46" i="33" s="1"/>
  <c r="AB50" i="33" s="1"/>
  <c r="AB54" i="33" s="1"/>
  <c r="AG34" i="33"/>
  <c r="AG38" i="33"/>
  <c r="AG42" i="33" s="1"/>
  <c r="AG46" i="33" s="1"/>
  <c r="AG50" i="33" s="1"/>
  <c r="AG54" i="33"/>
  <c r="F35" i="33"/>
  <c r="F39" i="33"/>
  <c r="F43" i="33" s="1"/>
  <c r="F47" i="33" s="1"/>
  <c r="F51" i="33" s="1"/>
  <c r="F55" i="33" s="1"/>
  <c r="K35" i="33"/>
  <c r="K39" i="33"/>
  <c r="K43" i="33" s="1"/>
  <c r="K47" i="33" s="1"/>
  <c r="K51" i="33" s="1"/>
  <c r="K55" i="33"/>
  <c r="R35" i="33"/>
  <c r="R39" i="33"/>
  <c r="R43" i="33" s="1"/>
  <c r="R47" i="33" s="1"/>
  <c r="R51" i="33" s="1"/>
  <c r="R55" i="33" s="1"/>
  <c r="S35" i="33"/>
  <c r="S39" i="33"/>
  <c r="S43" i="33" s="1"/>
  <c r="S47" i="33" s="1"/>
  <c r="S51" i="33" s="1"/>
  <c r="S55" i="33"/>
  <c r="X35" i="33"/>
  <c r="X39" i="33"/>
  <c r="X43" i="33" s="1"/>
  <c r="X47" i="33" s="1"/>
  <c r="X51" i="33" s="1"/>
  <c r="X55" i="33" s="1"/>
  <c r="AB35" i="33"/>
  <c r="AB39" i="33"/>
  <c r="AB43" i="33" s="1"/>
  <c r="AB47" i="33" s="1"/>
  <c r="AB51" i="33" s="1"/>
  <c r="AB55" i="33"/>
  <c r="AG35" i="33"/>
  <c r="AG39" i="33"/>
  <c r="AG43" i="33" s="1"/>
  <c r="AG47" i="33" s="1"/>
  <c r="AG51" i="33" s="1"/>
  <c r="AG55" i="33" s="1"/>
  <c r="F36" i="33"/>
  <c r="F40" i="33"/>
  <c r="F44" i="33" s="1"/>
  <c r="F48" i="33" s="1"/>
  <c r="F52" i="33" s="1"/>
  <c r="F56" i="33"/>
  <c r="K36" i="33"/>
  <c r="K40" i="33"/>
  <c r="K44" i="33" s="1"/>
  <c r="K48" i="33" s="1"/>
  <c r="K52" i="33" s="1"/>
  <c r="K56" i="33" s="1"/>
  <c r="R36" i="33"/>
  <c r="R40" i="33"/>
  <c r="R44" i="33" s="1"/>
  <c r="R48" i="33" s="1"/>
  <c r="R52" i="33" s="1"/>
  <c r="R56" i="33"/>
  <c r="S36" i="33"/>
  <c r="S40" i="33"/>
  <c r="S44" i="33" s="1"/>
  <c r="S48" i="33" s="1"/>
  <c r="S52" i="33" s="1"/>
  <c r="S56" i="33" s="1"/>
  <c r="AG36" i="33"/>
  <c r="AG40" i="33"/>
  <c r="AG44" i="33" s="1"/>
  <c r="AG48" i="33" s="1"/>
  <c r="AG52" i="33" s="1"/>
  <c r="AG56" i="33" s="1"/>
  <c r="F21" i="32"/>
  <c r="F23" i="32"/>
  <c r="F25" i="32" s="1"/>
  <c r="F27" i="32"/>
  <c r="F29" i="32" s="1"/>
  <c r="F31" i="32" s="1"/>
  <c r="K21" i="32"/>
  <c r="K23" i="32"/>
  <c r="K25" i="32" s="1"/>
  <c r="K27" i="32" s="1"/>
  <c r="K29" i="32" s="1"/>
  <c r="K31" i="32" s="1"/>
  <c r="R21" i="32"/>
  <c r="R23" i="32"/>
  <c r="R25" i="32" s="1"/>
  <c r="R27" i="32"/>
  <c r="R29" i="32" s="1"/>
  <c r="R31" i="32" s="1"/>
  <c r="S21" i="32"/>
  <c r="S23" i="32"/>
  <c r="S25" i="32" s="1"/>
  <c r="S27" i="32" s="1"/>
  <c r="S29" i="32" s="1"/>
  <c r="S31" i="32" s="1"/>
  <c r="X21" i="32"/>
  <c r="X23" i="32"/>
  <c r="X25" i="32" s="1"/>
  <c r="X27" i="32"/>
  <c r="X29" i="32" s="1"/>
  <c r="X31" i="32" s="1"/>
  <c r="AB21" i="32"/>
  <c r="AB23" i="32"/>
  <c r="AB25" i="32" s="1"/>
  <c r="AB27" i="32" s="1"/>
  <c r="AB29" i="32" s="1"/>
  <c r="AB31" i="32" s="1"/>
  <c r="AG21" i="32"/>
  <c r="AG23" i="32"/>
  <c r="AG25" i="32" s="1"/>
  <c r="AG27" i="32"/>
  <c r="AG29" i="32" s="1"/>
  <c r="AG31" i="32" s="1"/>
  <c r="F22" i="32"/>
  <c r="F24" i="32"/>
  <c r="F26" i="32" s="1"/>
  <c r="F28" i="32" s="1"/>
  <c r="F30" i="32" s="1"/>
  <c r="F32" i="32" s="1"/>
  <c r="K22" i="32"/>
  <c r="K24" i="32"/>
  <c r="K26" i="32" s="1"/>
  <c r="K28" i="32"/>
  <c r="K30" i="32" s="1"/>
  <c r="K32" i="32" s="1"/>
  <c r="S22" i="32"/>
  <c r="S24" i="32"/>
  <c r="S26" i="32" s="1"/>
  <c r="S28" i="32" s="1"/>
  <c r="S30" i="32" s="1"/>
  <c r="S32" i="32" s="1"/>
  <c r="X22" i="32"/>
  <c r="X24" i="32"/>
  <c r="X26" i="32" s="1"/>
  <c r="X28" i="32" s="1"/>
  <c r="X30" i="32" s="1"/>
  <c r="X32" i="32"/>
  <c r="AB22" i="32"/>
  <c r="AB24" i="32"/>
  <c r="AB26" i="32" s="1"/>
  <c r="AB28" i="32" s="1"/>
  <c r="AB30" i="32" s="1"/>
  <c r="AB32" i="32" s="1"/>
  <c r="AG22" i="32"/>
  <c r="AG24" i="32"/>
  <c r="AG26" i="32" s="1"/>
  <c r="AG28" i="32" s="1"/>
  <c r="AG30" i="32" s="1"/>
  <c r="AG32" i="32"/>
  <c r="F57" i="31"/>
  <c r="F65" i="31"/>
  <c r="F73" i="31" s="1"/>
  <c r="F81" i="31" s="1"/>
  <c r="F89" i="31" s="1"/>
  <c r="F97" i="31" s="1"/>
  <c r="K57" i="31"/>
  <c r="K65" i="31"/>
  <c r="K73" i="31" s="1"/>
  <c r="K81" i="31" s="1"/>
  <c r="K89" i="31" s="1"/>
  <c r="K97" i="31"/>
  <c r="R57" i="31"/>
  <c r="R65" i="31"/>
  <c r="R73" i="31" s="1"/>
  <c r="R81" i="31" s="1"/>
  <c r="R89" i="31" s="1"/>
  <c r="R97" i="31" s="1"/>
  <c r="S57" i="31"/>
  <c r="S65" i="31"/>
  <c r="S73" i="31" s="1"/>
  <c r="S81" i="31" s="1"/>
  <c r="S89" i="31" s="1"/>
  <c r="S97" i="31"/>
  <c r="X57" i="31"/>
  <c r="X65" i="31"/>
  <c r="X73" i="31" s="1"/>
  <c r="X81" i="31" s="1"/>
  <c r="X89" i="31" s="1"/>
  <c r="X97" i="31" s="1"/>
  <c r="AB57" i="31"/>
  <c r="AB65" i="31"/>
  <c r="AB73" i="31" s="1"/>
  <c r="AB81" i="31" s="1"/>
  <c r="AB89" i="31" s="1"/>
  <c r="AB97" i="31"/>
  <c r="AG57" i="31"/>
  <c r="AG65" i="31"/>
  <c r="AG73" i="31" s="1"/>
  <c r="AG81" i="31" s="1"/>
  <c r="AG89" i="31" s="1"/>
  <c r="AG97" i="31" s="1"/>
  <c r="F58" i="31"/>
  <c r="F66" i="31"/>
  <c r="F74" i="31" s="1"/>
  <c r="F82" i="31" s="1"/>
  <c r="F90" i="31" s="1"/>
  <c r="F98" i="31"/>
  <c r="K58" i="31"/>
  <c r="K66" i="31"/>
  <c r="K74" i="31" s="1"/>
  <c r="K82" i="31" s="1"/>
  <c r="K90" i="31" s="1"/>
  <c r="K98" i="31" s="1"/>
  <c r="R58" i="31"/>
  <c r="R66" i="31"/>
  <c r="R74" i="31" s="1"/>
  <c r="R82" i="31" s="1"/>
  <c r="R90" i="31" s="1"/>
  <c r="R98" i="31"/>
  <c r="S58" i="31"/>
  <c r="S66" i="31"/>
  <c r="S74" i="31" s="1"/>
  <c r="S82" i="31" s="1"/>
  <c r="S90" i="31" s="1"/>
  <c r="S98" i="31" s="1"/>
  <c r="X58" i="31"/>
  <c r="X66" i="31"/>
  <c r="X74" i="31" s="1"/>
  <c r="X82" i="31" s="1"/>
  <c r="X90" i="31" s="1"/>
  <c r="X98" i="31"/>
  <c r="AB58" i="31"/>
  <c r="AB66" i="31"/>
  <c r="AB74" i="31" s="1"/>
  <c r="AB82" i="31" s="1"/>
  <c r="AB90" i="31" s="1"/>
  <c r="AB98" i="31" s="1"/>
  <c r="AG58" i="31"/>
  <c r="AG66" i="31"/>
  <c r="AG74" i="31" s="1"/>
  <c r="AG82" i="31" s="1"/>
  <c r="AG90" i="31" s="1"/>
  <c r="AG98" i="31"/>
  <c r="F59" i="31"/>
  <c r="F67" i="31"/>
  <c r="F75" i="31" s="1"/>
  <c r="F83" i="31" s="1"/>
  <c r="F91" i="31" s="1"/>
  <c r="F99" i="31" s="1"/>
  <c r="K59" i="31"/>
  <c r="K67" i="31"/>
  <c r="K75" i="31" s="1"/>
  <c r="K83" i="31" s="1"/>
  <c r="K91" i="31" s="1"/>
  <c r="K99" i="31"/>
  <c r="R59" i="31"/>
  <c r="R67" i="31"/>
  <c r="R75" i="31" s="1"/>
  <c r="R83" i="31" s="1"/>
  <c r="R91" i="31" s="1"/>
  <c r="R99" i="31" s="1"/>
  <c r="S59" i="31"/>
  <c r="S67" i="31"/>
  <c r="S75" i="31" s="1"/>
  <c r="S83" i="31" s="1"/>
  <c r="S91" i="31" s="1"/>
  <c r="S99" i="31"/>
  <c r="X59" i="31"/>
  <c r="X67" i="31"/>
  <c r="X75" i="31" s="1"/>
  <c r="X83" i="31" s="1"/>
  <c r="X91" i="31" s="1"/>
  <c r="X99" i="31" s="1"/>
  <c r="AB59" i="31"/>
  <c r="AB67" i="31"/>
  <c r="AB75" i="31" s="1"/>
  <c r="AB83" i="31" s="1"/>
  <c r="AB91" i="31" s="1"/>
  <c r="AB99" i="31"/>
  <c r="AG59" i="31"/>
  <c r="AG67" i="31"/>
  <c r="AG75" i="31" s="1"/>
  <c r="AG83" i="31" s="1"/>
  <c r="AG91" i="31" s="1"/>
  <c r="AG99" i="31" s="1"/>
  <c r="F60" i="31"/>
  <c r="F68" i="31"/>
  <c r="F76" i="31" s="1"/>
  <c r="F84" i="31" s="1"/>
  <c r="F92" i="31" s="1"/>
  <c r="F100" i="31"/>
  <c r="K60" i="31"/>
  <c r="K68" i="31"/>
  <c r="K76" i="31" s="1"/>
  <c r="K84" i="31" s="1"/>
  <c r="K92" i="31" s="1"/>
  <c r="K100" i="31" s="1"/>
  <c r="R60" i="31"/>
  <c r="R68" i="31"/>
  <c r="R76" i="31" s="1"/>
  <c r="R84" i="31" s="1"/>
  <c r="R92" i="31" s="1"/>
  <c r="R100" i="31"/>
  <c r="S60" i="31"/>
  <c r="S68" i="31"/>
  <c r="S76" i="31" s="1"/>
  <c r="S84" i="31" s="1"/>
  <c r="S92" i="31" s="1"/>
  <c r="S100" i="31" s="1"/>
  <c r="X60" i="31"/>
  <c r="X68" i="31"/>
  <c r="X76" i="31" s="1"/>
  <c r="X84" i="31" s="1"/>
  <c r="X92" i="31" s="1"/>
  <c r="X100" i="31"/>
  <c r="AB60" i="31"/>
  <c r="AB68" i="31"/>
  <c r="AB76" i="31" s="1"/>
  <c r="AB84" i="31" s="1"/>
  <c r="AB92" i="31" s="1"/>
  <c r="AB100" i="31" s="1"/>
  <c r="AG60" i="31"/>
  <c r="AG68" i="31"/>
  <c r="AG76" i="31" s="1"/>
  <c r="AG84" i="31" s="1"/>
  <c r="AG92" i="31" s="1"/>
  <c r="AG100" i="31"/>
  <c r="F61" i="31"/>
  <c r="F69" i="31"/>
  <c r="F77" i="31" s="1"/>
  <c r="F85" i="31" s="1"/>
  <c r="F93" i="31" s="1"/>
  <c r="F101" i="31" s="1"/>
  <c r="K61" i="31"/>
  <c r="K69" i="31"/>
  <c r="K77" i="31" s="1"/>
  <c r="K85" i="31" s="1"/>
  <c r="K93" i="31" s="1"/>
  <c r="K101" i="31"/>
  <c r="R61" i="31"/>
  <c r="R69" i="31"/>
  <c r="R77" i="31" s="1"/>
  <c r="R85" i="31" s="1"/>
  <c r="R93" i="31" s="1"/>
  <c r="R101" i="31" s="1"/>
  <c r="S61" i="31"/>
  <c r="S69" i="31"/>
  <c r="S77" i="31" s="1"/>
  <c r="S85" i="31" s="1"/>
  <c r="S93" i="31" s="1"/>
  <c r="S101" i="31"/>
  <c r="AG61" i="31"/>
  <c r="AG69" i="31"/>
  <c r="AG77" i="31" s="1"/>
  <c r="AG85" i="31"/>
  <c r="AG93" i="31" s="1"/>
  <c r="AG101" i="31" s="1"/>
  <c r="F62" i="31"/>
  <c r="F70" i="31"/>
  <c r="F78" i="31" s="1"/>
  <c r="F86" i="31" s="1"/>
  <c r="F94" i="31" s="1"/>
  <c r="F102" i="31" s="1"/>
  <c r="K62" i="31"/>
  <c r="K70" i="31"/>
  <c r="K78" i="31" s="1"/>
  <c r="K86" i="31"/>
  <c r="K94" i="31" s="1"/>
  <c r="K102" i="31" s="1"/>
  <c r="R62" i="31"/>
  <c r="R70" i="31"/>
  <c r="R78" i="31" s="1"/>
  <c r="R86" i="31" s="1"/>
  <c r="R94" i="31" s="1"/>
  <c r="R102" i="31" s="1"/>
  <c r="S62" i="31"/>
  <c r="S70" i="31"/>
  <c r="S78" i="31" s="1"/>
  <c r="S86" i="31"/>
  <c r="S94" i="31" s="1"/>
  <c r="S102" i="31" s="1"/>
  <c r="X62" i="31"/>
  <c r="X70" i="31"/>
  <c r="X78" i="31" s="1"/>
  <c r="X86" i="31" s="1"/>
  <c r="X94" i="31" s="1"/>
  <c r="X102" i="31" s="1"/>
  <c r="AB62" i="31"/>
  <c r="AB70" i="31"/>
  <c r="AB78" i="31" s="1"/>
  <c r="AB86" i="31"/>
  <c r="AB94" i="31" s="1"/>
  <c r="AB102" i="31" s="1"/>
  <c r="AG62" i="31"/>
  <c r="AG70" i="31"/>
  <c r="AG78" i="31" s="1"/>
  <c r="AG86" i="31" s="1"/>
  <c r="AG94" i="31" s="1"/>
  <c r="AG102" i="31" s="1"/>
  <c r="F63" i="31"/>
  <c r="F71" i="31"/>
  <c r="F79" i="31" s="1"/>
  <c r="F87" i="31"/>
  <c r="F95" i="31" s="1"/>
  <c r="F103" i="31" s="1"/>
  <c r="K63" i="31"/>
  <c r="K71" i="31"/>
  <c r="K79" i="31" s="1"/>
  <c r="K87" i="31" s="1"/>
  <c r="K95" i="31" s="1"/>
  <c r="K103" i="31" s="1"/>
  <c r="R63" i="31"/>
  <c r="R71" i="31"/>
  <c r="R79" i="31" s="1"/>
  <c r="R87" i="31"/>
  <c r="R95" i="31" s="1"/>
  <c r="R103" i="31" s="1"/>
  <c r="S63" i="31"/>
  <c r="S71" i="31"/>
  <c r="S79" i="31" s="1"/>
  <c r="S87" i="31" s="1"/>
  <c r="S95" i="31" s="1"/>
  <c r="S103" i="31" s="1"/>
  <c r="X63" i="31"/>
  <c r="X71" i="31"/>
  <c r="X79" i="31" s="1"/>
  <c r="X87" i="31"/>
  <c r="X95" i="31" s="1"/>
  <c r="X103" i="31" s="1"/>
  <c r="AB63" i="31"/>
  <c r="AB71" i="31"/>
  <c r="AB79" i="31" s="1"/>
  <c r="AB87" i="31" s="1"/>
  <c r="AB95" i="31" s="1"/>
  <c r="AB103" i="31" s="1"/>
  <c r="AG63" i="31"/>
  <c r="AG71" i="31"/>
  <c r="AG79" i="31" s="1"/>
  <c r="AG87" i="31"/>
  <c r="AG95" i="31" s="1"/>
  <c r="AG103" i="31" s="1"/>
  <c r="K64" i="31"/>
  <c r="K72" i="31"/>
  <c r="K80" i="31" s="1"/>
  <c r="K88" i="31" s="1"/>
  <c r="K96" i="31" s="1"/>
  <c r="K104" i="31" s="1"/>
  <c r="R64" i="31"/>
  <c r="R72" i="31"/>
  <c r="R80" i="31" s="1"/>
  <c r="R88" i="31" s="1"/>
  <c r="R96" i="31" s="1"/>
  <c r="R104" i="31"/>
  <c r="S64" i="31"/>
  <c r="S72" i="31"/>
  <c r="S80" i="31" s="1"/>
  <c r="S88" i="31" s="1"/>
  <c r="S96" i="31" s="1"/>
  <c r="S104" i="31" s="1"/>
  <c r="X64" i="31"/>
  <c r="X72" i="31"/>
  <c r="X80" i="31" s="1"/>
  <c r="X88" i="31" s="1"/>
  <c r="X96" i="31" s="1"/>
  <c r="X104" i="31"/>
  <c r="AB64" i="31"/>
  <c r="AB72" i="31"/>
  <c r="AB80" i="31" s="1"/>
  <c r="AB88" i="31" s="1"/>
  <c r="AB96" i="31" s="1"/>
  <c r="AB104" i="31" s="1"/>
  <c r="AG64" i="31"/>
  <c r="AG72" i="31"/>
  <c r="AG80" i="31" s="1"/>
  <c r="AG88" i="31" s="1"/>
  <c r="AG96" i="31" s="1"/>
  <c r="AG104" i="31"/>
  <c r="F57" i="22"/>
  <c r="F65" i="22"/>
  <c r="F73" i="22" s="1"/>
  <c r="F81" i="22" s="1"/>
  <c r="F89" i="22" s="1"/>
  <c r="F97" i="22" s="1"/>
  <c r="K57" i="22"/>
  <c r="K65" i="22"/>
  <c r="K73" i="22" s="1"/>
  <c r="K81" i="22" s="1"/>
  <c r="K89" i="22" s="1"/>
  <c r="K97" i="22"/>
  <c r="R57" i="22"/>
  <c r="R65" i="22"/>
  <c r="R73" i="22" s="1"/>
  <c r="R81" i="22" s="1"/>
  <c r="R89" i="22" s="1"/>
  <c r="R97" i="22" s="1"/>
  <c r="S57" i="22"/>
  <c r="S65" i="22"/>
  <c r="S73" i="22" s="1"/>
  <c r="S81" i="22" s="1"/>
  <c r="S89" i="22" s="1"/>
  <c r="S97" i="22"/>
  <c r="G33" i="33"/>
  <c r="G37" i="33"/>
  <c r="G41" i="33" s="1"/>
  <c r="G45" i="33" s="1"/>
  <c r="G49" i="33" s="1"/>
  <c r="G53" i="33" s="1"/>
  <c r="L33" i="33"/>
  <c r="L37" i="33"/>
  <c r="L41" i="33" s="1"/>
  <c r="L45" i="33" s="1"/>
  <c r="L49" i="33" s="1"/>
  <c r="L53" i="33"/>
  <c r="O33" i="33"/>
  <c r="O37" i="33"/>
  <c r="O41" i="33" s="1"/>
  <c r="O45" i="33" s="1"/>
  <c r="O49" i="33" s="1"/>
  <c r="O53" i="33" s="1"/>
  <c r="T33" i="33"/>
  <c r="T37" i="33"/>
  <c r="T41" i="33" s="1"/>
  <c r="T45" i="33" s="1"/>
  <c r="T49" i="33" s="1"/>
  <c r="T53" i="33"/>
  <c r="AD33" i="33"/>
  <c r="AD37" i="33"/>
  <c r="AD41" i="33" s="1"/>
  <c r="AD45" i="33" s="1"/>
  <c r="AD49" i="33" s="1"/>
  <c r="AD53" i="33"/>
  <c r="AH33" i="33"/>
  <c r="AH37" i="33"/>
  <c r="AH41" i="33" s="1"/>
  <c r="AH45" i="33" s="1"/>
  <c r="AH49" i="33" s="1"/>
  <c r="AH53" i="33" s="1"/>
  <c r="G34" i="33"/>
  <c r="G38" i="33"/>
  <c r="G42" i="33" s="1"/>
  <c r="G46" i="33" s="1"/>
  <c r="G50" i="33" s="1"/>
  <c r="G54" i="33"/>
  <c r="L34" i="33"/>
  <c r="L38" i="33"/>
  <c r="L42" i="33" s="1"/>
  <c r="L46" i="33" s="1"/>
  <c r="L50" i="33" s="1"/>
  <c r="L54" i="33" s="1"/>
  <c r="O34" i="33"/>
  <c r="O38" i="33"/>
  <c r="O42" i="33" s="1"/>
  <c r="O46" i="33" s="1"/>
  <c r="O50" i="33" s="1"/>
  <c r="O54" i="33"/>
  <c r="T34" i="33"/>
  <c r="T38" i="33"/>
  <c r="T42" i="33" s="1"/>
  <c r="T46" i="33" s="1"/>
  <c r="T50" i="33" s="1"/>
  <c r="T54" i="33" s="1"/>
  <c r="Y34" i="33"/>
  <c r="Y38" i="33"/>
  <c r="Y42" i="33" s="1"/>
  <c r="Y46" i="33" s="1"/>
  <c r="Y50" i="33" s="1"/>
  <c r="Y54" i="33"/>
  <c r="AH34" i="33"/>
  <c r="AH38" i="33"/>
  <c r="AH42" i="33" s="1"/>
  <c r="AH46" i="33" s="1"/>
  <c r="AH50" i="33" s="1"/>
  <c r="AH54" i="33" s="1"/>
  <c r="G35" i="33"/>
  <c r="G39" i="33"/>
  <c r="G43" i="33" s="1"/>
  <c r="G47" i="33" s="1"/>
  <c r="G51" i="33" s="1"/>
  <c r="G55" i="33"/>
  <c r="L35" i="33"/>
  <c r="L39" i="33"/>
  <c r="L43" i="33" s="1"/>
  <c r="L47" i="33" s="1"/>
  <c r="L51" i="33" s="1"/>
  <c r="L55" i="33" s="1"/>
  <c r="O35" i="33"/>
  <c r="O39" i="33"/>
  <c r="O43" i="33" s="1"/>
  <c r="O47" i="33" s="1"/>
  <c r="O51" i="33" s="1"/>
  <c r="O55" i="33"/>
  <c r="T35" i="33"/>
  <c r="T39" i="33"/>
  <c r="T43" i="33" s="1"/>
  <c r="T47" i="33" s="1"/>
  <c r="T51" i="33" s="1"/>
  <c r="T55" i="33" s="1"/>
  <c r="Y35" i="33"/>
  <c r="Y39" i="33"/>
  <c r="Y43" i="33" s="1"/>
  <c r="Y47" i="33" s="1"/>
  <c r="Y51" i="33" s="1"/>
  <c r="Y55" i="33"/>
  <c r="AD35" i="33"/>
  <c r="AD39" i="33"/>
  <c r="AD43" i="33" s="1"/>
  <c r="AD47" i="33" s="1"/>
  <c r="AD51" i="33" s="1"/>
  <c r="AD55" i="33" s="1"/>
  <c r="AH35" i="33"/>
  <c r="AH39" i="33"/>
  <c r="AH43" i="33" s="1"/>
  <c r="AH47" i="33" s="1"/>
  <c r="AH51" i="33" s="1"/>
  <c r="AH55" i="33"/>
  <c r="G36" i="33"/>
  <c r="G40" i="33"/>
  <c r="G44" i="33" s="1"/>
  <c r="G48" i="33" s="1"/>
  <c r="G52" i="33" s="1"/>
  <c r="G56" i="33" s="1"/>
  <c r="L36" i="33"/>
  <c r="L40" i="33"/>
  <c r="L44" i="33" s="1"/>
  <c r="L48" i="33" s="1"/>
  <c r="L52" i="33" s="1"/>
  <c r="L56" i="33"/>
  <c r="O36" i="33"/>
  <c r="O40" i="33"/>
  <c r="O44" i="33" s="1"/>
  <c r="O48" i="33" s="1"/>
  <c r="O52" i="33" s="1"/>
  <c r="O56" i="33" s="1"/>
  <c r="T36" i="33"/>
  <c r="T40" i="33"/>
  <c r="T44" i="33" s="1"/>
  <c r="T48" i="33" s="1"/>
  <c r="T52" i="33" s="1"/>
  <c r="T56" i="33"/>
  <c r="AD36" i="33"/>
  <c r="AD40" i="33"/>
  <c r="AD44" i="33" s="1"/>
  <c r="AD48" i="33" s="1"/>
  <c r="AD52" i="33" s="1"/>
  <c r="AD56" i="33"/>
  <c r="AH36" i="33"/>
  <c r="AH40" i="33"/>
  <c r="AH44" i="33" s="1"/>
  <c r="AH48" i="33" s="1"/>
  <c r="AH52" i="33" s="1"/>
  <c r="AH56" i="33" s="1"/>
  <c r="G21" i="32"/>
  <c r="G23" i="32"/>
  <c r="G25" i="32" s="1"/>
  <c r="G27" i="32" s="1"/>
  <c r="G29" i="32" s="1"/>
  <c r="G31" i="32"/>
  <c r="L21" i="32"/>
  <c r="L23" i="32"/>
  <c r="L25" i="32" s="1"/>
  <c r="L27" i="32" s="1"/>
  <c r="L29" i="32" s="1"/>
  <c r="L31" i="32" s="1"/>
  <c r="O21" i="32"/>
  <c r="O23" i="32"/>
  <c r="O25" i="32" s="1"/>
  <c r="O27" i="32" s="1"/>
  <c r="O29" i="32" s="1"/>
  <c r="O31" i="32"/>
  <c r="T21" i="32"/>
  <c r="T23" i="32"/>
  <c r="T25" i="32" s="1"/>
  <c r="T27" i="32" s="1"/>
  <c r="T29" i="32" s="1"/>
  <c r="T31" i="32" s="1"/>
  <c r="Y21" i="32"/>
  <c r="Y23" i="32"/>
  <c r="Y25" i="32" s="1"/>
  <c r="Y27" i="32" s="1"/>
  <c r="Y29" i="32" s="1"/>
  <c r="Y31" i="32"/>
  <c r="AD21" i="32"/>
  <c r="AD23" i="32"/>
  <c r="AD25" i="32" s="1"/>
  <c r="AD27" i="32" s="1"/>
  <c r="AD29" i="32" s="1"/>
  <c r="AD31" i="32" s="1"/>
  <c r="AH21" i="32"/>
  <c r="AH23" i="32"/>
  <c r="AH25" i="32" s="1"/>
  <c r="AH27" i="32" s="1"/>
  <c r="AH29" i="32" s="1"/>
  <c r="AH31" i="32"/>
  <c r="G22" i="32"/>
  <c r="G24" i="32"/>
  <c r="G26" i="32" s="1"/>
  <c r="G28" i="32" s="1"/>
  <c r="G30" i="32" s="1"/>
  <c r="G32" i="32" s="1"/>
  <c r="L22" i="32"/>
  <c r="L24" i="32"/>
  <c r="L26" i="32" s="1"/>
  <c r="L28" i="32" s="1"/>
  <c r="L30" i="32" s="1"/>
  <c r="L32" i="32"/>
  <c r="O22" i="32"/>
  <c r="O24" i="32"/>
  <c r="O26" i="32" s="1"/>
  <c r="O28" i="32" s="1"/>
  <c r="O30" i="32" s="1"/>
  <c r="O32" i="32" s="1"/>
  <c r="T22" i="32"/>
  <c r="T24" i="32"/>
  <c r="T26" i="32" s="1"/>
  <c r="T28" i="32" s="1"/>
  <c r="T30" i="32" s="1"/>
  <c r="T32" i="32"/>
  <c r="Y22" i="32"/>
  <c r="Y24" i="32"/>
  <c r="Y26" i="32" s="1"/>
  <c r="Y28" i="32" s="1"/>
  <c r="Y30" i="32" s="1"/>
  <c r="Y32" i="32" s="1"/>
  <c r="AD22" i="32"/>
  <c r="AD24" i="32"/>
  <c r="AD26" i="32" s="1"/>
  <c r="AD28" i="32" s="1"/>
  <c r="AD30" i="32" s="1"/>
  <c r="AD32" i="32"/>
  <c r="G57" i="31"/>
  <c r="G65" i="31"/>
  <c r="G73" i="31" s="1"/>
  <c r="G81" i="31" s="1"/>
  <c r="G89" i="31" s="1"/>
  <c r="G97" i="31"/>
  <c r="L57" i="31"/>
  <c r="L65" i="31"/>
  <c r="L73" i="31" s="1"/>
  <c r="L81" i="31" s="1"/>
  <c r="L89" i="31" s="1"/>
  <c r="L97" i="31" s="1"/>
  <c r="O57" i="31"/>
  <c r="O65" i="31"/>
  <c r="O73" i="31" s="1"/>
  <c r="O81" i="31" s="1"/>
  <c r="O89" i="31" s="1"/>
  <c r="O97" i="31"/>
  <c r="T57" i="31"/>
  <c r="T65" i="31"/>
  <c r="T73" i="31" s="1"/>
  <c r="T81" i="31" s="1"/>
  <c r="T89" i="31" s="1"/>
  <c r="T97" i="31" s="1"/>
  <c r="Y57" i="31"/>
  <c r="Y65" i="31"/>
  <c r="Y73" i="31" s="1"/>
  <c r="Y81" i="31" s="1"/>
  <c r="Y89" i="31" s="1"/>
  <c r="Y97" i="31"/>
  <c r="AD57" i="31"/>
  <c r="AD65" i="31"/>
  <c r="AD73" i="31" s="1"/>
  <c r="AD81" i="31" s="1"/>
  <c r="AD89" i="31" s="1"/>
  <c r="AD97" i="31" s="1"/>
  <c r="AH57" i="31"/>
  <c r="AH65" i="31"/>
  <c r="AH73" i="31" s="1"/>
  <c r="AH81" i="31" s="1"/>
  <c r="AH89" i="31" s="1"/>
  <c r="AH97" i="31"/>
  <c r="G58" i="31"/>
  <c r="G66" i="31"/>
  <c r="G74" i="31" s="1"/>
  <c r="G82" i="31" s="1"/>
  <c r="G90" i="31" s="1"/>
  <c r="G98" i="31" s="1"/>
  <c r="L58" i="31"/>
  <c r="L66" i="31"/>
  <c r="L74" i="31" s="1"/>
  <c r="L82" i="31" s="1"/>
  <c r="L90" i="31" s="1"/>
  <c r="L98" i="31"/>
  <c r="O58" i="31"/>
  <c r="O66" i="31"/>
  <c r="O74" i="31" s="1"/>
  <c r="O82" i="31" s="1"/>
  <c r="O90" i="31" s="1"/>
  <c r="O98" i="31" s="1"/>
  <c r="T58" i="31"/>
  <c r="T66" i="31"/>
  <c r="T74" i="31" s="1"/>
  <c r="T82" i="31" s="1"/>
  <c r="T90" i="31" s="1"/>
  <c r="T98" i="31"/>
  <c r="Y58" i="31"/>
  <c r="Y66" i="31"/>
  <c r="Y74" i="31" s="1"/>
  <c r="Y82" i="31" s="1"/>
  <c r="Y90" i="31" s="1"/>
  <c r="Y98" i="31" s="1"/>
  <c r="AD58" i="31"/>
  <c r="AD66" i="31"/>
  <c r="AD74" i="31" s="1"/>
  <c r="AD82" i="31" s="1"/>
  <c r="AD90" i="31" s="1"/>
  <c r="AD98" i="31"/>
  <c r="AH58" i="31"/>
  <c r="AH66" i="31"/>
  <c r="AH74" i="31" s="1"/>
  <c r="AH82" i="31" s="1"/>
  <c r="AH90" i="31" s="1"/>
  <c r="AH98" i="31" s="1"/>
  <c r="G59" i="31"/>
  <c r="G67" i="31"/>
  <c r="G75" i="31" s="1"/>
  <c r="G83" i="31" s="1"/>
  <c r="G91" i="31" s="1"/>
  <c r="G99" i="31"/>
  <c r="L59" i="31"/>
  <c r="L67" i="31"/>
  <c r="L75" i="31" s="1"/>
  <c r="L83" i="31" s="1"/>
  <c r="L91" i="31" s="1"/>
  <c r="L99" i="31" s="1"/>
  <c r="O59" i="31"/>
  <c r="O67" i="31"/>
  <c r="O75" i="31" s="1"/>
  <c r="O83" i="31" s="1"/>
  <c r="O91" i="31" s="1"/>
  <c r="O99" i="31"/>
  <c r="T59" i="31"/>
  <c r="T67" i="31"/>
  <c r="T75" i="31" s="1"/>
  <c r="T83" i="31" s="1"/>
  <c r="T91" i="31" s="1"/>
  <c r="T99" i="31" s="1"/>
  <c r="Y59" i="31"/>
  <c r="Y67" i="31"/>
  <c r="Y75" i="31" s="1"/>
  <c r="Y83" i="31" s="1"/>
  <c r="Y91" i="31" s="1"/>
  <c r="Y99" i="31"/>
  <c r="AD59" i="31"/>
  <c r="AD67" i="31"/>
  <c r="AD75" i="31" s="1"/>
  <c r="AD83" i="31" s="1"/>
  <c r="AD91" i="31" s="1"/>
  <c r="AD99" i="31" s="1"/>
  <c r="AH59" i="31"/>
  <c r="AH67" i="31"/>
  <c r="AH75" i="31" s="1"/>
  <c r="AH83" i="31" s="1"/>
  <c r="AH91" i="31" s="1"/>
  <c r="AH99" i="31"/>
  <c r="AD64" i="31"/>
  <c r="AD72" i="31"/>
  <c r="AD80" i="31" s="1"/>
  <c r="AD88" i="31"/>
  <c r="AD96" i="31" s="1"/>
  <c r="AD104" i="31" s="1"/>
  <c r="AD58" i="22"/>
  <c r="AD66" i="22"/>
  <c r="AD74" i="22" s="1"/>
  <c r="AD82" i="22" s="1"/>
  <c r="AD90" i="22" s="1"/>
  <c r="AD98" i="22" s="1"/>
  <c r="L60" i="31"/>
  <c r="L68" i="31"/>
  <c r="L76" i="31" s="1"/>
  <c r="L84" i="31"/>
  <c r="L92" i="31" s="1"/>
  <c r="L100" i="31" s="1"/>
  <c r="T60" i="31"/>
  <c r="T68" i="31"/>
  <c r="T76" i="31" s="1"/>
  <c r="T84" i="31" s="1"/>
  <c r="T92" i="31" s="1"/>
  <c r="T100" i="31" s="1"/>
  <c r="AH60" i="31"/>
  <c r="AH68" i="31"/>
  <c r="AH76" i="31" s="1"/>
  <c r="AH84" i="31"/>
  <c r="AH92" i="31" s="1"/>
  <c r="AH100" i="31" s="1"/>
  <c r="L61" i="31"/>
  <c r="L69" i="31"/>
  <c r="L77" i="31" s="1"/>
  <c r="L85" i="31" s="1"/>
  <c r="L93" i="31" s="1"/>
  <c r="L101" i="31" s="1"/>
  <c r="T61" i="31"/>
  <c r="T69" i="31"/>
  <c r="T77" i="31" s="1"/>
  <c r="T85" i="31"/>
  <c r="T93" i="31" s="1"/>
  <c r="T101" i="31" s="1"/>
  <c r="AD61" i="31"/>
  <c r="AD69" i="31"/>
  <c r="AD77" i="31" s="1"/>
  <c r="AD85" i="31" s="1"/>
  <c r="AD93" i="31" s="1"/>
  <c r="AD101" i="31" s="1"/>
  <c r="G62" i="31"/>
  <c r="G70" i="31"/>
  <c r="G78" i="31" s="1"/>
  <c r="G86" i="31"/>
  <c r="G94" i="31" s="1"/>
  <c r="G102" i="31" s="1"/>
  <c r="Y62" i="31"/>
  <c r="Y70" i="31"/>
  <c r="Y78" i="31" s="1"/>
  <c r="Y86" i="31" s="1"/>
  <c r="Y94" i="31" s="1"/>
  <c r="Y102" i="31" s="1"/>
  <c r="G63" i="31"/>
  <c r="G71" i="31"/>
  <c r="G79" i="31" s="1"/>
  <c r="G87" i="31" s="1"/>
  <c r="G95" i="31" s="1"/>
  <c r="G103" i="31"/>
  <c r="O63" i="31"/>
  <c r="O71" i="31"/>
  <c r="O79" i="31" s="1"/>
  <c r="O87" i="31" s="1"/>
  <c r="O95" i="31" s="1"/>
  <c r="O103" i="31" s="1"/>
  <c r="AH63" i="31"/>
  <c r="AH71" i="31"/>
  <c r="AH79" i="31" s="1"/>
  <c r="AH87" i="31"/>
  <c r="AH95" i="31" s="1"/>
  <c r="AH103" i="31" s="1"/>
  <c r="L64" i="31"/>
  <c r="L72" i="31"/>
  <c r="L80" i="31" s="1"/>
  <c r="L88" i="31" s="1"/>
  <c r="L96" i="31" s="1"/>
  <c r="L104" i="31" s="1"/>
  <c r="AH64" i="31"/>
  <c r="AH72" i="31"/>
  <c r="AH80" i="31" s="1"/>
  <c r="AH88" i="31" s="1"/>
  <c r="AH96" i="31" s="1"/>
  <c r="AH104" i="31" s="1"/>
  <c r="L57" i="22"/>
  <c r="L65" i="22"/>
  <c r="L73" i="22" s="1"/>
  <c r="L81" i="22"/>
  <c r="L89" i="22" s="1"/>
  <c r="L97" i="22" s="1"/>
  <c r="T57" i="22"/>
  <c r="T65" i="22"/>
  <c r="T73" i="22" s="1"/>
  <c r="T81" i="22" s="1"/>
  <c r="T89" i="22" s="1"/>
  <c r="T97" i="22" s="1"/>
  <c r="AD57" i="22"/>
  <c r="AD65" i="22"/>
  <c r="AD73" i="22" s="1"/>
  <c r="AD81" i="22"/>
  <c r="AD89" i="22" s="1"/>
  <c r="AD97" i="22" s="1"/>
  <c r="AH57" i="22"/>
  <c r="AH65" i="22"/>
  <c r="AH73" i="22" s="1"/>
  <c r="AH81" i="22" s="1"/>
  <c r="AH89" i="22" s="1"/>
  <c r="AH97" i="22" s="1"/>
  <c r="L58" i="22"/>
  <c r="L66" i="22"/>
  <c r="L74" i="22" s="1"/>
  <c r="L82" i="22"/>
  <c r="L90" i="22" s="1"/>
  <c r="L98" i="22" s="1"/>
  <c r="T58" i="22"/>
  <c r="T66" i="22"/>
  <c r="T74" i="22" s="1"/>
  <c r="T82" i="22" s="1"/>
  <c r="T90" i="22" s="1"/>
  <c r="T98" i="22" s="1"/>
  <c r="AH58" i="22"/>
  <c r="AH66" i="22"/>
  <c r="AH74" i="22" s="1"/>
  <c r="AH82" i="22"/>
  <c r="AH90" i="22" s="1"/>
  <c r="AH98" i="22" s="1"/>
  <c r="L59" i="22"/>
  <c r="L67" i="22"/>
  <c r="L75" i="22" s="1"/>
  <c r="L83" i="22" s="1"/>
  <c r="L91" i="22" s="1"/>
  <c r="L99" i="22" s="1"/>
  <c r="T59" i="22"/>
  <c r="T67" i="22"/>
  <c r="T75" i="22" s="1"/>
  <c r="T83" i="22"/>
  <c r="T91" i="22" s="1"/>
  <c r="T99" i="22" s="1"/>
  <c r="AD59" i="22"/>
  <c r="AD67" i="22"/>
  <c r="AD75" i="22" s="1"/>
  <c r="AD83" i="22" s="1"/>
  <c r="AD91" i="22" s="1"/>
  <c r="AD99" i="22" s="1"/>
  <c r="G60" i="22"/>
  <c r="G68" i="22"/>
  <c r="G76" i="22" s="1"/>
  <c r="G84" i="22"/>
  <c r="G92" i="22" s="1"/>
  <c r="G100" i="22" s="1"/>
  <c r="O60" i="22"/>
  <c r="O68" i="22"/>
  <c r="O76" i="22" s="1"/>
  <c r="O84" i="22" s="1"/>
  <c r="O92" i="22" s="1"/>
  <c r="O100" i="22" s="1"/>
  <c r="Y60" i="22"/>
  <c r="Y68" i="22"/>
  <c r="Y76" i="22" s="1"/>
  <c r="Y84" i="22"/>
  <c r="Y92" i="22" s="1"/>
  <c r="Y100" i="22" s="1"/>
  <c r="G61" i="22"/>
  <c r="G69" i="22"/>
  <c r="G77" i="22" s="1"/>
  <c r="G85" i="22" s="1"/>
  <c r="G93" i="22" s="1"/>
  <c r="G101" i="22" s="1"/>
  <c r="AH62" i="22"/>
  <c r="AH70" i="22"/>
  <c r="AH78" i="22" s="1"/>
  <c r="AH86" i="22"/>
  <c r="AH94" i="22" s="1"/>
  <c r="AH102" i="22" s="1"/>
  <c r="M33" i="33"/>
  <c r="M37" i="33"/>
  <c r="M41" i="33" s="1"/>
  <c r="M45" i="33" s="1"/>
  <c r="M49" i="33" s="1"/>
  <c r="M53" i="33" s="1"/>
  <c r="P33" i="33"/>
  <c r="P37" i="33"/>
  <c r="P41" i="33" s="1"/>
  <c r="P45" i="33"/>
  <c r="P49" i="33" s="1"/>
  <c r="P53" i="33" s="1"/>
  <c r="U33" i="33"/>
  <c r="U37" i="33"/>
  <c r="U41" i="33" s="1"/>
  <c r="U45" i="33" s="1"/>
  <c r="U49" i="33" s="1"/>
  <c r="U53" i="33" s="1"/>
  <c r="AE33" i="33"/>
  <c r="AE37" i="33"/>
  <c r="AE41" i="33" s="1"/>
  <c r="AE45" i="33" s="1"/>
  <c r="AE49" i="33" s="1"/>
  <c r="AE53" i="33" s="1"/>
  <c r="H34" i="33"/>
  <c r="H38" i="33"/>
  <c r="H42" i="33" s="1"/>
  <c r="H46" i="33"/>
  <c r="H50" i="33" s="1"/>
  <c r="H54" i="33" s="1"/>
  <c r="P34" i="33"/>
  <c r="P38" i="33"/>
  <c r="P42" i="33" s="1"/>
  <c r="P46" i="33" s="1"/>
  <c r="P50" i="33" s="1"/>
  <c r="P54" i="33" s="1"/>
  <c r="Z34" i="33"/>
  <c r="Z38" i="33"/>
  <c r="Z42" i="33" s="1"/>
  <c r="Z46" i="33"/>
  <c r="Z50" i="33" s="1"/>
  <c r="Z54" i="33" s="1"/>
  <c r="AE34" i="33"/>
  <c r="AE38" i="33"/>
  <c r="AE42" i="33" s="1"/>
  <c r="AE46" i="33" s="1"/>
  <c r="AE50" i="33" s="1"/>
  <c r="AE54" i="33" s="1"/>
  <c r="AI34" i="33"/>
  <c r="AI38" i="33"/>
  <c r="AI42" i="33" s="1"/>
  <c r="AI46" i="33"/>
  <c r="AI50" i="33" s="1"/>
  <c r="AI54" i="33" s="1"/>
  <c r="M35" i="33"/>
  <c r="M39" i="33"/>
  <c r="M43" i="33" s="1"/>
  <c r="M47" i="33" s="1"/>
  <c r="M51" i="33" s="1"/>
  <c r="M55" i="33" s="1"/>
  <c r="U35" i="33"/>
  <c r="U39" i="33"/>
  <c r="U43" i="33" s="1"/>
  <c r="U47" i="33"/>
  <c r="U51" i="33" s="1"/>
  <c r="U55" i="33" s="1"/>
  <c r="Z35" i="33"/>
  <c r="Z39" i="33"/>
  <c r="Z43" i="33" s="1"/>
  <c r="Z47" i="33" s="1"/>
  <c r="Z51" i="33" s="1"/>
  <c r="Z55" i="33" s="1"/>
  <c r="AE35" i="33"/>
  <c r="AE39" i="33"/>
  <c r="AE43" i="33" s="1"/>
  <c r="AE47" i="33"/>
  <c r="AE51" i="33" s="1"/>
  <c r="AE55" i="33" s="1"/>
  <c r="AI35" i="33"/>
  <c r="AI39" i="33"/>
  <c r="AI43" i="33" s="1"/>
  <c r="AI47" i="33" s="1"/>
  <c r="AI51" i="33" s="1"/>
  <c r="AI55" i="33" s="1"/>
  <c r="H36" i="33"/>
  <c r="H40" i="33"/>
  <c r="H44" i="33" s="1"/>
  <c r="H48" i="33"/>
  <c r="H52" i="33" s="1"/>
  <c r="H56" i="33" s="1"/>
  <c r="P36" i="33"/>
  <c r="P40" i="33"/>
  <c r="P44" i="33" s="1"/>
  <c r="P48" i="33" s="1"/>
  <c r="P52" i="33" s="1"/>
  <c r="P56" i="33" s="1"/>
  <c r="U36" i="33"/>
  <c r="U40" i="33"/>
  <c r="U44" i="33" s="1"/>
  <c r="U48" i="33"/>
  <c r="U52" i="33" s="1"/>
  <c r="U56" i="33" s="1"/>
  <c r="Z36" i="33"/>
  <c r="Z40" i="33"/>
  <c r="Z44" i="33" s="1"/>
  <c r="Z48" i="33" s="1"/>
  <c r="Z52" i="33" s="1"/>
  <c r="Z56" i="33" s="1"/>
  <c r="AE36" i="33"/>
  <c r="AE40" i="33"/>
  <c r="AE44" i="33" s="1"/>
  <c r="AE48" i="33"/>
  <c r="AE52" i="33" s="1"/>
  <c r="AE56" i="33" s="1"/>
  <c r="AI36" i="33"/>
  <c r="AI40" i="33"/>
  <c r="AI44" i="33" s="1"/>
  <c r="AI48" i="33" s="1"/>
  <c r="AI52" i="33" s="1"/>
  <c r="AI56" i="33" s="1"/>
  <c r="M21" i="32"/>
  <c r="M23" i="32"/>
  <c r="M25" i="32" s="1"/>
  <c r="M27" i="32"/>
  <c r="M29" i="32" s="1"/>
  <c r="M31" i="32" s="1"/>
  <c r="P21" i="32"/>
  <c r="P23" i="32"/>
  <c r="P25" i="32" s="1"/>
  <c r="P27" i="32" s="1"/>
  <c r="P29" i="32" s="1"/>
  <c r="P31" i="32" s="1"/>
  <c r="U21" i="32"/>
  <c r="U23" i="32"/>
  <c r="U25" i="32" s="1"/>
  <c r="U27" i="32"/>
  <c r="U29" i="32" s="1"/>
  <c r="U31" i="32" s="1"/>
  <c r="Z21" i="32"/>
  <c r="Z23" i="32"/>
  <c r="Z25" i="32" s="1"/>
  <c r="Z27" i="32" s="1"/>
  <c r="Z29" i="32" s="1"/>
  <c r="Z31" i="32" s="1"/>
  <c r="AE21" i="32"/>
  <c r="AE23" i="32"/>
  <c r="AE25" i="32" s="1"/>
  <c r="AE27" i="32"/>
  <c r="AE29" i="32" s="1"/>
  <c r="AE31" i="32" s="1"/>
  <c r="H22" i="32"/>
  <c r="H24" i="32"/>
  <c r="H26" i="32" s="1"/>
  <c r="H28" i="32" s="1"/>
  <c r="H30" i="32" s="1"/>
  <c r="H32" i="32" s="1"/>
  <c r="P22" i="32"/>
  <c r="P24" i="32"/>
  <c r="P26" i="32" s="1"/>
  <c r="P28" i="32"/>
  <c r="P30" i="32" s="1"/>
  <c r="P32" i="32" s="1"/>
  <c r="Z22" i="32"/>
  <c r="Z24" i="32"/>
  <c r="Z26" i="32" s="1"/>
  <c r="Z28" i="32" s="1"/>
  <c r="Z30" i="32" s="1"/>
  <c r="Z32" i="32" s="1"/>
  <c r="AE22" i="32"/>
  <c r="AE24" i="32"/>
  <c r="AE26" i="32" s="1"/>
  <c r="AE28" i="32"/>
  <c r="AE30" i="32" s="1"/>
  <c r="AE32" i="32" s="1"/>
  <c r="AI22" i="32"/>
  <c r="AI24" i="32"/>
  <c r="AI26" i="32" s="1"/>
  <c r="AI28" i="32" s="1"/>
  <c r="AI30" i="32" s="1"/>
  <c r="AI32" i="32" s="1"/>
  <c r="M57" i="31"/>
  <c r="M65" i="31"/>
  <c r="M73" i="31" s="1"/>
  <c r="M81" i="31"/>
  <c r="M89" i="31" s="1"/>
  <c r="M97" i="31" s="1"/>
  <c r="U57" i="31"/>
  <c r="U65" i="31"/>
  <c r="U73" i="31" s="1"/>
  <c r="U81" i="31" s="1"/>
  <c r="U89" i="31" s="1"/>
  <c r="U97" i="31" s="1"/>
  <c r="Z57" i="31"/>
  <c r="Z65" i="31"/>
  <c r="Z73" i="31" s="1"/>
  <c r="Z81" i="31"/>
  <c r="Z89" i="31" s="1"/>
  <c r="Z97" i="31" s="1"/>
  <c r="AE57" i="31"/>
  <c r="AE65" i="31"/>
  <c r="AE73" i="31" s="1"/>
  <c r="AE81" i="31" s="1"/>
  <c r="AE89" i="31" s="1"/>
  <c r="AE97" i="31" s="1"/>
  <c r="AI57" i="31"/>
  <c r="AI65" i="31"/>
  <c r="AI73" i="31" s="1"/>
  <c r="AI81" i="31"/>
  <c r="AI89" i="31" s="1"/>
  <c r="AI97" i="31" s="1"/>
  <c r="H58" i="31"/>
  <c r="H66" i="31"/>
  <c r="H74" i="31" s="1"/>
  <c r="H82" i="31" s="1"/>
  <c r="H90" i="31" s="1"/>
  <c r="H98" i="31" s="1"/>
  <c r="P58" i="31"/>
  <c r="P66" i="31"/>
  <c r="P74" i="31" s="1"/>
  <c r="P82" i="31"/>
  <c r="P90" i="31" s="1"/>
  <c r="P98" i="31" s="1"/>
  <c r="U58" i="31"/>
  <c r="U66" i="31"/>
  <c r="U74" i="31" s="1"/>
  <c r="U82" i="31" s="1"/>
  <c r="U90" i="31" s="1"/>
  <c r="U98" i="31" s="1"/>
  <c r="Z58" i="31"/>
  <c r="Z66" i="31"/>
  <c r="Z74" i="31" s="1"/>
  <c r="Z82" i="31"/>
  <c r="Z90" i="31" s="1"/>
  <c r="Z98" i="31" s="1"/>
  <c r="AE58" i="31"/>
  <c r="AE66" i="31"/>
  <c r="AE74" i="31" s="1"/>
  <c r="AE82" i="31" s="1"/>
  <c r="AE90" i="31" s="1"/>
  <c r="AE98" i="31" s="1"/>
  <c r="AI58" i="31"/>
  <c r="AI66" i="31"/>
  <c r="AI74" i="31" s="1"/>
  <c r="AI82" i="31"/>
  <c r="AI90" i="31" s="1"/>
  <c r="AI98" i="31" s="1"/>
  <c r="M59" i="31"/>
  <c r="M67" i="31"/>
  <c r="M75" i="31" s="1"/>
  <c r="M83" i="31" s="1"/>
  <c r="M91" i="31" s="1"/>
  <c r="M99" i="31" s="1"/>
  <c r="P59" i="31"/>
  <c r="P67" i="31"/>
  <c r="P75" i="31" s="1"/>
  <c r="P83" i="31"/>
  <c r="P91" i="31" s="1"/>
  <c r="P99" i="31" s="1"/>
  <c r="U59" i="31"/>
  <c r="U67" i="31"/>
  <c r="U75" i="31" s="1"/>
  <c r="U83" i="31" s="1"/>
  <c r="U91" i="31" s="1"/>
  <c r="U99" i="31" s="1"/>
  <c r="Z59" i="31"/>
  <c r="Z67" i="31"/>
  <c r="Z75" i="31" s="1"/>
  <c r="Z83" i="31"/>
  <c r="Z91" i="31" s="1"/>
  <c r="Z99" i="31" s="1"/>
  <c r="AE59" i="31"/>
  <c r="AE67" i="31"/>
  <c r="AE75" i="31" s="1"/>
  <c r="AE83" i="31" s="1"/>
  <c r="AE91" i="31" s="1"/>
  <c r="AE99" i="31" s="1"/>
  <c r="H60" i="31"/>
  <c r="H68" i="31"/>
  <c r="H76" i="31" s="1"/>
  <c r="H84" i="31"/>
  <c r="H92" i="31" s="1"/>
  <c r="H100" i="31" s="1"/>
  <c r="P60" i="31"/>
  <c r="P68" i="31"/>
  <c r="P76" i="31" s="1"/>
  <c r="P84" i="31" s="1"/>
  <c r="P92" i="31" s="1"/>
  <c r="P100" i="31" s="1"/>
  <c r="Z60" i="31"/>
  <c r="Z68" i="31"/>
  <c r="Z76" i="31" s="1"/>
  <c r="Z84" i="31"/>
  <c r="Z92" i="31" s="1"/>
  <c r="Z100" i="31" s="1"/>
  <c r="AE60" i="31"/>
  <c r="AE68" i="31"/>
  <c r="AE76" i="31" s="1"/>
  <c r="AE84" i="31" s="1"/>
  <c r="AE92" i="31" s="1"/>
  <c r="AE100" i="31" s="1"/>
  <c r="AI60" i="31"/>
  <c r="AI68" i="31"/>
  <c r="AI76" i="31" s="1"/>
  <c r="AI84" i="31"/>
  <c r="AI92" i="31" s="1"/>
  <c r="AI100" i="31" s="1"/>
  <c r="M61" i="31"/>
  <c r="M69" i="31"/>
  <c r="M77" i="31" s="1"/>
  <c r="M85" i="31" s="1"/>
  <c r="M93" i="31" s="1"/>
  <c r="M101" i="31" s="1"/>
  <c r="U61" i="31"/>
  <c r="U69" i="31"/>
  <c r="U77" i="31" s="1"/>
  <c r="U85" i="31"/>
  <c r="U93" i="31" s="1"/>
  <c r="U101" i="31" s="1"/>
  <c r="Z61" i="31"/>
  <c r="Z69" i="31"/>
  <c r="Z77" i="31" s="1"/>
  <c r="Z85" i="31" s="1"/>
  <c r="Z93" i="31" s="1"/>
  <c r="Z101" i="31" s="1"/>
  <c r="AE61" i="31"/>
  <c r="AE69" i="31"/>
  <c r="AE77" i="31" s="1"/>
  <c r="AE85" i="31"/>
  <c r="AE93" i="31" s="1"/>
  <c r="AE101" i="31" s="1"/>
  <c r="AI61" i="31"/>
  <c r="AI69" i="31"/>
  <c r="AI77" i="31" s="1"/>
  <c r="AI85" i="31" s="1"/>
  <c r="AI93" i="31" s="1"/>
  <c r="AI101" i="31" s="1"/>
  <c r="H62" i="31"/>
  <c r="H70" i="31"/>
  <c r="H78" i="31" s="1"/>
  <c r="H86" i="31"/>
  <c r="H94" i="31" s="1"/>
  <c r="H102" i="31" s="1"/>
  <c r="U62" i="31"/>
  <c r="U70" i="31"/>
  <c r="U78" i="31" s="1"/>
  <c r="U86" i="31" s="1"/>
  <c r="U94" i="31" s="1"/>
  <c r="U102" i="31" s="1"/>
  <c r="Z62" i="31"/>
  <c r="Z70" i="31"/>
  <c r="Z78" i="31" s="1"/>
  <c r="Z86" i="31" s="1"/>
  <c r="Z94" i="31" s="1"/>
  <c r="Z102" i="31"/>
  <c r="M63" i="31"/>
  <c r="M71" i="31"/>
  <c r="M79" i="31" s="1"/>
  <c r="M87" i="31"/>
  <c r="M95" i="31" s="1"/>
  <c r="M103" i="31" s="1"/>
  <c r="U63" i="31"/>
  <c r="U71" i="31"/>
  <c r="U79" i="31" s="1"/>
  <c r="U87" i="31" s="1"/>
  <c r="U95" i="31" s="1"/>
  <c r="U103" i="31" s="1"/>
  <c r="Z63" i="31"/>
  <c r="Z71" i="31"/>
  <c r="Z79" i="31" s="1"/>
  <c r="Z87" i="31" s="1"/>
  <c r="Z95" i="31" s="1"/>
  <c r="Z103" i="31"/>
  <c r="AE63" i="31"/>
  <c r="AE71" i="31"/>
  <c r="AE79" i="31" s="1"/>
  <c r="AE87" i="31" s="1"/>
  <c r="AE95" i="31" s="1"/>
  <c r="AE103" i="31" s="1"/>
  <c r="H64" i="31"/>
  <c r="H72" i="31"/>
  <c r="H80" i="31" s="1"/>
  <c r="H88" i="31" s="1"/>
  <c r="H96" i="31" s="1"/>
  <c r="H104" i="31"/>
  <c r="P64" i="31"/>
  <c r="P72" i="31"/>
  <c r="P80" i="31" s="1"/>
  <c r="P88" i="31" s="1"/>
  <c r="P96" i="31" s="1"/>
  <c r="P104" i="31" s="1"/>
  <c r="AE64" i="31"/>
  <c r="AE72" i="31"/>
  <c r="AE80" i="31" s="1"/>
  <c r="AE88" i="31"/>
  <c r="AE96" i="31" s="1"/>
  <c r="AE104" i="31" s="1"/>
  <c r="AI64" i="31"/>
  <c r="AI72" i="31"/>
  <c r="AI80" i="31" s="1"/>
  <c r="AI88" i="31" s="1"/>
  <c r="AI96" i="31" s="1"/>
  <c r="AI104" i="31" s="1"/>
  <c r="M57" i="22"/>
  <c r="M65" i="22"/>
  <c r="M73" i="22" s="1"/>
  <c r="M81" i="22"/>
  <c r="M89" i="22" s="1"/>
  <c r="M97" i="22" s="1"/>
  <c r="U57" i="22"/>
  <c r="U65" i="22"/>
  <c r="U73" i="22" s="1"/>
  <c r="U81" i="22" s="1"/>
  <c r="U89" i="22" s="1"/>
  <c r="U97" i="22" s="1"/>
  <c r="Z57" i="22"/>
  <c r="Z65" i="22"/>
  <c r="Z73" i="22" s="1"/>
  <c r="Z81" i="22"/>
  <c r="Z89" i="22" s="1"/>
  <c r="Z97" i="22" s="1"/>
  <c r="AE57" i="22"/>
  <c r="AE65" i="22"/>
  <c r="AE73" i="22" s="1"/>
  <c r="AE81" i="22" s="1"/>
  <c r="AE89" i="22" s="1"/>
  <c r="AE97" i="22" s="1"/>
  <c r="AI57" i="22"/>
  <c r="AI65" i="22"/>
  <c r="AI73" i="22" s="1"/>
  <c r="AI81" i="22"/>
  <c r="AI89" i="22" s="1"/>
  <c r="AI97" i="22" s="1"/>
  <c r="H58" i="22"/>
  <c r="H66" i="22"/>
  <c r="H74" i="22" s="1"/>
  <c r="H82" i="22" s="1"/>
  <c r="H90" i="22" s="1"/>
  <c r="H98" i="22" s="1"/>
  <c r="P58" i="22"/>
  <c r="P66" i="22"/>
  <c r="P74" i="22" s="1"/>
  <c r="P82" i="22"/>
  <c r="P90" i="22" s="1"/>
  <c r="P98" i="22" s="1"/>
  <c r="U58" i="22"/>
  <c r="U66" i="22"/>
  <c r="U74" i="22" s="1"/>
  <c r="U82" i="22" s="1"/>
  <c r="U90" i="22" s="1"/>
  <c r="U98" i="22" s="1"/>
  <c r="Z58" i="22"/>
  <c r="Z66" i="22"/>
  <c r="Z74" i="22" s="1"/>
  <c r="Z82" i="22"/>
  <c r="Z90" i="22" s="1"/>
  <c r="Z98" i="22" s="1"/>
  <c r="AE58" i="22"/>
  <c r="AE66" i="22"/>
  <c r="AE74" i="22" s="1"/>
  <c r="AE82" i="22" s="1"/>
  <c r="AE90" i="22" s="1"/>
  <c r="AE98" i="22" s="1"/>
  <c r="AI58" i="22"/>
  <c r="AI66" i="22"/>
  <c r="AI74" i="22" s="1"/>
  <c r="AI82" i="22"/>
  <c r="AI90" i="22" s="1"/>
  <c r="AI98" i="22" s="1"/>
  <c r="M59" i="22"/>
  <c r="M67" i="22"/>
  <c r="M75" i="22" s="1"/>
  <c r="M83" i="22" s="1"/>
  <c r="M91" i="22" s="1"/>
  <c r="M99" i="22" s="1"/>
  <c r="P59" i="22"/>
  <c r="P67" i="22"/>
  <c r="P75" i="22" s="1"/>
  <c r="P83" i="22"/>
  <c r="P91" i="22" s="1"/>
  <c r="P99" i="22" s="1"/>
  <c r="U59" i="22"/>
  <c r="U67" i="22"/>
  <c r="U75" i="22" s="1"/>
  <c r="U83" i="22" s="1"/>
  <c r="U91" i="22" s="1"/>
  <c r="U99" i="22" s="1"/>
  <c r="Z59" i="22"/>
  <c r="Z67" i="22"/>
  <c r="Z75" i="22" s="1"/>
  <c r="Z83" i="22"/>
  <c r="Z91" i="22" s="1"/>
  <c r="Z99" i="22" s="1"/>
  <c r="AE59" i="22"/>
  <c r="AE67" i="22"/>
  <c r="AE75" i="22" s="1"/>
  <c r="AE83" i="22" s="1"/>
  <c r="AE91" i="22" s="1"/>
  <c r="AE99" i="22" s="1"/>
  <c r="P60" i="22"/>
  <c r="P68" i="22"/>
  <c r="P76" i="22" s="1"/>
  <c r="P84" i="22"/>
  <c r="P92" i="22" s="1"/>
  <c r="P100" i="22" s="1"/>
  <c r="Z60" i="22"/>
  <c r="Z68" i="22"/>
  <c r="Z76" i="22" s="1"/>
  <c r="Z84" i="22"/>
  <c r="Z92" i="22" s="1"/>
  <c r="Z100" i="22" s="1"/>
  <c r="AE60" i="22"/>
  <c r="AE68" i="22"/>
  <c r="AE76" i="22" s="1"/>
  <c r="AE84" i="22"/>
  <c r="AE92" i="22" s="1"/>
  <c r="AE100" i="22" s="1"/>
  <c r="AI60" i="22"/>
  <c r="AI68" i="22"/>
  <c r="AI76" i="22" s="1"/>
  <c r="AI84" i="22"/>
  <c r="AI92" i="22" s="1"/>
  <c r="AI100" i="22" s="1"/>
  <c r="M61" i="22"/>
  <c r="M69" i="22"/>
  <c r="M77" i="22" s="1"/>
  <c r="M85" i="22"/>
  <c r="M93" i="22" s="1"/>
  <c r="M101" i="22" s="1"/>
  <c r="Z61" i="22"/>
  <c r="Z69" i="22"/>
  <c r="Z77" i="22" s="1"/>
  <c r="Z85" i="22" s="1"/>
  <c r="Z93" i="22" s="1"/>
  <c r="Z101" i="22" s="1"/>
  <c r="AE61" i="22"/>
  <c r="AE69" i="22"/>
  <c r="AE77" i="22" s="1"/>
  <c r="AE85" i="22" s="1"/>
  <c r="AE93" i="22" s="1"/>
  <c r="AE101" i="22" s="1"/>
  <c r="AI61" i="22"/>
  <c r="AI69" i="22"/>
  <c r="AI77" i="22" s="1"/>
  <c r="AI85" i="22" s="1"/>
  <c r="AI93" i="22" s="1"/>
  <c r="AI101" i="22" s="1"/>
  <c r="H62" i="22"/>
  <c r="H70" i="22"/>
  <c r="H78" i="22" s="1"/>
  <c r="H86" i="22" s="1"/>
  <c r="H94" i="22" s="1"/>
  <c r="H102" i="22" s="1"/>
  <c r="Z62" i="22"/>
  <c r="Z70" i="22"/>
  <c r="Z78" i="22" s="1"/>
  <c r="Z86" i="22"/>
  <c r="Z94" i="22" s="1"/>
  <c r="Z102" i="22" s="1"/>
  <c r="AE62" i="22"/>
  <c r="AE70" i="22"/>
  <c r="AE78" i="22" s="1"/>
  <c r="AE86" i="22"/>
  <c r="AE94" i="22" s="1"/>
  <c r="AE102" i="22" s="1"/>
  <c r="AI62" i="22"/>
  <c r="AI70" i="22"/>
  <c r="AI78" i="22" s="1"/>
  <c r="AI86" i="22"/>
  <c r="AI94" i="22" s="1"/>
  <c r="AI102" i="22" s="1"/>
  <c r="M63" i="22"/>
  <c r="M71" i="22"/>
  <c r="M79" i="22" s="1"/>
  <c r="M87" i="22"/>
  <c r="M95" i="22" s="1"/>
  <c r="M103" i="22" s="1"/>
  <c r="U63" i="22"/>
  <c r="U71" i="22"/>
  <c r="U79" i="22" s="1"/>
  <c r="U87" i="22"/>
  <c r="U95" i="22" s="1"/>
  <c r="U103" i="22" s="1"/>
  <c r="Z63" i="22"/>
  <c r="Z71" i="22"/>
  <c r="Z79" i="22" s="1"/>
  <c r="Z87" i="22"/>
  <c r="Z95" i="22" s="1"/>
  <c r="Z103" i="22" s="1"/>
  <c r="AE63" i="22"/>
  <c r="AE71" i="22"/>
  <c r="AE79" i="22" s="1"/>
  <c r="AE87" i="22"/>
  <c r="AE95" i="22" s="1"/>
  <c r="AE103" i="22" s="1"/>
  <c r="H64" i="22"/>
  <c r="H72" i="22"/>
  <c r="H80" i="22" s="1"/>
  <c r="H88" i="22"/>
  <c r="H96" i="22" s="1"/>
  <c r="H104" i="22" s="1"/>
  <c r="P64" i="22"/>
  <c r="P72" i="22"/>
  <c r="P80" i="22" s="1"/>
  <c r="P88" i="22"/>
  <c r="P96" i="22" s="1"/>
  <c r="P104" i="22" s="1"/>
  <c r="Z64" i="22"/>
  <c r="Z72" i="22"/>
  <c r="Z80" i="22" s="1"/>
  <c r="Z88" i="22"/>
  <c r="Z96" i="22" s="1"/>
  <c r="Z104" i="22" s="1"/>
  <c r="AE64" i="22"/>
  <c r="AE72" i="22"/>
  <c r="AE80" i="22" s="1"/>
  <c r="AE88" i="22"/>
  <c r="AE96" i="22" s="1"/>
  <c r="AE104" i="22" s="1"/>
  <c r="AI64" i="22"/>
  <c r="AI72" i="22"/>
  <c r="AI80" i="22" s="1"/>
  <c r="AI88" i="22"/>
  <c r="AI96" i="22" s="1"/>
  <c r="AI104" i="22" s="1"/>
  <c r="Y60" i="31"/>
  <c r="Y68" i="31"/>
  <c r="Y76" i="31" s="1"/>
  <c r="Y84" i="31" s="1"/>
  <c r="Y92" i="31" s="1"/>
  <c r="Y100" i="31" s="1"/>
  <c r="G61" i="31"/>
  <c r="G69" i="31"/>
  <c r="G77" i="31" s="1"/>
  <c r="G85" i="31" s="1"/>
  <c r="G93" i="31" s="1"/>
  <c r="G101" i="31" s="1"/>
  <c r="O61" i="31"/>
  <c r="O69" i="31"/>
  <c r="O77" i="31" s="1"/>
  <c r="O85" i="31" s="1"/>
  <c r="O93" i="31" s="1"/>
  <c r="O101" i="31" s="1"/>
  <c r="Y61" i="31"/>
  <c r="Y69" i="31"/>
  <c r="Y77" i="31" s="1"/>
  <c r="Y85" i="31" s="1"/>
  <c r="Y93" i="31" s="1"/>
  <c r="Y101" i="31" s="1"/>
  <c r="AH61" i="31"/>
  <c r="AH69" i="31"/>
  <c r="AH77" i="31" s="1"/>
  <c r="AH85" i="31" s="1"/>
  <c r="AH93" i="31" s="1"/>
  <c r="AH101" i="31" s="1"/>
  <c r="L62" i="31"/>
  <c r="L70" i="31"/>
  <c r="L78" i="31" s="1"/>
  <c r="L86" i="31" s="1"/>
  <c r="L94" i="31" s="1"/>
  <c r="L102" i="31" s="1"/>
  <c r="T62" i="31"/>
  <c r="T70" i="31"/>
  <c r="T78" i="31" s="1"/>
  <c r="T86" i="31" s="1"/>
  <c r="T94" i="31" s="1"/>
  <c r="T102" i="31" s="1"/>
  <c r="L63" i="31"/>
  <c r="L71" i="31"/>
  <c r="L79" i="31" s="1"/>
  <c r="L87" i="31"/>
  <c r="L95" i="31" s="1"/>
  <c r="L103" i="31" s="1"/>
  <c r="T63" i="31"/>
  <c r="T71" i="31"/>
  <c r="T79" i="31" s="1"/>
  <c r="T87" i="31"/>
  <c r="T95" i="31" s="1"/>
  <c r="T103" i="31" s="1"/>
  <c r="AD63" i="31"/>
  <c r="AD71" i="31"/>
  <c r="AD79" i="31" s="1"/>
  <c r="AD87" i="31"/>
  <c r="AD95" i="31" s="1"/>
  <c r="AD103" i="31" s="1"/>
  <c r="G64" i="31"/>
  <c r="G72" i="31"/>
  <c r="G80" i="31" s="1"/>
  <c r="G88" i="31"/>
  <c r="G96" i="31" s="1"/>
  <c r="G104" i="31" s="1"/>
  <c r="O64" i="31"/>
  <c r="O72" i="31"/>
  <c r="O80" i="31" s="1"/>
  <c r="O88" i="31"/>
  <c r="O96" i="31" s="1"/>
  <c r="O104" i="31" s="1"/>
  <c r="Y64" i="31"/>
  <c r="Y72" i="31"/>
  <c r="Y80" i="31" s="1"/>
  <c r="Y88" i="31"/>
  <c r="Y96" i="31" s="1"/>
  <c r="Y104" i="31" s="1"/>
  <c r="G57" i="22"/>
  <c r="G65" i="22"/>
  <c r="G73" i="22" s="1"/>
  <c r="G81" i="22"/>
  <c r="G89" i="22" s="1"/>
  <c r="G97" i="22" s="1"/>
  <c r="O57" i="22"/>
  <c r="O65" i="22"/>
  <c r="O73" i="22" s="1"/>
  <c r="O81" i="22"/>
  <c r="O89" i="22" s="1"/>
  <c r="O97" i="22" s="1"/>
  <c r="Y57" i="22"/>
  <c r="Y65" i="22"/>
  <c r="Y73" i="22" s="1"/>
  <c r="Y81" i="22"/>
  <c r="Y89" i="22" s="1"/>
  <c r="Y97" i="22" s="1"/>
  <c r="G58" i="22"/>
  <c r="G66" i="22"/>
  <c r="G74" i="22" s="1"/>
  <c r="G82" i="22"/>
  <c r="G90" i="22" s="1"/>
  <c r="G98" i="22" s="1"/>
  <c r="O58" i="22"/>
  <c r="O66" i="22"/>
  <c r="O74" i="22"/>
  <c r="O82" i="22" s="1"/>
  <c r="O90" i="22" s="1"/>
  <c r="O98" i="22" s="1"/>
  <c r="Y58" i="22"/>
  <c r="Y66" i="22"/>
  <c r="Y74" i="22" s="1"/>
  <c r="Y82" i="22" s="1"/>
  <c r="Y90" i="22" s="1"/>
  <c r="Y98" i="22" s="1"/>
  <c r="G59" i="22"/>
  <c r="G67" i="22"/>
  <c r="G75" i="22"/>
  <c r="G83" i="22" s="1"/>
  <c r="G91" i="22" s="1"/>
  <c r="G99" i="22" s="1"/>
  <c r="O59" i="22"/>
  <c r="O67" i="22" s="1"/>
  <c r="O75" i="22" s="1"/>
  <c r="O83" i="22" s="1"/>
  <c r="O91" i="22" s="1"/>
  <c r="O99" i="22" s="1"/>
  <c r="Y59" i="22"/>
  <c r="Y67" i="22" s="1"/>
  <c r="Y75" i="22" s="1"/>
  <c r="Y83" i="22" s="1"/>
  <c r="Y91" i="22" s="1"/>
  <c r="Y99" i="22" s="1"/>
  <c r="AH59" i="22"/>
  <c r="AH67" i="22" s="1"/>
  <c r="AH75" i="22" s="1"/>
  <c r="AH83" i="22" s="1"/>
  <c r="AH91" i="22" s="1"/>
  <c r="AH99" i="22" s="1"/>
  <c r="L60" i="22"/>
  <c r="L68" i="22" s="1"/>
  <c r="L76" i="22" s="1"/>
  <c r="L84" i="22" s="1"/>
  <c r="L92" i="22" s="1"/>
  <c r="L100" i="22" s="1"/>
  <c r="T60" i="22"/>
  <c r="T68" i="22" s="1"/>
  <c r="T76" i="22" s="1"/>
  <c r="T84" i="22" s="1"/>
  <c r="T92" i="22" s="1"/>
  <c r="T100" i="22" s="1"/>
  <c r="AH60" i="22"/>
  <c r="AH68" i="22" s="1"/>
  <c r="AH76" i="22" s="1"/>
  <c r="AH84" i="22" s="1"/>
  <c r="AH92" i="22" s="1"/>
  <c r="AH100" i="22" s="1"/>
  <c r="L61" i="22"/>
  <c r="L69" i="22" s="1"/>
  <c r="L77" i="22" s="1"/>
  <c r="L85" i="22" s="1"/>
  <c r="L93" i="22" s="1"/>
  <c r="L101" i="22" s="1"/>
  <c r="T61" i="22"/>
  <c r="T69" i="22" s="1"/>
  <c r="T77" i="22" s="1"/>
  <c r="T85" i="22" s="1"/>
  <c r="T93" i="22" s="1"/>
  <c r="T101" i="22" s="1"/>
  <c r="T63" i="22"/>
  <c r="T71" i="22" s="1"/>
  <c r="T79" i="22" s="1"/>
  <c r="T87" i="22" s="1"/>
  <c r="T95" i="22" s="1"/>
  <c r="T103" i="22" s="1"/>
  <c r="AH64" i="22"/>
  <c r="AH72" i="22" s="1"/>
  <c r="AH80" i="22" s="1"/>
  <c r="AH88" i="22" s="1"/>
  <c r="AH96" i="22" s="1"/>
  <c r="AH104" i="22" s="1"/>
  <c r="J33" i="33"/>
  <c r="J37" i="33" s="1"/>
  <c r="J41" i="33" s="1"/>
  <c r="J45" i="33" s="1"/>
  <c r="J49" i="33" s="1"/>
  <c r="J53" i="33" s="1"/>
  <c r="N33" i="33"/>
  <c r="N37" i="33" s="1"/>
  <c r="N41" i="33" s="1"/>
  <c r="N45" i="33" s="1"/>
  <c r="N49" i="33" s="1"/>
  <c r="N53" i="33" s="1"/>
  <c r="Q33" i="33"/>
  <c r="Q37" i="33" s="1"/>
  <c r="Q41" i="33" s="1"/>
  <c r="Q45" i="33" s="1"/>
  <c r="Q49" i="33" s="1"/>
  <c r="Q53" i="33" s="1"/>
  <c r="AJ33" i="33"/>
  <c r="AJ37" i="33" s="1"/>
  <c r="AJ41" i="33" s="1"/>
  <c r="AJ45" i="33" s="1"/>
  <c r="AJ49" i="33" s="1"/>
  <c r="AJ53" i="33" s="1"/>
  <c r="N34" i="33"/>
  <c r="N38" i="33" s="1"/>
  <c r="N42" i="33" s="1"/>
  <c r="N46" i="33" s="1"/>
  <c r="N50" i="33" s="1"/>
  <c r="N54" i="33" s="1"/>
  <c r="Q34" i="33"/>
  <c r="Q38" i="33" s="1"/>
  <c r="Q42" i="33" s="1"/>
  <c r="Q46" i="33" s="1"/>
  <c r="Q50" i="33" s="1"/>
  <c r="Q54" i="33" s="1"/>
  <c r="W34" i="33"/>
  <c r="W38" i="33" s="1"/>
  <c r="W42" i="33" s="1"/>
  <c r="W46" i="33" s="1"/>
  <c r="W50" i="33" s="1"/>
  <c r="W54" i="33" s="1"/>
  <c r="AA34" i="33"/>
  <c r="AA38" i="33" s="1"/>
  <c r="AA42" i="33" s="1"/>
  <c r="AA46" i="33" s="1"/>
  <c r="AA50" i="33" s="1"/>
  <c r="AA54" i="33" s="1"/>
  <c r="AJ34" i="33"/>
  <c r="AJ38" i="33" s="1"/>
  <c r="AJ42" i="33" s="1"/>
  <c r="AJ46" i="33" s="1"/>
  <c r="AJ50" i="33" s="1"/>
  <c r="AJ54" i="33" s="1"/>
  <c r="J35" i="33"/>
  <c r="J39" i="33" s="1"/>
  <c r="J43" i="33" s="1"/>
  <c r="J47" i="33" s="1"/>
  <c r="J51" i="33" s="1"/>
  <c r="J55" i="33" s="1"/>
  <c r="Q35" i="33"/>
  <c r="Q39" i="33" s="1"/>
  <c r="Q43" i="33" s="1"/>
  <c r="Q47" i="33" s="1"/>
  <c r="Q51" i="33" s="1"/>
  <c r="Q55" i="33" s="1"/>
  <c r="W35" i="33"/>
  <c r="W39" i="33" s="1"/>
  <c r="W43" i="33" s="1"/>
  <c r="W47" i="33" s="1"/>
  <c r="W51" i="33" s="1"/>
  <c r="W55" i="33" s="1"/>
  <c r="AJ35" i="33"/>
  <c r="AJ39" i="33" s="1"/>
  <c r="AJ43" i="33" s="1"/>
  <c r="AJ47" i="33" s="1"/>
  <c r="AJ51" i="33" s="1"/>
  <c r="AJ55" i="33" s="1"/>
  <c r="N36" i="33"/>
  <c r="N40" i="33" s="1"/>
  <c r="N44" i="33" s="1"/>
  <c r="N48" i="33" s="1"/>
  <c r="N52" i="33" s="1"/>
  <c r="N56" i="33" s="1"/>
  <c r="Q36" i="33"/>
  <c r="Q40" i="33" s="1"/>
  <c r="Q44" i="33" s="1"/>
  <c r="Q48" i="33" s="1"/>
  <c r="Q52" i="33" s="1"/>
  <c r="Q56" i="33" s="1"/>
  <c r="AF36" i="33"/>
  <c r="AF40" i="33" s="1"/>
  <c r="AF44" i="33" s="1"/>
  <c r="AF48" i="33" s="1"/>
  <c r="AF52" i="33" s="1"/>
  <c r="AF56" i="33" s="1"/>
  <c r="AJ36" i="33"/>
  <c r="AJ40" i="33" s="1"/>
  <c r="AJ44" i="33" s="1"/>
  <c r="AJ48" i="33" s="1"/>
  <c r="AJ52" i="33" s="1"/>
  <c r="AJ56" i="33" s="1"/>
  <c r="J21" i="32"/>
  <c r="J23" i="32" s="1"/>
  <c r="J25" i="32" s="1"/>
  <c r="J27" i="32" s="1"/>
  <c r="J29" i="32" s="1"/>
  <c r="J31" i="32" s="1"/>
  <c r="Q21" i="32"/>
  <c r="Q23" i="32" s="1"/>
  <c r="Q25" i="32" s="1"/>
  <c r="Q27" i="32" s="1"/>
  <c r="Q29" i="32" s="1"/>
  <c r="Q31" i="32" s="1"/>
  <c r="AJ21" i="32"/>
  <c r="AJ23" i="32" s="1"/>
  <c r="AJ25" i="32" s="1"/>
  <c r="AJ27" i="32" s="1"/>
  <c r="AJ29" i="32" s="1"/>
  <c r="AJ31" i="32" s="1"/>
  <c r="J22" i="32"/>
  <c r="J24" i="32" s="1"/>
  <c r="J26" i="32" s="1"/>
  <c r="J28" i="32" s="1"/>
  <c r="J30" i="32" s="1"/>
  <c r="J32" i="32" s="1"/>
  <c r="Q22" i="32"/>
  <c r="Q24" i="32" s="1"/>
  <c r="Q26" i="32" s="1"/>
  <c r="Q28" i="32" s="1"/>
  <c r="Q30" i="32" s="1"/>
  <c r="Q32" i="32" s="1"/>
  <c r="W22" i="32"/>
  <c r="W24" i="32" s="1"/>
  <c r="W26" i="32" s="1"/>
  <c r="W28" i="32" s="1"/>
  <c r="W30" i="32" s="1"/>
  <c r="W32" i="32" s="1"/>
  <c r="AA22" i="32"/>
  <c r="AA24" i="32" s="1"/>
  <c r="AA26" i="32" s="1"/>
  <c r="AA28" i="32" s="1"/>
  <c r="AA30" i="32" s="1"/>
  <c r="AA32" i="32" s="1"/>
  <c r="AJ22" i="32"/>
  <c r="AJ24" i="32" s="1"/>
  <c r="AJ26" i="32" s="1"/>
  <c r="AJ28" i="32" s="1"/>
  <c r="AJ30" i="32" s="1"/>
  <c r="AJ32" i="32" s="1"/>
  <c r="J57" i="31"/>
  <c r="J65" i="31" s="1"/>
  <c r="J73" i="31" s="1"/>
  <c r="J81" i="31" s="1"/>
  <c r="J89" i="31" s="1"/>
  <c r="J97" i="31" s="1"/>
  <c r="Q57" i="31"/>
  <c r="Q65" i="31" s="1"/>
  <c r="Q73" i="31" s="1"/>
  <c r="Q81" i="31" s="1"/>
  <c r="Q89" i="31" s="1"/>
  <c r="Q97" i="31" s="1"/>
  <c r="W57" i="31"/>
  <c r="W65" i="31" s="1"/>
  <c r="W73" i="31" s="1"/>
  <c r="W81" i="31" s="1"/>
  <c r="W89" i="31" s="1"/>
  <c r="W97" i="31" s="1"/>
  <c r="N58" i="31"/>
  <c r="N66" i="31" s="1"/>
  <c r="N74" i="31" s="1"/>
  <c r="N82" i="31" s="1"/>
  <c r="N90" i="31" s="1"/>
  <c r="N98" i="31" s="1"/>
  <c r="Q58" i="31"/>
  <c r="Q66" i="31" s="1"/>
  <c r="Q74" i="31" s="1"/>
  <c r="Q82" i="31" s="1"/>
  <c r="Q90" i="31" s="1"/>
  <c r="Q98" i="31" s="1"/>
  <c r="W58" i="31"/>
  <c r="W66" i="31" s="1"/>
  <c r="W74" i="31" s="1"/>
  <c r="W82" i="31" s="1"/>
  <c r="W90" i="31" s="1"/>
  <c r="W98" i="31" s="1"/>
  <c r="AA58" i="31"/>
  <c r="AA66" i="31" s="1"/>
  <c r="AA74" i="31" s="1"/>
  <c r="AA82" i="31" s="1"/>
  <c r="AA90" i="31" s="1"/>
  <c r="AA98" i="31" s="1"/>
  <c r="AF58" i="31"/>
  <c r="AF66" i="31" s="1"/>
  <c r="AF74" i="31" s="1"/>
  <c r="AF82" i="31" s="1"/>
  <c r="AF90" i="31" s="1"/>
  <c r="AF98" i="31" s="1"/>
  <c r="AJ58" i="31"/>
  <c r="AJ66" i="31" s="1"/>
  <c r="AJ74" i="31" s="1"/>
  <c r="AJ82" i="31" s="1"/>
  <c r="AJ90" i="31" s="1"/>
  <c r="AJ98" i="31" s="1"/>
  <c r="J59" i="31"/>
  <c r="J67" i="31" s="1"/>
  <c r="J75" i="31" s="1"/>
  <c r="J83" i="31" s="1"/>
  <c r="J91" i="31" s="1"/>
  <c r="J99" i="31" s="1"/>
  <c r="Q59" i="31"/>
  <c r="Q67" i="31" s="1"/>
  <c r="Q75" i="31" s="1"/>
  <c r="Q83" i="31" s="1"/>
  <c r="Q91" i="31" s="1"/>
  <c r="Q99" i="31" s="1"/>
  <c r="AJ59" i="31"/>
  <c r="AJ67" i="31" s="1"/>
  <c r="AJ75" i="31" s="1"/>
  <c r="AJ83" i="31" s="1"/>
  <c r="AJ91" i="31" s="1"/>
  <c r="AJ99" i="31" s="1"/>
  <c r="J60" i="31"/>
  <c r="J68" i="31" s="1"/>
  <c r="J76" i="31" s="1"/>
  <c r="J84" i="31" s="1"/>
  <c r="J92" i="31" s="1"/>
  <c r="J100" i="31" s="1"/>
  <c r="N60" i="31"/>
  <c r="N68" i="31" s="1"/>
  <c r="N76" i="31" s="1"/>
  <c r="N84" i="31" s="1"/>
  <c r="N92" i="31" s="1"/>
  <c r="N100" i="31" s="1"/>
  <c r="Q60" i="31"/>
  <c r="Q68" i="31" s="1"/>
  <c r="Q76" i="31" s="1"/>
  <c r="Q84" i="31" s="1"/>
  <c r="Q92" i="31" s="1"/>
  <c r="Q100" i="31" s="1"/>
  <c r="AA60" i="31"/>
  <c r="AA68" i="31" s="1"/>
  <c r="AA76" i="31" s="1"/>
  <c r="AA84" i="31" s="1"/>
  <c r="AA92" i="31" s="1"/>
  <c r="AA100" i="31" s="1"/>
  <c r="AJ60" i="31"/>
  <c r="AJ68" i="31" s="1"/>
  <c r="AJ76" i="31" s="1"/>
  <c r="AJ84" i="31" s="1"/>
  <c r="AJ92" i="31" s="1"/>
  <c r="AJ100" i="31" s="1"/>
  <c r="J61" i="31"/>
  <c r="J69" i="31" s="1"/>
  <c r="J77" i="31" s="1"/>
  <c r="J85" i="31" s="1"/>
  <c r="J93" i="31" s="1"/>
  <c r="J101" i="31" s="1"/>
  <c r="Q61" i="31"/>
  <c r="Q69" i="31" s="1"/>
  <c r="Q77" i="31" s="1"/>
  <c r="Q85" i="31" s="1"/>
  <c r="Q93" i="31" s="1"/>
  <c r="Q101" i="31" s="1"/>
  <c r="W61" i="31"/>
  <c r="W69" i="31" s="1"/>
  <c r="W77" i="31" s="1"/>
  <c r="W85" i="31" s="1"/>
  <c r="W93" i="31" s="1"/>
  <c r="W101" i="31" s="1"/>
  <c r="AJ61" i="31"/>
  <c r="AJ69" i="31" s="1"/>
  <c r="AJ77" i="31" s="1"/>
  <c r="AJ85" i="31" s="1"/>
  <c r="AJ93" i="31" s="1"/>
  <c r="AJ101" i="31" s="1"/>
  <c r="N62" i="31"/>
  <c r="N70" i="31" s="1"/>
  <c r="N78" i="31" s="1"/>
  <c r="N86" i="31" s="1"/>
  <c r="N94" i="31" s="1"/>
  <c r="N102" i="31" s="1"/>
  <c r="Q62" i="31"/>
  <c r="Q70" i="31" s="1"/>
  <c r="Q78" i="31" s="1"/>
  <c r="Q86" i="31" s="1"/>
  <c r="Q94" i="31" s="1"/>
  <c r="Q102" i="31" s="1"/>
  <c r="W62" i="31"/>
  <c r="W70" i="31" s="1"/>
  <c r="W78" i="31" s="1"/>
  <c r="W86" i="31" s="1"/>
  <c r="W94" i="31" s="1"/>
  <c r="W102" i="31" s="1"/>
  <c r="AA62" i="31"/>
  <c r="AA70" i="31" s="1"/>
  <c r="AA78" i="31" s="1"/>
  <c r="AA86" i="31" s="1"/>
  <c r="AA94" i="31" s="1"/>
  <c r="AA102" i="31" s="1"/>
  <c r="AF62" i="31"/>
  <c r="AF70" i="31" s="1"/>
  <c r="AF78" i="31" s="1"/>
  <c r="AF86" i="31" s="1"/>
  <c r="AF94" i="31" s="1"/>
  <c r="AF102" i="31" s="1"/>
  <c r="AJ62" i="31"/>
  <c r="AJ70" i="31" s="1"/>
  <c r="AJ78" i="31" s="1"/>
  <c r="AJ86" i="31" s="1"/>
  <c r="AJ94" i="31" s="1"/>
  <c r="AJ102" i="31" s="1"/>
  <c r="Q63" i="31"/>
  <c r="Q71" i="31" s="1"/>
  <c r="Q79" i="31" s="1"/>
  <c r="Q87" i="31" s="1"/>
  <c r="Q95" i="31" s="1"/>
  <c r="Q103" i="31" s="1"/>
  <c r="AJ63" i="31"/>
  <c r="AJ71" i="31" s="1"/>
  <c r="AJ79" i="31" s="1"/>
  <c r="AJ87" i="31" s="1"/>
  <c r="AJ95" i="31" s="1"/>
  <c r="AJ103" i="31" s="1"/>
  <c r="J64" i="31"/>
  <c r="J72" i="31" s="1"/>
  <c r="J80" i="31" s="1"/>
  <c r="J88" i="31" s="1"/>
  <c r="J96" i="31" s="1"/>
  <c r="J104" i="31" s="1"/>
  <c r="N64" i="31"/>
  <c r="N72" i="31" s="1"/>
  <c r="N80" i="31" s="1"/>
  <c r="N88" i="31" s="1"/>
  <c r="N96" i="31" s="1"/>
  <c r="N104" i="31" s="1"/>
  <c r="Q64" i="31"/>
  <c r="Q72" i="31" s="1"/>
  <c r="Q80" i="31" s="1"/>
  <c r="Q88" i="31" s="1"/>
  <c r="Q96" i="31" s="1"/>
  <c r="Q104" i="31" s="1"/>
  <c r="W64" i="31"/>
  <c r="W72" i="31" s="1"/>
  <c r="W80" i="31" s="1"/>
  <c r="W88" i="31" s="1"/>
  <c r="W96" i="31" s="1"/>
  <c r="W104" i="31" s="1"/>
  <c r="AA64" i="31"/>
  <c r="AA72" i="31" s="1"/>
  <c r="AA80" i="31" s="1"/>
  <c r="AA88" i="31" s="1"/>
  <c r="AA96" i="31" s="1"/>
  <c r="AA104" i="31" s="1"/>
  <c r="AJ64" i="31"/>
  <c r="AJ72" i="31" s="1"/>
  <c r="AJ80" i="31" s="1"/>
  <c r="AJ88" i="31" s="1"/>
  <c r="AJ96" i="31" s="1"/>
  <c r="AJ104" i="31" s="1"/>
  <c r="Q57" i="22"/>
  <c r="Q65" i="22" s="1"/>
  <c r="Q73" i="22" s="1"/>
  <c r="Q81" i="22" s="1"/>
  <c r="Q89" i="22" s="1"/>
  <c r="Q97" i="22" s="1"/>
  <c r="W57" i="22"/>
  <c r="W65" i="22" s="1"/>
  <c r="W73" i="22" s="1"/>
  <c r="W81" i="22" s="1"/>
  <c r="W89" i="22" s="1"/>
  <c r="W97" i="22" s="1"/>
  <c r="AJ57" i="22"/>
  <c r="AJ65" i="22" s="1"/>
  <c r="AJ73" i="22" s="1"/>
  <c r="AJ81" i="22" s="1"/>
  <c r="AJ89" i="22" s="1"/>
  <c r="AJ97" i="22" s="1"/>
  <c r="N58" i="22"/>
  <c r="N66" i="22" s="1"/>
  <c r="N74" i="22" s="1"/>
  <c r="N82" i="22" s="1"/>
  <c r="N90" i="22" s="1"/>
  <c r="N98" i="22" s="1"/>
  <c r="Q58" i="22"/>
  <c r="Q66" i="22" s="1"/>
  <c r="Q74" i="22" s="1"/>
  <c r="Q82" i="22" s="1"/>
  <c r="Q90" i="22" s="1"/>
  <c r="Q98" i="22" s="1"/>
  <c r="W58" i="22"/>
  <c r="W66" i="22" s="1"/>
  <c r="W74" i="22" s="1"/>
  <c r="W82" i="22" s="1"/>
  <c r="W90" i="22" s="1"/>
  <c r="W98" i="22" s="1"/>
  <c r="AA58" i="22"/>
  <c r="AA66" i="22" s="1"/>
  <c r="AA74" i="22" s="1"/>
  <c r="AA82" i="22" s="1"/>
  <c r="AA90" i="22" s="1"/>
  <c r="AA98" i="22" s="1"/>
  <c r="AF58" i="22"/>
  <c r="AF66" i="22" s="1"/>
  <c r="AF74" i="22" s="1"/>
  <c r="AF82" i="22" s="1"/>
  <c r="AF90" i="22" s="1"/>
  <c r="AF98" i="22" s="1"/>
  <c r="AJ58" i="22"/>
  <c r="AJ66" i="22" s="1"/>
  <c r="AJ74" i="22" s="1"/>
  <c r="AJ82" i="22" s="1"/>
  <c r="AJ90" i="22" s="1"/>
  <c r="AJ98" i="22" s="1"/>
  <c r="J59" i="22"/>
  <c r="J67" i="22" s="1"/>
  <c r="J75" i="22" s="1"/>
  <c r="J83" i="22" s="1"/>
  <c r="J91" i="22" s="1"/>
  <c r="J99" i="22" s="1"/>
  <c r="Q59" i="22"/>
  <c r="Q67" i="22" s="1"/>
  <c r="Q75" i="22" s="1"/>
  <c r="Q83" i="22" s="1"/>
  <c r="Q91" i="22" s="1"/>
  <c r="Q99" i="22" s="1"/>
  <c r="AJ59" i="22"/>
  <c r="AJ67" i="22" s="1"/>
  <c r="AJ75" i="22" s="1"/>
  <c r="AJ83" i="22" s="1"/>
  <c r="AJ91" i="22" s="1"/>
  <c r="AJ99" i="22" s="1"/>
  <c r="J60" i="22"/>
  <c r="J68" i="22" s="1"/>
  <c r="J76" i="22" s="1"/>
  <c r="J84" i="22" s="1"/>
  <c r="J92" i="22" s="1"/>
  <c r="J100" i="22" s="1"/>
  <c r="N60" i="22"/>
  <c r="N68" i="22" s="1"/>
  <c r="N76" i="22" s="1"/>
  <c r="N84" i="22" s="1"/>
  <c r="N92" i="22" s="1"/>
  <c r="N100" i="22" s="1"/>
  <c r="Q60" i="22"/>
  <c r="Q68" i="22" s="1"/>
  <c r="Q76" i="22" s="1"/>
  <c r="Q84" i="22" s="1"/>
  <c r="Q92" i="22" s="1"/>
  <c r="Q100" i="22" s="1"/>
  <c r="W60" i="22"/>
  <c r="W68" i="22" s="1"/>
  <c r="W76" i="22" s="1"/>
  <c r="W84" i="22" s="1"/>
  <c r="W92" i="22" s="1"/>
  <c r="W100" i="22" s="1"/>
  <c r="AA60" i="22"/>
  <c r="AA68" i="22" s="1"/>
  <c r="AA76" i="22" s="1"/>
  <c r="AA84" i="22" s="1"/>
  <c r="AA92" i="22" s="1"/>
  <c r="AA100" i="22" s="1"/>
  <c r="AJ60" i="22"/>
  <c r="AJ68" i="22" s="1"/>
  <c r="AJ76" i="22" s="1"/>
  <c r="AJ84" i="22" s="1"/>
  <c r="AJ92" i="22" s="1"/>
  <c r="AJ100" i="22" s="1"/>
  <c r="J61" i="22"/>
  <c r="J69" i="22" s="1"/>
  <c r="J77" i="22" s="1"/>
  <c r="J85" i="22" s="1"/>
  <c r="J93" i="22" s="1"/>
  <c r="J101" i="22" s="1"/>
  <c r="Q61" i="22"/>
  <c r="Q69" i="22" s="1"/>
  <c r="Q77" i="22" s="1"/>
  <c r="Q85" i="22" s="1"/>
  <c r="Q93" i="22" s="1"/>
  <c r="Q101" i="22" s="1"/>
  <c r="W61" i="22"/>
  <c r="W69" i="22" s="1"/>
  <c r="W77" i="22" s="1"/>
  <c r="W85" i="22" s="1"/>
  <c r="W93" i="22" s="1"/>
  <c r="W101" i="22" s="1"/>
  <c r="AJ61" i="22"/>
  <c r="AJ69" i="22" s="1"/>
  <c r="AJ77" i="22" s="1"/>
  <c r="AJ85" i="22" s="1"/>
  <c r="AJ93" i="22" s="1"/>
  <c r="AJ101" i="22" s="1"/>
  <c r="N62" i="22"/>
  <c r="N70" i="22" s="1"/>
  <c r="N78" i="22" s="1"/>
  <c r="N86" i="22" s="1"/>
  <c r="N94" i="22" s="1"/>
  <c r="N102" i="22" s="1"/>
  <c r="Q62" i="22"/>
  <c r="Q70" i="22" s="1"/>
  <c r="Q78" i="22" s="1"/>
  <c r="Q86" i="22" s="1"/>
  <c r="Q94" i="22" s="1"/>
  <c r="Q102" i="22" s="1"/>
  <c r="W62" i="22"/>
  <c r="W70" i="22" s="1"/>
  <c r="W78" i="22" s="1"/>
  <c r="W86" i="22" s="1"/>
  <c r="W94" i="22" s="1"/>
  <c r="W102" i="22" s="1"/>
  <c r="J63" i="22"/>
  <c r="J71" i="22" s="1"/>
  <c r="J79" i="22" s="1"/>
  <c r="J87" i="22" s="1"/>
  <c r="J95" i="22" s="1"/>
  <c r="J103" i="22" s="1"/>
  <c r="Q63" i="22"/>
  <c r="Q71" i="22" s="1"/>
  <c r="Q79" i="22" s="1"/>
  <c r="Q87" i="22" s="1"/>
  <c r="Q95" i="22" s="1"/>
  <c r="Q103" i="22" s="1"/>
  <c r="AJ63" i="22"/>
  <c r="AJ71" i="22" s="1"/>
  <c r="AJ79" i="22" s="1"/>
  <c r="AJ87" i="22" s="1"/>
  <c r="AJ95" i="22" s="1"/>
  <c r="AJ103" i="22" s="1"/>
  <c r="J64" i="22"/>
  <c r="J72" i="22" s="1"/>
  <c r="J80" i="22" s="1"/>
  <c r="J88" i="22" s="1"/>
  <c r="J96" i="22" s="1"/>
  <c r="J104" i="22" s="1"/>
  <c r="N64" i="22"/>
  <c r="N72" i="22" s="1"/>
  <c r="N80" i="22" s="1"/>
  <c r="N88" i="22" s="1"/>
  <c r="N96" i="22" s="1"/>
  <c r="N104" i="22" s="1"/>
  <c r="W64" i="22"/>
  <c r="W72" i="22" s="1"/>
  <c r="W80" i="22" s="1"/>
  <c r="W88" i="22" s="1"/>
  <c r="W96" i="22" s="1"/>
  <c r="W104" i="22" s="1"/>
  <c r="AA64" i="22"/>
  <c r="AA72" i="22" s="1"/>
  <c r="AA80" i="22" s="1"/>
  <c r="AA88" i="22" s="1"/>
  <c r="AA96" i="22" s="1"/>
  <c r="AA104" i="22" s="1"/>
  <c r="AJ64" i="22"/>
  <c r="AJ72" i="22" s="1"/>
  <c r="AJ80" i="22" s="1"/>
  <c r="AJ88" i="22" s="1"/>
  <c r="AJ96" i="22" s="1"/>
  <c r="AJ104" i="22" s="1"/>
  <c r="X57" i="22"/>
  <c r="X65" i="22" s="1"/>
  <c r="X73" i="22" s="1"/>
  <c r="X81" i="22" s="1"/>
  <c r="X89" i="22" s="1"/>
  <c r="X97" i="22" s="1"/>
  <c r="AB57" i="22"/>
  <c r="AB65" i="22" s="1"/>
  <c r="AB73" i="22" s="1"/>
  <c r="AB81" i="22" s="1"/>
  <c r="AB89" i="22" s="1"/>
  <c r="AB97" i="22" s="1"/>
  <c r="AG57" i="22"/>
  <c r="AG65" i="22" s="1"/>
  <c r="AG73" i="22" s="1"/>
  <c r="AG81" i="22" s="1"/>
  <c r="AG89" i="22" s="1"/>
  <c r="AG97" i="22" s="1"/>
  <c r="F58" i="22"/>
  <c r="F66" i="22" s="1"/>
  <c r="F74" i="22" s="1"/>
  <c r="F82" i="22" s="1"/>
  <c r="F90" i="22" s="1"/>
  <c r="F98" i="22" s="1"/>
  <c r="K58" i="22"/>
  <c r="K66" i="22" s="1"/>
  <c r="K74" i="22" s="1"/>
  <c r="K82" i="22" s="1"/>
  <c r="K90" i="22" s="1"/>
  <c r="K98" i="22" s="1"/>
  <c r="R58" i="22"/>
  <c r="R66" i="22" s="1"/>
  <c r="R74" i="22" s="1"/>
  <c r="R82" i="22" s="1"/>
  <c r="R90" i="22" s="1"/>
  <c r="R98" i="22" s="1"/>
  <c r="S58" i="22"/>
  <c r="S66" i="22" s="1"/>
  <c r="S74" i="22" s="1"/>
  <c r="S82" i="22" s="1"/>
  <c r="S90" i="22" s="1"/>
  <c r="S98" i="22" s="1"/>
  <c r="X58" i="22"/>
  <c r="X66" i="22" s="1"/>
  <c r="X74" i="22" s="1"/>
  <c r="X82" i="22" s="1"/>
  <c r="X90" i="22" s="1"/>
  <c r="X98" i="22" s="1"/>
  <c r="AB58" i="22"/>
  <c r="AB66" i="22" s="1"/>
  <c r="AB74" i="22" s="1"/>
  <c r="AB82" i="22" s="1"/>
  <c r="AB90" i="22" s="1"/>
  <c r="AB98" i="22" s="1"/>
  <c r="AG58" i="22"/>
  <c r="AG66" i="22" s="1"/>
  <c r="AG74" i="22" s="1"/>
  <c r="AG82" i="22" s="1"/>
  <c r="AG90" i="22" s="1"/>
  <c r="AG98" i="22" s="1"/>
  <c r="F59" i="22"/>
  <c r="F67" i="22" s="1"/>
  <c r="F75" i="22" s="1"/>
  <c r="F83" i="22" s="1"/>
  <c r="F91" i="22" s="1"/>
  <c r="F99" i="22" s="1"/>
  <c r="K59" i="22"/>
  <c r="K67" i="22" s="1"/>
  <c r="K75" i="22" s="1"/>
  <c r="K83" i="22" s="1"/>
  <c r="K91" i="22" s="1"/>
  <c r="K99" i="22" s="1"/>
  <c r="R59" i="22"/>
  <c r="R67" i="22" s="1"/>
  <c r="R75" i="22" s="1"/>
  <c r="R83" i="22" s="1"/>
  <c r="R91" i="22" s="1"/>
  <c r="R99" i="22" s="1"/>
  <c r="S59" i="22"/>
  <c r="S67" i="22" s="1"/>
  <c r="S75" i="22" s="1"/>
  <c r="S83" i="22" s="1"/>
  <c r="S91" i="22" s="1"/>
  <c r="S99" i="22" s="1"/>
  <c r="X59" i="22"/>
  <c r="X67" i="22" s="1"/>
  <c r="X75" i="22" s="1"/>
  <c r="X83" i="22" s="1"/>
  <c r="X91" i="22" s="1"/>
  <c r="X99" i="22" s="1"/>
  <c r="AB59" i="22"/>
  <c r="AB67" i="22" s="1"/>
  <c r="AB75" i="22" s="1"/>
  <c r="AB83" i="22" s="1"/>
  <c r="AB91" i="22" s="1"/>
  <c r="AB99" i="22" s="1"/>
  <c r="AG59" i="22"/>
  <c r="AG67" i="22" s="1"/>
  <c r="AG75" i="22" s="1"/>
  <c r="AG83" i="22" s="1"/>
  <c r="AG91" i="22" s="1"/>
  <c r="AG99" i="22" s="1"/>
  <c r="F60" i="22"/>
  <c r="F68" i="22" s="1"/>
  <c r="F76" i="22" s="1"/>
  <c r="F84" i="22" s="1"/>
  <c r="F92" i="22" s="1"/>
  <c r="F100" i="22" s="1"/>
  <c r="K60" i="22"/>
  <c r="K68" i="22" s="1"/>
  <c r="K76" i="22" s="1"/>
  <c r="K84" i="22" s="1"/>
  <c r="K92" i="22" s="1"/>
  <c r="K100" i="22" s="1"/>
  <c r="R60" i="22"/>
  <c r="R68" i="22" s="1"/>
  <c r="R76" i="22" s="1"/>
  <c r="R84" i="22" s="1"/>
  <c r="R92" i="22" s="1"/>
  <c r="R100" i="22" s="1"/>
  <c r="S60" i="22"/>
  <c r="S68" i="22" s="1"/>
  <c r="S76" i="22" s="1"/>
  <c r="S84" i="22" s="1"/>
  <c r="S92" i="22" s="1"/>
  <c r="S100" i="22" s="1"/>
  <c r="AG60" i="22"/>
  <c r="AG68" i="22" s="1"/>
  <c r="AG76" i="22" s="1"/>
  <c r="AG84" i="22" s="1"/>
  <c r="AG92" i="22" s="1"/>
  <c r="AG100" i="22" s="1"/>
  <c r="F61" i="22"/>
  <c r="F69" i="22" s="1"/>
  <c r="F77" i="22" s="1"/>
  <c r="F85" i="22" s="1"/>
  <c r="F93" i="22" s="1"/>
  <c r="F101" i="22" s="1"/>
  <c r="K61" i="22"/>
  <c r="K69" i="22" s="1"/>
  <c r="K77" i="22" s="1"/>
  <c r="K85" i="22" s="1"/>
  <c r="K93" i="22" s="1"/>
  <c r="K101" i="22" s="1"/>
  <c r="R61" i="22"/>
  <c r="R69" i="22" s="1"/>
  <c r="R77" i="22" s="1"/>
  <c r="R85" i="22" s="1"/>
  <c r="R93" i="22" s="1"/>
  <c r="R101" i="22" s="1"/>
  <c r="S61" i="22"/>
  <c r="S69" i="22" s="1"/>
  <c r="S77" i="22" s="1"/>
  <c r="S85" i="22" s="1"/>
  <c r="S93" i="22" s="1"/>
  <c r="S101" i="22" s="1"/>
  <c r="X61" i="22"/>
  <c r="X69" i="22" s="1"/>
  <c r="X77" i="22" s="1"/>
  <c r="X85" i="22" s="1"/>
  <c r="X93" i="22" s="1"/>
  <c r="X101" i="22" s="1"/>
  <c r="AB61" i="22"/>
  <c r="AB69" i="22" s="1"/>
  <c r="AB77" i="22" s="1"/>
  <c r="AB85" i="22" s="1"/>
  <c r="AB93" i="22" s="1"/>
  <c r="AB101" i="22" s="1"/>
  <c r="F62" i="22"/>
  <c r="F70" i="22" s="1"/>
  <c r="F78" i="22" s="1"/>
  <c r="F86" i="22" s="1"/>
  <c r="F94" i="22" s="1"/>
  <c r="F102" i="22" s="1"/>
  <c r="K62" i="22"/>
  <c r="K70" i="22" s="1"/>
  <c r="K78" i="22" s="1"/>
  <c r="K86" i="22" s="1"/>
  <c r="K94" i="22" s="1"/>
  <c r="K102" i="22" s="1"/>
  <c r="R62" i="22"/>
  <c r="R70" i="22" s="1"/>
  <c r="R78" i="22" s="1"/>
  <c r="R86" i="22" s="1"/>
  <c r="R94" i="22" s="1"/>
  <c r="R102" i="22" s="1"/>
  <c r="S62" i="22"/>
  <c r="S70" i="22" s="1"/>
  <c r="S78" i="22" s="1"/>
  <c r="S86" i="22" s="1"/>
  <c r="S94" i="22" s="1"/>
  <c r="S102" i="22" s="1"/>
  <c r="X62" i="22"/>
  <c r="X70" i="22" s="1"/>
  <c r="X78" i="22" s="1"/>
  <c r="X86" i="22" s="1"/>
  <c r="X94" i="22" s="1"/>
  <c r="X102" i="22" s="1"/>
  <c r="AB62" i="22"/>
  <c r="AB70" i="22" s="1"/>
  <c r="AB78" i="22" s="1"/>
  <c r="AB86" i="22" s="1"/>
  <c r="AB94" i="22" s="1"/>
  <c r="AB102" i="22" s="1"/>
  <c r="AG62" i="22"/>
  <c r="AG70" i="22" s="1"/>
  <c r="AG78" i="22" s="1"/>
  <c r="AG86" i="22" s="1"/>
  <c r="AG94" i="22" s="1"/>
  <c r="AG102" i="22" s="1"/>
  <c r="F63" i="22"/>
  <c r="F71" i="22" s="1"/>
  <c r="F79" i="22" s="1"/>
  <c r="F87" i="22" s="1"/>
  <c r="F95" i="22" s="1"/>
  <c r="F103" i="22" s="1"/>
  <c r="K63" i="22"/>
  <c r="K71" i="22" s="1"/>
  <c r="K79" i="22" s="1"/>
  <c r="K87" i="22" s="1"/>
  <c r="K95" i="22" s="1"/>
  <c r="K103" i="22" s="1"/>
  <c r="R63" i="22"/>
  <c r="R71" i="22" s="1"/>
  <c r="R79" i="22" s="1"/>
  <c r="R87" i="22" s="1"/>
  <c r="R95" i="22" s="1"/>
  <c r="R103" i="22" s="1"/>
  <c r="S63" i="22"/>
  <c r="S71" i="22" s="1"/>
  <c r="S79" i="22" s="1"/>
  <c r="S87" i="22" s="1"/>
  <c r="S95" i="22" s="1"/>
  <c r="S103" i="22" s="1"/>
  <c r="X63" i="22"/>
  <c r="X71" i="22" s="1"/>
  <c r="X79" i="22" s="1"/>
  <c r="X87" i="22" s="1"/>
  <c r="X95" i="22" s="1"/>
  <c r="X103" i="22" s="1"/>
  <c r="AB63" i="22"/>
  <c r="AB71" i="22" s="1"/>
  <c r="AB79" i="22" s="1"/>
  <c r="AB87" i="22" s="1"/>
  <c r="AB95" i="22" s="1"/>
  <c r="AB103" i="22" s="1"/>
  <c r="AG63" i="22"/>
  <c r="AG71" i="22" s="1"/>
  <c r="AG79" i="22" s="1"/>
  <c r="AG87" i="22" s="1"/>
  <c r="AG95" i="22" s="1"/>
  <c r="AG103" i="22" s="1"/>
  <c r="F64" i="22"/>
  <c r="F72" i="22" s="1"/>
  <c r="F80" i="22" s="1"/>
  <c r="F88" i="22" s="1"/>
  <c r="F96" i="22" s="1"/>
  <c r="F104" i="22" s="1"/>
  <c r="K64" i="22"/>
  <c r="K72" i="22" s="1"/>
  <c r="K80" i="22" s="1"/>
  <c r="K88" i="22" s="1"/>
  <c r="K96" i="22" s="1"/>
  <c r="K104" i="22" s="1"/>
  <c r="R64" i="22"/>
  <c r="R72" i="22" s="1"/>
  <c r="R80" i="22" s="1"/>
  <c r="R88" i="22" s="1"/>
  <c r="R96" i="22" s="1"/>
  <c r="R104" i="22" s="1"/>
  <c r="S64" i="22"/>
  <c r="S72" i="22" s="1"/>
  <c r="S80" i="22" s="1"/>
  <c r="S88" i="22" s="1"/>
  <c r="S96" i="22" s="1"/>
  <c r="S104" i="22" s="1"/>
  <c r="X64" i="22"/>
  <c r="X72" i="22" s="1"/>
  <c r="X80" i="22" s="1"/>
  <c r="X88" i="22" s="1"/>
  <c r="X96" i="22" s="1"/>
  <c r="X104" i="22" s="1"/>
  <c r="AB64" i="22"/>
  <c r="AB72" i="22" s="1"/>
  <c r="AB80" i="22" s="1"/>
  <c r="AB88" i="22" s="1"/>
  <c r="AB96" i="22" s="1"/>
  <c r="AB104" i="22" s="1"/>
  <c r="AG64" i="22"/>
  <c r="AG72" i="22" s="1"/>
  <c r="AG80" i="22" s="1"/>
  <c r="AG88" i="22" s="1"/>
  <c r="AG96" i="22" s="1"/>
  <c r="AG104" i="22" s="1"/>
  <c r="O61" i="22"/>
  <c r="O69" i="22" s="1"/>
  <c r="O77" i="22" s="1"/>
  <c r="O85" i="22" s="1"/>
  <c r="O93" i="22" s="1"/>
  <c r="O101" i="22" s="1"/>
  <c r="Y61" i="22"/>
  <c r="Y69" i="22" s="1"/>
  <c r="Y77" i="22" s="1"/>
  <c r="Y85" i="22" s="1"/>
  <c r="Y93" i="22" s="1"/>
  <c r="Y101" i="22" s="1"/>
  <c r="AD61" i="22"/>
  <c r="AD69" i="22" s="1"/>
  <c r="AD77" i="22" s="1"/>
  <c r="AD85" i="22" s="1"/>
  <c r="AD93" i="22" s="1"/>
  <c r="AD101" i="22" s="1"/>
  <c r="AH61" i="22"/>
  <c r="AH69" i="22" s="1"/>
  <c r="AH77" i="22" s="1"/>
  <c r="AH85" i="22" s="1"/>
  <c r="AH93" i="22" s="1"/>
  <c r="AH101" i="22" s="1"/>
  <c r="G62" i="22"/>
  <c r="G70" i="22" s="1"/>
  <c r="G78" i="22" s="1"/>
  <c r="G86" i="22" s="1"/>
  <c r="G94" i="22" s="1"/>
  <c r="G102" i="22" s="1"/>
  <c r="L62" i="22"/>
  <c r="L70" i="22" s="1"/>
  <c r="L78" i="22" s="1"/>
  <c r="L86" i="22" s="1"/>
  <c r="L94" i="22" s="1"/>
  <c r="L102" i="22" s="1"/>
  <c r="O62" i="22"/>
  <c r="O70" i="22" s="1"/>
  <c r="O78" i="22" s="1"/>
  <c r="O86" i="22" s="1"/>
  <c r="O94" i="22" s="1"/>
  <c r="O102" i="22" s="1"/>
  <c r="T62" i="22"/>
  <c r="T70" i="22" s="1"/>
  <c r="T78" i="22" s="1"/>
  <c r="T86" i="22" s="1"/>
  <c r="T94" i="22" s="1"/>
  <c r="T102" i="22" s="1"/>
  <c r="Y62" i="22"/>
  <c r="Y70" i="22" s="1"/>
  <c r="Y78" i="22" s="1"/>
  <c r="Y86" i="22" s="1"/>
  <c r="Y94" i="22" s="1"/>
  <c r="Y102" i="22" s="1"/>
  <c r="G63" i="22"/>
  <c r="G71" i="22" s="1"/>
  <c r="G79" i="22" s="1"/>
  <c r="G87" i="22" s="1"/>
  <c r="G95" i="22" s="1"/>
  <c r="G103" i="22" s="1"/>
  <c r="O63" i="22"/>
  <c r="O71" i="22" s="1"/>
  <c r="O79" i="22" s="1"/>
  <c r="O87" i="22" s="1"/>
  <c r="O95" i="22" s="1"/>
  <c r="O103" i="22" s="1"/>
  <c r="Y63" i="22"/>
  <c r="Y71" i="22" s="1"/>
  <c r="Y79" i="22" s="1"/>
  <c r="Y87" i="22" s="1"/>
  <c r="Y95" i="22" s="1"/>
  <c r="Y103" i="22" s="1"/>
  <c r="AD63" i="22"/>
  <c r="AD71" i="22" s="1"/>
  <c r="AD79" i="22" s="1"/>
  <c r="AD87" i="22" s="1"/>
  <c r="AD95" i="22" s="1"/>
  <c r="AD103" i="22" s="1"/>
  <c r="AH63" i="22"/>
  <c r="AH71" i="22" s="1"/>
  <c r="AH79" i="22" s="1"/>
  <c r="AH87" i="22" s="1"/>
  <c r="AH95" i="22" s="1"/>
  <c r="AH103" i="22" s="1"/>
  <c r="G64" i="22"/>
  <c r="G72" i="22" s="1"/>
  <c r="G80" i="22" s="1"/>
  <c r="G88" i="22" s="1"/>
  <c r="G96" i="22" s="1"/>
  <c r="G104" i="22" s="1"/>
  <c r="L64" i="22"/>
  <c r="L72" i="22" s="1"/>
  <c r="L80" i="22" s="1"/>
  <c r="L88" i="22" s="1"/>
  <c r="L96" i="22" s="1"/>
  <c r="L104" i="22" s="1"/>
  <c r="O64" i="22"/>
  <c r="O72" i="22" s="1"/>
  <c r="O80" i="22" s="1"/>
  <c r="O88" i="22" s="1"/>
  <c r="O96" i="22" s="1"/>
  <c r="O104" i="22" s="1"/>
  <c r="T64" i="22"/>
  <c r="T72" i="22" s="1"/>
  <c r="T80" i="22" s="1"/>
  <c r="T88" i="22" s="1"/>
  <c r="T96" i="22" s="1"/>
  <c r="T104" i="22" s="1"/>
  <c r="Y64" i="22"/>
  <c r="Y72" i="22" s="1"/>
  <c r="Y80" i="22" s="1"/>
  <c r="Y88" i="22" s="1"/>
  <c r="Y96" i="22" s="1"/>
  <c r="Y104" i="22" s="1"/>
  <c r="A10" i="33"/>
  <c r="A39" i="33" s="1"/>
  <c r="A68" i="33" s="1"/>
  <c r="A97" i="33" s="1"/>
  <c r="A126" i="33" s="1"/>
  <c r="A35" i="33"/>
  <c r="A64" i="33"/>
  <c r="A93" i="33" s="1"/>
  <c r="A122" i="33" s="1"/>
  <c r="A57" i="31"/>
  <c r="A110" i="31"/>
  <c r="A163" i="31" s="1"/>
  <c r="A216" i="31" s="1"/>
  <c r="A12" i="31"/>
  <c r="A61" i="31"/>
  <c r="A114" i="31" s="1"/>
  <c r="A167" i="31" s="1"/>
  <c r="A220" i="31" s="1"/>
  <c r="A16" i="31"/>
  <c r="A12" i="22"/>
  <c r="A57" i="22"/>
  <c r="A110" i="22" s="1"/>
  <c r="A163" i="22" s="1"/>
  <c r="A216" i="22" s="1"/>
  <c r="A16" i="22"/>
  <c r="A69" i="22" s="1"/>
  <c r="A122" i="22" s="1"/>
  <c r="A175" i="22" s="1"/>
  <c r="A228" i="22" s="1"/>
  <c r="A61" i="22"/>
  <c r="A114" i="22"/>
  <c r="A167" i="22" s="1"/>
  <c r="A220" i="22" s="1"/>
  <c r="A11" i="33"/>
  <c r="A36" i="33"/>
  <c r="A65" i="33" s="1"/>
  <c r="A94" i="33" s="1"/>
  <c r="A123" i="33" s="1"/>
  <c r="A13" i="31"/>
  <c r="A66" i="31" s="1"/>
  <c r="A119" i="31" s="1"/>
  <c r="A172" i="31" s="1"/>
  <c r="A225" i="31" s="1"/>
  <c r="A58" i="31"/>
  <c r="A111" i="31"/>
  <c r="A164" i="31" s="1"/>
  <c r="A217" i="31" s="1"/>
  <c r="A17" i="31"/>
  <c r="A62" i="31"/>
  <c r="A115" i="31" s="1"/>
  <c r="A168" i="31" s="1"/>
  <c r="A221" i="31" s="1"/>
  <c r="A13" i="22"/>
  <c r="A21" i="22" s="1"/>
  <c r="A58" i="22"/>
  <c r="A111" i="22"/>
  <c r="A164" i="22" s="1"/>
  <c r="A217" i="22" s="1"/>
  <c r="A17" i="22"/>
  <c r="A62" i="22"/>
  <c r="A115" i="22" s="1"/>
  <c r="A168" i="22" s="1"/>
  <c r="A221" i="22" s="1"/>
  <c r="A8" i="33"/>
  <c r="A37" i="33" s="1"/>
  <c r="A66" i="33" s="1"/>
  <c r="A95" i="33" s="1"/>
  <c r="A124" i="33" s="1"/>
  <c r="A33" i="33"/>
  <c r="A62" i="33"/>
  <c r="A91" i="33" s="1"/>
  <c r="A120" i="33" s="1"/>
  <c r="A21" i="32"/>
  <c r="A38" i="32"/>
  <c r="A55" i="32" s="1"/>
  <c r="A72" i="32" s="1"/>
  <c r="A6" i="32"/>
  <c r="A59" i="31"/>
  <c r="A112" i="31" s="1"/>
  <c r="A165" i="31" s="1"/>
  <c r="A218" i="31" s="1"/>
  <c r="A14" i="31"/>
  <c r="A67" i="31" s="1"/>
  <c r="A120" i="31" s="1"/>
  <c r="A173" i="31" s="1"/>
  <c r="A226" i="31" s="1"/>
  <c r="A63" i="31"/>
  <c r="A116" i="31"/>
  <c r="A169" i="31" s="1"/>
  <c r="A222" i="31" s="1"/>
  <c r="A18" i="31"/>
  <c r="A14" i="22"/>
  <c r="A22" i="22" s="1"/>
  <c r="A59" i="22"/>
  <c r="A112" i="22"/>
  <c r="A165" i="22" s="1"/>
  <c r="A218" i="22" s="1"/>
  <c r="A18" i="22"/>
  <c r="A71" i="22" s="1"/>
  <c r="A124" i="22" s="1"/>
  <c r="A177" i="22" s="1"/>
  <c r="A230" i="22" s="1"/>
  <c r="A63" i="22"/>
  <c r="A116" i="22" s="1"/>
  <c r="A34" i="33"/>
  <c r="A63" i="33" s="1"/>
  <c r="A92" i="33" s="1"/>
  <c r="A121" i="33" s="1"/>
  <c r="A9" i="33"/>
  <c r="A38" i="33" s="1"/>
  <c r="A67" i="33" s="1"/>
  <c r="A96" i="33" s="1"/>
  <c r="A125" i="33" s="1"/>
  <c r="A22" i="32"/>
  <c r="A39" i="32"/>
  <c r="A56" i="32" s="1"/>
  <c r="A73" i="32" s="1"/>
  <c r="A7" i="32"/>
  <c r="A15" i="31"/>
  <c r="A23" i="31" s="1"/>
  <c r="A60" i="31"/>
  <c r="A113" i="31"/>
  <c r="A166" i="31" s="1"/>
  <c r="A219" i="31" s="1"/>
  <c r="A19" i="31"/>
  <c r="A64" i="31"/>
  <c r="A117" i="31" s="1"/>
  <c r="A170" i="31" s="1"/>
  <c r="A223" i="31" s="1"/>
  <c r="A15" i="22"/>
  <c r="A68" i="22" s="1"/>
  <c r="A121" i="22" s="1"/>
  <c r="A174" i="22" s="1"/>
  <c r="A227" i="22" s="1"/>
  <c r="A60" i="22"/>
  <c r="A113" i="22"/>
  <c r="A166" i="22" s="1"/>
  <c r="A219" i="22" s="1"/>
  <c r="A19" i="22"/>
  <c r="A64" i="22"/>
  <c r="A117" i="22" s="1"/>
  <c r="AR133" i="22"/>
  <c r="AR132" i="22"/>
  <c r="AR131" i="22"/>
  <c r="AR130" i="22"/>
  <c r="AR129" i="22"/>
  <c r="AR128" i="22"/>
  <c r="AR127" i="22"/>
  <c r="AR126" i="22"/>
  <c r="A24" i="32"/>
  <c r="A41" i="32" s="1"/>
  <c r="A58" i="32" s="1"/>
  <c r="A75" i="32" s="1"/>
  <c r="A9" i="32"/>
  <c r="A69" i="31"/>
  <c r="A122" i="31" s="1"/>
  <c r="A175" i="31" s="1"/>
  <c r="A228" i="31" s="1"/>
  <c r="A24" i="31"/>
  <c r="A27" i="22"/>
  <c r="A72" i="22"/>
  <c r="A125" i="22" s="1"/>
  <c r="A178" i="22" s="1"/>
  <c r="A231" i="22" s="1"/>
  <c r="A27" i="31"/>
  <c r="A72" i="31"/>
  <c r="A125" i="31"/>
  <c r="A178" i="31" s="1"/>
  <c r="A231" i="31" s="1"/>
  <c r="A67" i="22"/>
  <c r="A120" i="22" s="1"/>
  <c r="A173" i="22" s="1"/>
  <c r="A226" i="22" s="1"/>
  <c r="A12" i="33"/>
  <c r="A25" i="22"/>
  <c r="A70" i="22"/>
  <c r="A123" i="22" s="1"/>
  <c r="A176" i="22" s="1"/>
  <c r="A229" i="22" s="1"/>
  <c r="A70" i="31"/>
  <c r="A123" i="31" s="1"/>
  <c r="A176" i="31" s="1"/>
  <c r="A229" i="31" s="1"/>
  <c r="A25" i="31"/>
  <c r="A40" i="33"/>
  <c r="A69" i="33"/>
  <c r="A98" i="33" s="1"/>
  <c r="A127" i="33" s="1"/>
  <c r="A15" i="33"/>
  <c r="A24" i="22"/>
  <c r="A13" i="33"/>
  <c r="A71" i="31"/>
  <c r="A124" i="31"/>
  <c r="A177" i="31" s="1"/>
  <c r="A230" i="31" s="1"/>
  <c r="A26" i="31"/>
  <c r="A23" i="32"/>
  <c r="A40" i="32" s="1"/>
  <c r="A57" i="32" s="1"/>
  <c r="A74" i="32" s="1"/>
  <c r="A8" i="32"/>
  <c r="A20" i="31"/>
  <c r="A65" i="31"/>
  <c r="A118" i="31" s="1"/>
  <c r="A171" i="31" s="1"/>
  <c r="A224" i="31" s="1"/>
  <c r="A23" i="22"/>
  <c r="A68" i="31"/>
  <c r="A121" i="31" s="1"/>
  <c r="A174" i="31" s="1"/>
  <c r="A227" i="31" s="1"/>
  <c r="A26" i="22"/>
  <c r="A66" i="22"/>
  <c r="A119" i="22" s="1"/>
  <c r="A172" i="22" s="1"/>
  <c r="A225" i="22" s="1"/>
  <c r="A21" i="31"/>
  <c r="A20" i="22"/>
  <c r="A65" i="22"/>
  <c r="A118" i="22" s="1"/>
  <c r="A171" i="22" s="1"/>
  <c r="A224" i="22" s="1"/>
  <c r="AA254" i="25"/>
  <c r="AB11" i="32" s="1"/>
  <c r="AA253" i="25"/>
  <c r="X269" i="25"/>
  <c r="Y32" i="22" s="1"/>
  <c r="X272" i="25"/>
  <c r="Y35" i="22" s="1"/>
  <c r="X266" i="25"/>
  <c r="Y29" i="22" s="1"/>
  <c r="X271" i="25"/>
  <c r="Y34" i="22" s="1"/>
  <c r="X270" i="25"/>
  <c r="Y33" i="22" s="1"/>
  <c r="X268" i="25"/>
  <c r="Y31" i="22" s="1"/>
  <c r="X267" i="25"/>
  <c r="Y30" i="22" s="1"/>
  <c r="X265" i="25"/>
  <c r="AH248" i="25"/>
  <c r="AH250" i="25"/>
  <c r="AH251" i="25"/>
  <c r="AH249" i="25"/>
  <c r="P265" i="25"/>
  <c r="P268" i="25"/>
  <c r="Q31" i="22" s="1"/>
  <c r="P267" i="25"/>
  <c r="Q30" i="22" s="1"/>
  <c r="P270" i="25"/>
  <c r="Q33" i="22" s="1"/>
  <c r="P266" i="25"/>
  <c r="Q29" i="22" s="1"/>
  <c r="P271" i="25"/>
  <c r="Q34" i="22" s="1"/>
  <c r="P269" i="25"/>
  <c r="Q32" i="22" s="1"/>
  <c r="P272" i="25"/>
  <c r="Q35" i="22" s="1"/>
  <c r="AI254" i="25"/>
  <c r="AJ11" i="32" s="1"/>
  <c r="AI253" i="25"/>
  <c r="T254" i="25"/>
  <c r="U11" i="32" s="1"/>
  <c r="T253" i="25"/>
  <c r="AD258" i="25"/>
  <c r="AE30" i="31"/>
  <c r="AD257" i="25"/>
  <c r="AE29" i="31"/>
  <c r="AD260" i="25"/>
  <c r="AE32" i="31"/>
  <c r="AD262" i="25"/>
  <c r="AE34" i="31"/>
  <c r="AD256" i="25"/>
  <c r="AD263" i="25"/>
  <c r="AE35" i="31" s="1"/>
  <c r="AD259" i="25"/>
  <c r="AE31" i="31" s="1"/>
  <c r="AD261" i="25"/>
  <c r="E250" i="25"/>
  <c r="E249" i="25"/>
  <c r="E251" i="25"/>
  <c r="E248" i="25"/>
  <c r="W265" i="25"/>
  <c r="W267" i="25"/>
  <c r="X30" i="22" s="1"/>
  <c r="W269" i="25"/>
  <c r="X32" i="22" s="1"/>
  <c r="W271" i="25"/>
  <c r="X34" i="22" s="1"/>
  <c r="W266" i="25"/>
  <c r="X29" i="22" s="1"/>
  <c r="W268" i="25"/>
  <c r="W272" i="25"/>
  <c r="X35" i="22" s="1"/>
  <c r="W270" i="25"/>
  <c r="X33" i="22" s="1"/>
  <c r="AC257" i="25"/>
  <c r="AD29" i="31"/>
  <c r="AC259" i="25"/>
  <c r="AD31" i="31"/>
  <c r="AC260" i="25"/>
  <c r="AD32" i="31"/>
  <c r="AC262" i="25"/>
  <c r="AD34" i="31"/>
  <c r="AC261" i="25"/>
  <c r="AC258" i="25"/>
  <c r="AD30" i="31"/>
  <c r="AC256" i="25"/>
  <c r="AC263" i="25"/>
  <c r="AD35" i="31" s="1"/>
  <c r="AG248" i="25"/>
  <c r="AG250" i="25"/>
  <c r="AG249" i="25"/>
  <c r="AG251" i="25"/>
  <c r="Y248" i="25"/>
  <c r="Y250" i="25"/>
  <c r="Y249" i="25"/>
  <c r="Y251" i="25"/>
  <c r="R248" i="25"/>
  <c r="R250" i="25"/>
  <c r="R251" i="25"/>
  <c r="R249" i="25"/>
  <c r="F259" i="25"/>
  <c r="F256" i="25"/>
  <c r="F262" i="25"/>
  <c r="G34" i="31"/>
  <c r="F260" i="25"/>
  <c r="G32" i="31"/>
  <c r="F263" i="25"/>
  <c r="G35" i="31"/>
  <c r="F258" i="25"/>
  <c r="G30" i="31"/>
  <c r="F257" i="25"/>
  <c r="G29" i="31"/>
  <c r="F261" i="25"/>
  <c r="G33" i="31"/>
  <c r="K254" i="25"/>
  <c r="L11" i="32"/>
  <c r="K253" i="25"/>
  <c r="S254" i="25"/>
  <c r="T11" i="32"/>
  <c r="S253" i="25"/>
  <c r="L254" i="25"/>
  <c r="M11" i="32"/>
  <c r="L253" i="25"/>
  <c r="V259" i="25"/>
  <c r="V256" i="25"/>
  <c r="V260" i="25"/>
  <c r="W32" i="31"/>
  <c r="V262" i="25"/>
  <c r="W34" i="31"/>
  <c r="V257" i="25"/>
  <c r="W29" i="31"/>
  <c r="V263" i="25"/>
  <c r="W35" i="31"/>
  <c r="V261" i="25"/>
  <c r="W33" i="31"/>
  <c r="V258" i="25"/>
  <c r="W30" i="31"/>
  <c r="Z248" i="25"/>
  <c r="Z250" i="25"/>
  <c r="Z251" i="25"/>
  <c r="Z249" i="25"/>
  <c r="AE265" i="25"/>
  <c r="AE267" i="25"/>
  <c r="AF30" i="22" s="1"/>
  <c r="AE269" i="25"/>
  <c r="AF32" i="22" s="1"/>
  <c r="AE271" i="25"/>
  <c r="AF34" i="22" s="1"/>
  <c r="AE270" i="25"/>
  <c r="AF33" i="22" s="1"/>
  <c r="AE272" i="25"/>
  <c r="AF35" i="22" s="1"/>
  <c r="AE268" i="25"/>
  <c r="AF31" i="22" s="1"/>
  <c r="AE266" i="25"/>
  <c r="AF29" i="22" s="1"/>
  <c r="J248" i="25"/>
  <c r="J250" i="25"/>
  <c r="J251" i="25"/>
  <c r="J249" i="25"/>
  <c r="E304" i="25"/>
  <c r="E307" i="25"/>
  <c r="E306" i="25"/>
  <c r="E305" i="25"/>
  <c r="Q312" i="25"/>
  <c r="Q314" i="25"/>
  <c r="R46" i="31"/>
  <c r="Q316" i="25"/>
  <c r="R48" i="31"/>
  <c r="Q318" i="25"/>
  <c r="R50" i="31"/>
  <c r="Q319" i="25"/>
  <c r="R51" i="31"/>
  <c r="Q313" i="25"/>
  <c r="R45" i="31"/>
  <c r="Q317" i="25"/>
  <c r="R49" i="31"/>
  <c r="Q315" i="25"/>
  <c r="R47" i="31"/>
  <c r="AF310" i="25"/>
  <c r="AG15" i="32"/>
  <c r="AF309" i="25"/>
  <c r="F277" i="25"/>
  <c r="F276" i="25"/>
  <c r="F279" i="25"/>
  <c r="F278" i="25"/>
  <c r="AC285" i="25"/>
  <c r="AD37" i="31"/>
  <c r="AC284" i="25"/>
  <c r="AC287" i="25"/>
  <c r="AD39" i="31" s="1"/>
  <c r="AC288" i="25"/>
  <c r="AD40" i="31" s="1"/>
  <c r="AC291" i="25"/>
  <c r="AD43" i="31" s="1"/>
  <c r="AC289" i="25"/>
  <c r="AC290" i="25"/>
  <c r="AD42" i="31" s="1"/>
  <c r="AC286" i="25"/>
  <c r="AD38" i="31" s="1"/>
  <c r="AG312" i="25"/>
  <c r="AG314" i="25"/>
  <c r="AH46" i="31"/>
  <c r="AG316" i="25"/>
  <c r="AH48" i="31"/>
  <c r="AG318" i="25"/>
  <c r="AH50" i="31"/>
  <c r="AG319" i="25"/>
  <c r="AH51" i="31"/>
  <c r="AG313" i="25"/>
  <c r="AH45" i="31"/>
  <c r="AG317" i="25"/>
  <c r="AG315" i="25"/>
  <c r="AH47" i="31"/>
  <c r="O293" i="25"/>
  <c r="O294" i="25"/>
  <c r="P37" i="22" s="1"/>
  <c r="O295" i="25"/>
  <c r="P38" i="22" s="1"/>
  <c r="O300" i="25"/>
  <c r="P43" i="22" s="1"/>
  <c r="O296" i="25"/>
  <c r="P39" i="22" s="1"/>
  <c r="O299" i="25"/>
  <c r="P42" i="22" s="1"/>
  <c r="O297" i="25"/>
  <c r="P40" i="22" s="1"/>
  <c r="O298" i="25"/>
  <c r="Y312" i="25"/>
  <c r="Y314" i="25"/>
  <c r="Z46" i="31"/>
  <c r="Y316" i="25"/>
  <c r="Z48" i="31"/>
  <c r="Y318" i="25"/>
  <c r="Z50" i="31"/>
  <c r="Y315" i="25"/>
  <c r="Z47" i="31"/>
  <c r="Y317" i="25"/>
  <c r="Z49" i="31"/>
  <c r="Y319" i="25"/>
  <c r="Y313" i="25"/>
  <c r="Z45" i="31"/>
  <c r="M304" i="25"/>
  <c r="M306" i="25"/>
  <c r="M307" i="25"/>
  <c r="M305" i="25"/>
  <c r="AE310" i="25"/>
  <c r="AF15" i="32"/>
  <c r="AE309" i="25"/>
  <c r="AG32" i="30"/>
  <c r="Q295" i="25"/>
  <c r="R38" i="22"/>
  <c r="Q296" i="25"/>
  <c r="R39" i="22"/>
  <c r="Q298" i="25"/>
  <c r="R41" i="22"/>
  <c r="Q300" i="25"/>
  <c r="R43" i="22"/>
  <c r="Q299" i="25"/>
  <c r="R42" i="22"/>
  <c r="Q293" i="25"/>
  <c r="Q297" i="25"/>
  <c r="R40" i="22" s="1"/>
  <c r="Q294" i="25"/>
  <c r="R37" i="22" s="1"/>
  <c r="AA310" i="25"/>
  <c r="AB15" i="32" s="1"/>
  <c r="AA309" i="25"/>
  <c r="F316" i="25"/>
  <c r="G48" i="31"/>
  <c r="F319" i="25"/>
  <c r="G51" i="31"/>
  <c r="F313" i="25"/>
  <c r="G45" i="31"/>
  <c r="F318" i="25"/>
  <c r="G50" i="31"/>
  <c r="F317" i="25"/>
  <c r="G49" i="31"/>
  <c r="F315" i="25"/>
  <c r="F314" i="25"/>
  <c r="G46" i="31"/>
  <c r="F312" i="25"/>
  <c r="S310" i="25"/>
  <c r="T15" i="32" s="1"/>
  <c r="S309" i="25"/>
  <c r="U32" i="30" s="1"/>
  <c r="X309" i="25"/>
  <c r="X310" i="25"/>
  <c r="Y15" i="32"/>
  <c r="G310" i="25"/>
  <c r="H15" i="32" s="1"/>
  <c r="G309" i="25"/>
  <c r="I32" i="30" s="1"/>
  <c r="L310" i="25"/>
  <c r="M15" i="32" s="1"/>
  <c r="L309" i="25"/>
  <c r="Y284" i="25"/>
  <c r="Y287" i="25"/>
  <c r="Z39" i="31" s="1"/>
  <c r="Y286" i="25"/>
  <c r="Z38" i="31" s="1"/>
  <c r="Y289" i="25"/>
  <c r="Z41" i="31" s="1"/>
  <c r="Y290" i="25"/>
  <c r="Z42" i="31" s="1"/>
  <c r="Y291" i="25"/>
  <c r="Y288" i="25"/>
  <c r="Z40" i="31" s="1"/>
  <c r="Y285" i="25"/>
  <c r="Z37" i="31" s="1"/>
  <c r="AH285" i="25"/>
  <c r="AI37" i="31" s="1"/>
  <c r="AH286" i="25"/>
  <c r="AI38" i="31" s="1"/>
  <c r="AH289" i="25"/>
  <c r="AH288" i="25"/>
  <c r="AI40" i="31" s="1"/>
  <c r="AH291" i="25"/>
  <c r="AI43" i="31" s="1"/>
  <c r="AH284" i="25"/>
  <c r="AH290" i="25"/>
  <c r="AI42" i="31"/>
  <c r="AH287" i="25"/>
  <c r="AI39" i="31"/>
  <c r="M284" i="25"/>
  <c r="M288" i="25"/>
  <c r="M287" i="25"/>
  <c r="N39" i="31" s="1"/>
  <c r="M291" i="25"/>
  <c r="N43" i="31" s="1"/>
  <c r="M286" i="25"/>
  <c r="N38" i="31" s="1"/>
  <c r="M285" i="25"/>
  <c r="N37" i="31" s="1"/>
  <c r="M289" i="25"/>
  <c r="N41" i="31" s="1"/>
  <c r="M290" i="25"/>
  <c r="N42" i="31" s="1"/>
  <c r="V316" i="25"/>
  <c r="W48" i="31" s="1"/>
  <c r="V319" i="25"/>
  <c r="W51" i="31" s="1"/>
  <c r="V313" i="25"/>
  <c r="W45" i="31" s="1"/>
  <c r="V318" i="25"/>
  <c r="W50" i="31" s="1"/>
  <c r="V314" i="25"/>
  <c r="W46" i="31" s="1"/>
  <c r="V312" i="25"/>
  <c r="V317" i="25"/>
  <c r="W49" i="31"/>
  <c r="V315" i="25"/>
  <c r="AE293" i="25"/>
  <c r="AE297" i="25"/>
  <c r="AF40" i="22" s="1"/>
  <c r="AE294" i="25"/>
  <c r="AF37" i="22" s="1"/>
  <c r="AE300" i="25"/>
  <c r="AF43" i="22" s="1"/>
  <c r="AE298" i="25"/>
  <c r="AF41" i="22" s="1"/>
  <c r="AE296" i="25"/>
  <c r="AF39" i="22" s="1"/>
  <c r="AE299" i="25"/>
  <c r="AF42" i="22" s="1"/>
  <c r="AE295" i="25"/>
  <c r="AF38" i="22" s="1"/>
  <c r="E278" i="25"/>
  <c r="E279" i="25"/>
  <c r="E276" i="25"/>
  <c r="E277" i="25"/>
  <c r="J305" i="25"/>
  <c r="J306" i="25"/>
  <c r="J304" i="25"/>
  <c r="J307" i="25"/>
  <c r="R304" i="25"/>
  <c r="R307" i="25"/>
  <c r="R306" i="25"/>
  <c r="R305" i="25"/>
  <c r="W310" i="25"/>
  <c r="X15" i="32"/>
  <c r="W309" i="25"/>
  <c r="AA293" i="25"/>
  <c r="AA295" i="25"/>
  <c r="AB38" i="22"/>
  <c r="AA296" i="25"/>
  <c r="AA299" i="25"/>
  <c r="AB42" i="22"/>
  <c r="AA298" i="25"/>
  <c r="AB41" i="22"/>
  <c r="AA294" i="25"/>
  <c r="AB37" i="22"/>
  <c r="AA297" i="25"/>
  <c r="AB40" i="22"/>
  <c r="AA300" i="25"/>
  <c r="AB43" i="22"/>
  <c r="N322" i="25"/>
  <c r="O45" i="22"/>
  <c r="N321" i="25"/>
  <c r="N327" i="25"/>
  <c r="O50" i="22" s="1"/>
  <c r="N325" i="25"/>
  <c r="O48" i="22" s="1"/>
  <c r="N323" i="25"/>
  <c r="O46" i="22" s="1"/>
  <c r="N328" i="25"/>
  <c r="O51" i="22" s="1"/>
  <c r="N326" i="25"/>
  <c r="O49" i="22" s="1"/>
  <c r="N324" i="25"/>
  <c r="O47" i="22" s="1"/>
  <c r="L294" i="25"/>
  <c r="M37" i="22" s="1"/>
  <c r="L295" i="25"/>
  <c r="M38" i="22" s="1"/>
  <c r="L298" i="25"/>
  <c r="M41" i="22" s="1"/>
  <c r="L296" i="25"/>
  <c r="M39" i="22" s="1"/>
  <c r="L299" i="25"/>
  <c r="M42" i="22" s="1"/>
  <c r="L297" i="25"/>
  <c r="M40" i="22" s="1"/>
  <c r="L300" i="25"/>
  <c r="M43" i="22" s="1"/>
  <c r="L293" i="25"/>
  <c r="T284" i="25"/>
  <c r="T287" i="25"/>
  <c r="U39" i="31" s="1"/>
  <c r="T291" i="25"/>
  <c r="U43" i="31" s="1"/>
  <c r="T285" i="25"/>
  <c r="U37" i="31" s="1"/>
  <c r="T290" i="25"/>
  <c r="U42" i="31" s="1"/>
  <c r="T289" i="25"/>
  <c r="U41" i="31" s="1"/>
  <c r="T286" i="25"/>
  <c r="U38" i="31" s="1"/>
  <c r="T288" i="25"/>
  <c r="U40" i="31" s="1"/>
  <c r="AD312" i="25"/>
  <c r="AD315" i="25"/>
  <c r="AE47" i="31"/>
  <c r="AD314" i="25"/>
  <c r="AE46" i="31"/>
  <c r="AD317" i="25"/>
  <c r="AD313" i="25"/>
  <c r="AE45" i="31"/>
  <c r="AD318" i="25"/>
  <c r="AE50" i="31"/>
  <c r="AD316" i="25"/>
  <c r="AE48" i="31"/>
  <c r="AD319" i="25"/>
  <c r="AE51" i="31"/>
  <c r="AD290" i="25"/>
  <c r="AE42" i="31"/>
  <c r="AD286" i="25"/>
  <c r="AE38" i="31"/>
  <c r="AD287" i="25"/>
  <c r="AE39" i="31"/>
  <c r="AD288" i="25"/>
  <c r="AE40" i="31"/>
  <c r="AD289" i="25"/>
  <c r="AD284" i="25"/>
  <c r="AD285" i="25"/>
  <c r="AE37" i="31" s="1"/>
  <c r="AD291" i="25"/>
  <c r="AE43" i="31" s="1"/>
  <c r="AH304" i="25"/>
  <c r="AH307" i="25"/>
  <c r="AH306" i="25"/>
  <c r="AH305" i="25"/>
  <c r="I284" i="25"/>
  <c r="I286" i="25"/>
  <c r="J38" i="31"/>
  <c r="I287" i="25"/>
  <c r="J39" i="31"/>
  <c r="I289" i="25"/>
  <c r="J41" i="31"/>
  <c r="I290" i="25"/>
  <c r="I291" i="25"/>
  <c r="J43" i="31"/>
  <c r="I288" i="25"/>
  <c r="J40" i="31"/>
  <c r="I285" i="25"/>
  <c r="J37" i="31"/>
  <c r="P310" i="25"/>
  <c r="Q15" i="32"/>
  <c r="P309" i="25"/>
  <c r="R32" i="30"/>
  <c r="AI323" i="25"/>
  <c r="AJ46" i="22"/>
  <c r="AI328" i="25"/>
  <c r="AJ51" i="22"/>
  <c r="AI325" i="25"/>
  <c r="AJ48" i="22"/>
  <c r="AI327" i="25"/>
  <c r="AJ50" i="22"/>
  <c r="AI321" i="25"/>
  <c r="AI322" i="25"/>
  <c r="AJ45" i="22" s="1"/>
  <c r="AI326" i="25"/>
  <c r="AJ49" i="22" s="1"/>
  <c r="AI324" i="25"/>
  <c r="AJ47" i="22" s="1"/>
  <c r="J276" i="25"/>
  <c r="J277" i="25"/>
  <c r="J278" i="25"/>
  <c r="J279" i="25"/>
  <c r="R285" i="25"/>
  <c r="S37" i="31" s="1"/>
  <c r="R289" i="25"/>
  <c r="S41" i="31" s="1"/>
  <c r="R284" i="25"/>
  <c r="R286" i="25"/>
  <c r="S38" i="31"/>
  <c r="R288" i="25"/>
  <c r="S40" i="31"/>
  <c r="R291" i="25"/>
  <c r="S43" i="31"/>
  <c r="R287" i="25"/>
  <c r="S39" i="31"/>
  <c r="R290" i="25"/>
  <c r="S42" i="31"/>
  <c r="W295" i="25"/>
  <c r="X38" i="22"/>
  <c r="W297" i="25"/>
  <c r="X40" i="22"/>
  <c r="W298" i="25"/>
  <c r="X41" i="22"/>
  <c r="W296" i="25"/>
  <c r="W294" i="25"/>
  <c r="X37" i="22"/>
  <c r="W299" i="25"/>
  <c r="X42" i="22"/>
  <c r="W293" i="25"/>
  <c r="W300" i="25"/>
  <c r="X43" i="22" s="1"/>
  <c r="K296" i="25"/>
  <c r="L39" i="22"/>
  <c r="K299" i="25"/>
  <c r="L42" i="22"/>
  <c r="K293" i="25"/>
  <c r="K297" i="25"/>
  <c r="L40" i="22" s="1"/>
  <c r="K300" i="25"/>
  <c r="L43" i="22" s="1"/>
  <c r="K295" i="25"/>
  <c r="L38" i="22" s="1"/>
  <c r="K298" i="25"/>
  <c r="L41" i="22" s="1"/>
  <c r="K294" i="25"/>
  <c r="L37" i="22" s="1"/>
  <c r="K310" i="25"/>
  <c r="L15" i="32" s="1"/>
  <c r="K309" i="25"/>
  <c r="S293" i="25"/>
  <c r="S297" i="25"/>
  <c r="T40" i="22" s="1"/>
  <c r="S299" i="25"/>
  <c r="T42" i="22" s="1"/>
  <c r="S294" i="25"/>
  <c r="T37" i="22" s="1"/>
  <c r="S300" i="25"/>
  <c r="T43" i="22" s="1"/>
  <c r="S298" i="25"/>
  <c r="T41" i="22" s="1"/>
  <c r="S295" i="25"/>
  <c r="T38" i="22" s="1"/>
  <c r="S296" i="25"/>
  <c r="T39" i="22" s="1"/>
  <c r="X282" i="25"/>
  <c r="Y13" i="32" s="1"/>
  <c r="X281" i="25"/>
  <c r="AC304" i="25"/>
  <c r="AC306" i="25"/>
  <c r="AC307" i="25"/>
  <c r="AE38" i="30" s="1"/>
  <c r="AC305" i="25"/>
  <c r="G281" i="25"/>
  <c r="G282" i="25"/>
  <c r="H13" i="32"/>
  <c r="O310" i="25"/>
  <c r="P15" i="32"/>
  <c r="O309" i="25"/>
  <c r="Q32" i="30"/>
  <c r="T309" i="25"/>
  <c r="T310" i="25"/>
  <c r="U15" i="32" s="1"/>
  <c r="I312" i="25"/>
  <c r="I314" i="25"/>
  <c r="J46" i="31" s="1"/>
  <c r="I316" i="25"/>
  <c r="J48" i="31" s="1"/>
  <c r="I318" i="25"/>
  <c r="I315" i="25"/>
  <c r="J47" i="31" s="1"/>
  <c r="I317" i="25"/>
  <c r="J49" i="31" s="1"/>
  <c r="I313" i="25"/>
  <c r="J45" i="31" s="1"/>
  <c r="I319" i="25"/>
  <c r="J51" i="31" s="1"/>
  <c r="P294" i="25"/>
  <c r="Q37" i="22" s="1"/>
  <c r="P293" i="25"/>
  <c r="P296" i="25"/>
  <c r="Q39" i="22"/>
  <c r="P297" i="25"/>
  <c r="Q40" i="22"/>
  <c r="P298" i="25"/>
  <c r="Q41" i="22"/>
  <c r="P299" i="25"/>
  <c r="Q42" i="22"/>
  <c r="P295" i="25"/>
  <c r="Q38" i="22"/>
  <c r="P300" i="25"/>
  <c r="Q43" i="22"/>
  <c r="V277" i="25"/>
  <c r="V278" i="25"/>
  <c r="V276" i="25"/>
  <c r="V279" i="25"/>
  <c r="Z305" i="25"/>
  <c r="Z307" i="25"/>
  <c r="Z306" i="25"/>
  <c r="Z304" i="25"/>
  <c r="AA265" i="25"/>
  <c r="AA267" i="25"/>
  <c r="AB30" i="22"/>
  <c r="AA269" i="25"/>
  <c r="AB32" i="22"/>
  <c r="AA271" i="25"/>
  <c r="AB34" i="22"/>
  <c r="AA268" i="25"/>
  <c r="AA270" i="25"/>
  <c r="AB33" i="22"/>
  <c r="AA266" i="25"/>
  <c r="AB29" i="22"/>
  <c r="AA272" i="25"/>
  <c r="AB35" i="22"/>
  <c r="AF254" i="25"/>
  <c r="AG11" i="32"/>
  <c r="AF253" i="25"/>
  <c r="X254" i="25"/>
  <c r="Y11" i="32"/>
  <c r="X253" i="25"/>
  <c r="AH257" i="25"/>
  <c r="AI29" i="31" s="1"/>
  <c r="AH259" i="25"/>
  <c r="AI31" i="31" s="1"/>
  <c r="AH260" i="25"/>
  <c r="AI32" i="31" s="1"/>
  <c r="AH262" i="25"/>
  <c r="AI34" i="31" s="1"/>
  <c r="AH258" i="25"/>
  <c r="AI30" i="31" s="1"/>
  <c r="AH261" i="25"/>
  <c r="AH256" i="25"/>
  <c r="AH263" i="25"/>
  <c r="AI35" i="31"/>
  <c r="I257" i="25"/>
  <c r="J29" i="31"/>
  <c r="I259" i="25"/>
  <c r="J31" i="31"/>
  <c r="I258" i="25"/>
  <c r="J30" i="31"/>
  <c r="I262" i="25"/>
  <c r="I260" i="25"/>
  <c r="J32" i="31"/>
  <c r="I256" i="25"/>
  <c r="I263" i="25"/>
  <c r="J35" i="31" s="1"/>
  <c r="I261" i="25"/>
  <c r="J33" i="31" s="1"/>
  <c r="P254" i="25"/>
  <c r="Q11" i="32" s="1"/>
  <c r="P253" i="25"/>
  <c r="AI265" i="25"/>
  <c r="AI267" i="25"/>
  <c r="AJ30" i="22"/>
  <c r="AI269" i="25"/>
  <c r="AJ32" i="22"/>
  <c r="AI271" i="25"/>
  <c r="AJ34" i="22"/>
  <c r="AI272" i="25"/>
  <c r="AJ35" i="22"/>
  <c r="AI266" i="25"/>
  <c r="AJ29" i="22"/>
  <c r="AI270" i="25"/>
  <c r="AJ33" i="22"/>
  <c r="AI268" i="25"/>
  <c r="AJ31" i="22"/>
  <c r="T267" i="25"/>
  <c r="U30" i="22"/>
  <c r="T270" i="25"/>
  <c r="U33" i="22"/>
  <c r="T269" i="25"/>
  <c r="T272" i="25"/>
  <c r="U35" i="22"/>
  <c r="T268" i="25"/>
  <c r="U31" i="22"/>
  <c r="T266" i="25"/>
  <c r="U29" i="22"/>
  <c r="T271" i="25"/>
  <c r="U34" i="22"/>
  <c r="T265" i="25"/>
  <c r="M248" i="25"/>
  <c r="M250" i="25"/>
  <c r="M251" i="25"/>
  <c r="M249" i="25"/>
  <c r="E269" i="25"/>
  <c r="F32" i="22" s="1"/>
  <c r="E265" i="25"/>
  <c r="E272" i="25"/>
  <c r="F35" i="22"/>
  <c r="E268" i="25"/>
  <c r="F31" i="22"/>
  <c r="E266" i="25"/>
  <c r="F29" i="22"/>
  <c r="E271" i="25"/>
  <c r="F34" i="22"/>
  <c r="E270" i="25"/>
  <c r="F33" i="22"/>
  <c r="E267" i="25"/>
  <c r="F30" i="22"/>
  <c r="W254" i="25"/>
  <c r="X11" i="32"/>
  <c r="W253" i="25"/>
  <c r="AC248" i="25"/>
  <c r="AC250" i="25"/>
  <c r="AC251" i="25"/>
  <c r="AC249" i="25"/>
  <c r="AG257" i="25"/>
  <c r="AH29" i="31" s="1"/>
  <c r="AG259" i="25"/>
  <c r="AH31" i="31" s="1"/>
  <c r="AG260" i="25"/>
  <c r="AH32" i="31" s="1"/>
  <c r="AG262" i="25"/>
  <c r="AH34" i="31" s="1"/>
  <c r="AG256" i="25"/>
  <c r="AG263" i="25"/>
  <c r="AH35" i="31"/>
  <c r="AG258" i="25"/>
  <c r="AH30" i="31"/>
  <c r="AG261" i="25"/>
  <c r="Y257" i="25"/>
  <c r="Z29" i="31"/>
  <c r="Y259" i="25"/>
  <c r="Z31" i="31"/>
  <c r="Y258" i="25"/>
  <c r="Z30" i="31"/>
  <c r="Y260" i="25"/>
  <c r="Z32" i="31"/>
  <c r="Y262" i="25"/>
  <c r="Z34" i="31"/>
  <c r="Y263" i="25"/>
  <c r="Y256" i="25"/>
  <c r="Y261" i="25"/>
  <c r="Z33" i="31" s="1"/>
  <c r="R257" i="25"/>
  <c r="S29" i="31" s="1"/>
  <c r="R259" i="25"/>
  <c r="S31" i="31" s="1"/>
  <c r="R260" i="25"/>
  <c r="S32" i="31" s="1"/>
  <c r="R262" i="25"/>
  <c r="S34" i="31" s="1"/>
  <c r="R261" i="25"/>
  <c r="S33" i="31" s="1"/>
  <c r="R258" i="25"/>
  <c r="S30" i="31" s="1"/>
  <c r="R263" i="25"/>
  <c r="S35" i="31" s="1"/>
  <c r="R256" i="25"/>
  <c r="F248" i="25"/>
  <c r="F250" i="25"/>
  <c r="F249" i="25"/>
  <c r="F251" i="25"/>
  <c r="K265" i="25"/>
  <c r="K267" i="25"/>
  <c r="L30" i="22" s="1"/>
  <c r="K269" i="25"/>
  <c r="L32" i="22" s="1"/>
  <c r="K271" i="25"/>
  <c r="L34" i="22" s="1"/>
  <c r="K268" i="25"/>
  <c r="L31" i="22" s="1"/>
  <c r="K270" i="25"/>
  <c r="L33" i="22" s="1"/>
  <c r="K272" i="25"/>
  <c r="L35" i="22" s="1"/>
  <c r="K266" i="25"/>
  <c r="L29" i="22" s="1"/>
  <c r="S265" i="25"/>
  <c r="S267" i="25"/>
  <c r="T30" i="22"/>
  <c r="S269" i="25"/>
  <c r="T32" i="22"/>
  <c r="S271" i="25"/>
  <c r="T34" i="22"/>
  <c r="S272" i="25"/>
  <c r="T35" i="22"/>
  <c r="S266" i="25"/>
  <c r="T29" i="22"/>
  <c r="S270" i="25"/>
  <c r="T33" i="22"/>
  <c r="S268" i="25"/>
  <c r="T31" i="22"/>
  <c r="G254" i="25"/>
  <c r="H11" i="32"/>
  <c r="G253" i="25"/>
  <c r="L266" i="25"/>
  <c r="M29" i="22"/>
  <c r="L271" i="25"/>
  <c r="M34" i="22"/>
  <c r="L265" i="25"/>
  <c r="L268" i="25"/>
  <c r="M31" i="22" s="1"/>
  <c r="L269" i="25"/>
  <c r="M32" i="22" s="1"/>
  <c r="L267" i="25"/>
  <c r="M30" i="22" s="1"/>
  <c r="L272" i="25"/>
  <c r="M35" i="22" s="1"/>
  <c r="L270" i="25"/>
  <c r="M33" i="22" s="1"/>
  <c r="O254" i="25"/>
  <c r="P11" i="32" s="1"/>
  <c r="O253" i="25"/>
  <c r="V248" i="25"/>
  <c r="V250" i="25"/>
  <c r="V249" i="25"/>
  <c r="V251" i="25"/>
  <c r="Z256" i="25"/>
  <c r="Z258" i="25"/>
  <c r="AA30" i="31" s="1"/>
  <c r="Z260" i="25"/>
  <c r="AA32" i="31" s="1"/>
  <c r="Z262" i="25"/>
  <c r="AA34" i="31" s="1"/>
  <c r="Z259" i="25"/>
  <c r="AA31" i="31" s="1"/>
  <c r="Z261" i="25"/>
  <c r="AA33" i="31" s="1"/>
  <c r="Z257" i="25"/>
  <c r="AA29" i="31" s="1"/>
  <c r="Z263" i="25"/>
  <c r="AA35" i="31" s="1"/>
  <c r="AE254" i="25"/>
  <c r="AF11" i="32" s="1"/>
  <c r="AE253" i="25"/>
  <c r="J256" i="25"/>
  <c r="J258" i="25"/>
  <c r="K30" i="31"/>
  <c r="J262" i="25"/>
  <c r="K34" i="31"/>
  <c r="J261" i="25"/>
  <c r="K33" i="31"/>
  <c r="J260" i="25"/>
  <c r="K32" i="31"/>
  <c r="J259" i="25"/>
  <c r="K31" i="31"/>
  <c r="J263" i="25"/>
  <c r="K35" i="31"/>
  <c r="J257" i="25"/>
  <c r="K29" i="31"/>
  <c r="Q304" i="25"/>
  <c r="S38" i="30" s="1"/>
  <c r="Q306" i="25"/>
  <c r="Q307" i="25"/>
  <c r="Q305" i="25"/>
  <c r="AF313" i="25"/>
  <c r="AG45" i="31" s="1"/>
  <c r="AF316" i="25"/>
  <c r="AG48" i="31" s="1"/>
  <c r="AF315" i="25"/>
  <c r="AG47" i="31" s="1"/>
  <c r="AF318" i="25"/>
  <c r="AG50" i="31" s="1"/>
  <c r="AF314" i="25"/>
  <c r="AG46" i="31" s="1"/>
  <c r="AF319" i="25"/>
  <c r="AG51" i="31" s="1"/>
  <c r="AF312" i="25"/>
  <c r="AF317" i="25"/>
  <c r="AG49" i="31"/>
  <c r="F288" i="25"/>
  <c r="G40" i="31"/>
  <c r="F291" i="25"/>
  <c r="G43" i="31"/>
  <c r="F285" i="25"/>
  <c r="G37" i="31"/>
  <c r="F287" i="25"/>
  <c r="F290" i="25"/>
  <c r="G42" i="31"/>
  <c r="F286" i="25"/>
  <c r="G38" i="31"/>
  <c r="F284" i="25"/>
  <c r="F289" i="25"/>
  <c r="G41" i="31" s="1"/>
  <c r="N281" i="25"/>
  <c r="N282" i="25"/>
  <c r="O13" i="32"/>
  <c r="AC296" i="25"/>
  <c r="AD39" i="22"/>
  <c r="AC297" i="25"/>
  <c r="AD40" i="22"/>
  <c r="AC298" i="25"/>
  <c r="AD41" i="22"/>
  <c r="AC299" i="25"/>
  <c r="AD42" i="22"/>
  <c r="AC300" i="25"/>
  <c r="AD43" i="22"/>
  <c r="AC295" i="25"/>
  <c r="AD38" i="22"/>
  <c r="AC293" i="25"/>
  <c r="AC294" i="25"/>
  <c r="AD37" i="22" s="1"/>
  <c r="AG304" i="25"/>
  <c r="AI38" i="30" s="1"/>
  <c r="AG306" i="25"/>
  <c r="AG307" i="25"/>
  <c r="AG305" i="25"/>
  <c r="Y321" i="25"/>
  <c r="Y326" i="25"/>
  <c r="Z49" i="22"/>
  <c r="Y328" i="25"/>
  <c r="Z51" i="22"/>
  <c r="Y322" i="25"/>
  <c r="Z45" i="22"/>
  <c r="Y324" i="25"/>
  <c r="Z47" i="22"/>
  <c r="Y325" i="25"/>
  <c r="Z48" i="22"/>
  <c r="Y327" i="25"/>
  <c r="Z50" i="22"/>
  <c r="Y323" i="25"/>
  <c r="Z46" i="22"/>
  <c r="M312" i="25"/>
  <c r="M314" i="25"/>
  <c r="N46" i="31" s="1"/>
  <c r="M316" i="25"/>
  <c r="M318" i="25"/>
  <c r="N50" i="31" s="1"/>
  <c r="M317" i="25"/>
  <c r="N49" i="31" s="1"/>
  <c r="M319" i="25"/>
  <c r="N51" i="31" s="1"/>
  <c r="M315" i="25"/>
  <c r="N47" i="31" s="1"/>
  <c r="M313" i="25"/>
  <c r="N45" i="31" s="1"/>
  <c r="AE326" i="25"/>
  <c r="AF49" i="22" s="1"/>
  <c r="AE327" i="25"/>
  <c r="AF50" i="22" s="1"/>
  <c r="AE321" i="25"/>
  <c r="AE322" i="25"/>
  <c r="AF45" i="22"/>
  <c r="AE323" i="25"/>
  <c r="AF46" i="22"/>
  <c r="AE324" i="25"/>
  <c r="AF47" i="22"/>
  <c r="AE325" i="25"/>
  <c r="AF48" i="22"/>
  <c r="AE328" i="25"/>
  <c r="AF51" i="22"/>
  <c r="AA313" i="25"/>
  <c r="AB45" i="31"/>
  <c r="AA315" i="25"/>
  <c r="AB47" i="31"/>
  <c r="AA317" i="25"/>
  <c r="AB49" i="31"/>
  <c r="AA319" i="25"/>
  <c r="AB51" i="31"/>
  <c r="AA316" i="25"/>
  <c r="AA318" i="25"/>
  <c r="AB50" i="31"/>
  <c r="AA314" i="25"/>
  <c r="AB46" i="31"/>
  <c r="AA312" i="25"/>
  <c r="F306" i="25"/>
  <c r="F304" i="25"/>
  <c r="F307" i="25"/>
  <c r="F305" i="25"/>
  <c r="S323" i="25"/>
  <c r="T46" i="22" s="1"/>
  <c r="S328" i="25"/>
  <c r="T51" i="22" s="1"/>
  <c r="S321" i="25"/>
  <c r="S322" i="25"/>
  <c r="T45" i="22"/>
  <c r="S324" i="25"/>
  <c r="T47" i="22"/>
  <c r="S326" i="25"/>
  <c r="T49" i="22"/>
  <c r="S327" i="25"/>
  <c r="T50" i="22"/>
  <c r="S325" i="25"/>
  <c r="T48" i="22"/>
  <c r="X312" i="25"/>
  <c r="X317" i="25"/>
  <c r="Y49" i="31" s="1"/>
  <c r="X314" i="25"/>
  <c r="Y46" i="31" s="1"/>
  <c r="X319" i="25"/>
  <c r="Y51" i="31" s="1"/>
  <c r="X315" i="25"/>
  <c r="Y47" i="31" s="1"/>
  <c r="X313" i="25"/>
  <c r="Y45" i="31" s="1"/>
  <c r="X318" i="25"/>
  <c r="X316" i="25"/>
  <c r="Y48" i="31" s="1"/>
  <c r="G322" i="25"/>
  <c r="G327" i="25"/>
  <c r="H50" i="22" s="1"/>
  <c r="G321" i="25"/>
  <c r="G325" i="25"/>
  <c r="H48" i="22"/>
  <c r="G326" i="25"/>
  <c r="H49" i="22"/>
  <c r="G323" i="25"/>
  <c r="H46" i="22"/>
  <c r="G324" i="25"/>
  <c r="G328" i="25"/>
  <c r="H51" i="22"/>
  <c r="L314" i="25"/>
  <c r="M46" i="31"/>
  <c r="L319" i="25"/>
  <c r="M51" i="31"/>
  <c r="L313" i="25"/>
  <c r="M45" i="31"/>
  <c r="L316" i="25"/>
  <c r="M48" i="31"/>
  <c r="L318" i="25"/>
  <c r="M50" i="31"/>
  <c r="L312" i="25"/>
  <c r="L317" i="25"/>
  <c r="M49" i="31" s="1"/>
  <c r="L315" i="25"/>
  <c r="M47" i="31" s="1"/>
  <c r="Y296" i="25"/>
  <c r="Z39" i="22" s="1"/>
  <c r="Y298" i="25"/>
  <c r="Z41" i="22" s="1"/>
  <c r="Y300" i="25"/>
  <c r="Z43" i="22" s="1"/>
  <c r="Y294" i="25"/>
  <c r="Z37" i="22" s="1"/>
  <c r="Y299" i="25"/>
  <c r="Z42" i="22" s="1"/>
  <c r="Y293" i="25"/>
  <c r="Y297" i="25"/>
  <c r="Z40" i="22"/>
  <c r="Y295" i="25"/>
  <c r="Z38" i="22"/>
  <c r="AH281" i="25"/>
  <c r="AH282" i="25"/>
  <c r="AI13" i="32" s="1"/>
  <c r="M296" i="25"/>
  <c r="N39" i="22" s="1"/>
  <c r="M297" i="25"/>
  <c r="N40" i="22" s="1"/>
  <c r="M298" i="25"/>
  <c r="N41" i="22" s="1"/>
  <c r="M299" i="25"/>
  <c r="N42" i="22" s="1"/>
  <c r="M300" i="25"/>
  <c r="N43" i="22" s="1"/>
  <c r="M295" i="25"/>
  <c r="N38" i="22" s="1"/>
  <c r="M293" i="25"/>
  <c r="M294" i="25"/>
  <c r="N37" i="22"/>
  <c r="V306" i="25"/>
  <c r="V307" i="25"/>
  <c r="V305" i="25"/>
  <c r="V304" i="25"/>
  <c r="AE281" i="25"/>
  <c r="AE282" i="25"/>
  <c r="AF13" i="32" s="1"/>
  <c r="AI293" i="25"/>
  <c r="AI297" i="25"/>
  <c r="AJ40" i="22" s="1"/>
  <c r="AI299" i="25"/>
  <c r="AJ42" i="22" s="1"/>
  <c r="AI294" i="25"/>
  <c r="AJ37" i="22" s="1"/>
  <c r="AI300" i="25"/>
  <c r="AJ43" i="22" s="1"/>
  <c r="AI298" i="25"/>
  <c r="AJ41" i="22" s="1"/>
  <c r="AI296" i="25"/>
  <c r="AJ39" i="22" s="1"/>
  <c r="AI295" i="25"/>
  <c r="AJ38" i="22" s="1"/>
  <c r="E290" i="25"/>
  <c r="F42" i="31" s="1"/>
  <c r="E284" i="25"/>
  <c r="E291" i="25"/>
  <c r="E288" i="25"/>
  <c r="F40" i="31"/>
  <c r="E287" i="25"/>
  <c r="F39" i="31"/>
  <c r="E286" i="25"/>
  <c r="F38" i="31"/>
  <c r="E285" i="25"/>
  <c r="F37" i="31"/>
  <c r="E289" i="25"/>
  <c r="F41" i="31"/>
  <c r="J322" i="25"/>
  <c r="K45" i="22"/>
  <c r="J327" i="25"/>
  <c r="K50" i="22"/>
  <c r="J325" i="25"/>
  <c r="K48" i="22"/>
  <c r="J323" i="25"/>
  <c r="K46" i="22"/>
  <c r="J321" i="25"/>
  <c r="J328" i="25"/>
  <c r="K51" i="22" s="1"/>
  <c r="J326" i="25"/>
  <c r="K49" i="22" s="1"/>
  <c r="J324" i="25"/>
  <c r="K47" i="22" s="1"/>
  <c r="R314" i="25"/>
  <c r="S46" i="31" s="1"/>
  <c r="R317" i="25"/>
  <c r="S49" i="31" s="1"/>
  <c r="R316" i="25"/>
  <c r="S48" i="31" s="1"/>
  <c r="R319" i="25"/>
  <c r="S51" i="31" s="1"/>
  <c r="R312" i="25"/>
  <c r="R315" i="25"/>
  <c r="S47" i="31"/>
  <c r="R313" i="25"/>
  <c r="S45" i="31"/>
  <c r="R318" i="25"/>
  <c r="S50" i="31"/>
  <c r="W322" i="25"/>
  <c r="X45" i="22"/>
  <c r="W327" i="25"/>
  <c r="X50" i="22"/>
  <c r="W321" i="25"/>
  <c r="W323" i="25"/>
  <c r="W325" i="25"/>
  <c r="X48" i="22" s="1"/>
  <c r="W324" i="25"/>
  <c r="W328" i="25"/>
  <c r="X51" i="22" s="1"/>
  <c r="W326" i="25"/>
  <c r="X49" i="22" s="1"/>
  <c r="AA281" i="25"/>
  <c r="AA282" i="25"/>
  <c r="AB13" i="32"/>
  <c r="N312" i="25"/>
  <c r="N315" i="25"/>
  <c r="N314" i="25"/>
  <c r="O46" i="31" s="1"/>
  <c r="N317" i="25"/>
  <c r="N319" i="25"/>
  <c r="N313" i="25"/>
  <c r="O45" i="31" s="1"/>
  <c r="N318" i="25"/>
  <c r="O50" i="31" s="1"/>
  <c r="N316" i="25"/>
  <c r="O48" i="31" s="1"/>
  <c r="L278" i="25"/>
  <c r="L276" i="25"/>
  <c r="L279" i="25"/>
  <c r="L277" i="25"/>
  <c r="T294" i="25"/>
  <c r="U37" i="22" s="1"/>
  <c r="T295" i="25"/>
  <c r="U38" i="22" s="1"/>
  <c r="T299" i="25"/>
  <c r="U42" i="22" s="1"/>
  <c r="T300" i="25"/>
  <c r="U43" i="22" s="1"/>
  <c r="T293" i="25"/>
  <c r="T298" i="25"/>
  <c r="U41" i="22"/>
  <c r="T296" i="25"/>
  <c r="U39" i="22"/>
  <c r="T297" i="25"/>
  <c r="AD322" i="25"/>
  <c r="AE45" i="22"/>
  <c r="AD327" i="25"/>
  <c r="AE50" i="22"/>
  <c r="AD325" i="25"/>
  <c r="AE48" i="22"/>
  <c r="AD323" i="25"/>
  <c r="AE46" i="22"/>
  <c r="AD321" i="25"/>
  <c r="AD328" i="25"/>
  <c r="AE51" i="22" s="1"/>
  <c r="AD326" i="25"/>
  <c r="AE49" i="22" s="1"/>
  <c r="AD324" i="25"/>
  <c r="AE47" i="22" s="1"/>
  <c r="AD281" i="25"/>
  <c r="AD282" i="25"/>
  <c r="AE13" i="32"/>
  <c r="AH314" i="25"/>
  <c r="AI46" i="31" s="1"/>
  <c r="AH317" i="25"/>
  <c r="AH316" i="25"/>
  <c r="AI48" i="31" s="1"/>
  <c r="AH319" i="25"/>
  <c r="AI51" i="31" s="1"/>
  <c r="AH315" i="25"/>
  <c r="AI47" i="31" s="1"/>
  <c r="AH313" i="25"/>
  <c r="AI45" i="31" s="1"/>
  <c r="AH318" i="25"/>
  <c r="AI50" i="31" s="1"/>
  <c r="AH312" i="25"/>
  <c r="I293" i="25"/>
  <c r="I296" i="25"/>
  <c r="J39" i="22" s="1"/>
  <c r="I298" i="25"/>
  <c r="J41" i="22" s="1"/>
  <c r="I300" i="25"/>
  <c r="J43" i="22" s="1"/>
  <c r="I294" i="25"/>
  <c r="J37" i="22" s="1"/>
  <c r="I297" i="25"/>
  <c r="J40" i="22" s="1"/>
  <c r="I299" i="25"/>
  <c r="J42" i="22" s="1"/>
  <c r="I295" i="25"/>
  <c r="J38" i="22" s="1"/>
  <c r="P313" i="25"/>
  <c r="Q45" i="31" s="1"/>
  <c r="P316" i="25"/>
  <c r="P315" i="25"/>
  <c r="Q47" i="31" s="1"/>
  <c r="P318" i="25"/>
  <c r="Q50" i="31" s="1"/>
  <c r="P314" i="25"/>
  <c r="Q46" i="31" s="1"/>
  <c r="P319" i="25"/>
  <c r="Q51" i="31" s="1"/>
  <c r="P312" i="25"/>
  <c r="P317" i="25"/>
  <c r="Q49" i="31"/>
  <c r="Z284" i="25"/>
  <c r="Z288" i="25"/>
  <c r="AA40" i="31" s="1"/>
  <c r="Z291" i="25"/>
  <c r="AA43" i="31" s="1"/>
  <c r="Z285" i="25"/>
  <c r="AA37" i="31" s="1"/>
  <c r="Z286" i="25"/>
  <c r="AA38" i="31" s="1"/>
  <c r="Z287" i="25"/>
  <c r="AA39" i="31" s="1"/>
  <c r="Z289" i="25"/>
  <c r="AA41" i="31" s="1"/>
  <c r="Z290" i="25"/>
  <c r="AA42" i="31" s="1"/>
  <c r="AI310" i="25"/>
  <c r="AJ15" i="32" s="1"/>
  <c r="AI309" i="25"/>
  <c r="J291" i="25"/>
  <c r="K43" i="31" s="1"/>
  <c r="J286" i="25"/>
  <c r="K38" i="31" s="1"/>
  <c r="J287" i="25"/>
  <c r="K39" i="31" s="1"/>
  <c r="J289" i="25"/>
  <c r="K41" i="31" s="1"/>
  <c r="J284" i="25"/>
  <c r="J288" i="25"/>
  <c r="K40" i="31"/>
  <c r="J290" i="25"/>
  <c r="K42" i="31"/>
  <c r="J285" i="25"/>
  <c r="K37" i="31"/>
  <c r="R281" i="25"/>
  <c r="R282" i="25"/>
  <c r="S13" i="32"/>
  <c r="W281" i="25"/>
  <c r="W282" i="25"/>
  <c r="X13" i="32" s="1"/>
  <c r="AF281" i="25"/>
  <c r="AF282" i="25"/>
  <c r="AG13" i="32" s="1"/>
  <c r="K281" i="25"/>
  <c r="K282" i="25"/>
  <c r="L13" i="32"/>
  <c r="K313" i="25"/>
  <c r="L45" i="31"/>
  <c r="K315" i="25"/>
  <c r="L47" i="31"/>
  <c r="K317" i="25"/>
  <c r="L49" i="31"/>
  <c r="K319" i="25"/>
  <c r="L51" i="31"/>
  <c r="K316" i="25"/>
  <c r="L48" i="31"/>
  <c r="K318" i="25"/>
  <c r="L50" i="31"/>
  <c r="K314" i="25"/>
  <c r="L46" i="31"/>
  <c r="K312" i="25"/>
  <c r="S281" i="25"/>
  <c r="S282" i="25"/>
  <c r="T13" i="32"/>
  <c r="X284" i="25"/>
  <c r="X287" i="25"/>
  <c r="Y39" i="31"/>
  <c r="X290" i="25"/>
  <c r="X289" i="25"/>
  <c r="Y41" i="31"/>
  <c r="X285" i="25"/>
  <c r="Y37" i="31"/>
  <c r="X291" i="25"/>
  <c r="Y43" i="31"/>
  <c r="X286" i="25"/>
  <c r="Y38" i="31"/>
  <c r="X288" i="25"/>
  <c r="Y40" i="31"/>
  <c r="AC312" i="25"/>
  <c r="AC314" i="25"/>
  <c r="AD46" i="31" s="1"/>
  <c r="AC316" i="25"/>
  <c r="AD48" i="31" s="1"/>
  <c r="AC318" i="25"/>
  <c r="AD50" i="31" s="1"/>
  <c r="AC317" i="25"/>
  <c r="AC319" i="25"/>
  <c r="AD51" i="31" s="1"/>
  <c r="AC315" i="25"/>
  <c r="AD47" i="31" s="1"/>
  <c r="AC313" i="25"/>
  <c r="AD45" i="31"/>
  <c r="AG277" i="25"/>
  <c r="AG276" i="25"/>
  <c r="AG278" i="25"/>
  <c r="AG279" i="25"/>
  <c r="O326" i="25"/>
  <c r="O327" i="25"/>
  <c r="P50" i="22" s="1"/>
  <c r="O322" i="25"/>
  <c r="P45" i="22"/>
  <c r="O321" i="25"/>
  <c r="O325" i="25"/>
  <c r="P48" i="22"/>
  <c r="O328" i="25"/>
  <c r="P51" i="22" s="1"/>
  <c r="O324" i="25"/>
  <c r="P47" i="22"/>
  <c r="O323" i="25"/>
  <c r="P46" i="22" s="1"/>
  <c r="I304" i="25"/>
  <c r="I306" i="25"/>
  <c r="I305" i="25"/>
  <c r="I307" i="25"/>
  <c r="P281" i="25"/>
  <c r="P282" i="25"/>
  <c r="Q13" i="32"/>
  <c r="V286" i="25"/>
  <c r="W38" i="31" s="1"/>
  <c r="V290" i="25"/>
  <c r="W42" i="31"/>
  <c r="V287" i="25"/>
  <c r="V291" i="25"/>
  <c r="W43" i="31"/>
  <c r="V288" i="25"/>
  <c r="W40" i="31" s="1"/>
  <c r="V289" i="25"/>
  <c r="W41" i="31"/>
  <c r="V284" i="25"/>
  <c r="V285" i="25"/>
  <c r="W37" i="31" s="1"/>
  <c r="Z313" i="25"/>
  <c r="AA45" i="31"/>
  <c r="Z318" i="25"/>
  <c r="AA50" i="31" s="1"/>
  <c r="Z312" i="25"/>
  <c r="Z315" i="25"/>
  <c r="AA47" i="31" s="1"/>
  <c r="Z316" i="25"/>
  <c r="AA48" i="31"/>
  <c r="Z314" i="25"/>
  <c r="AA46" i="31" s="1"/>
  <c r="Z319" i="25"/>
  <c r="AA51" i="31"/>
  <c r="Z317" i="25"/>
  <c r="AA49" i="31" s="1"/>
  <c r="Q266" i="25"/>
  <c r="R29" i="22"/>
  <c r="Q268" i="25"/>
  <c r="R31" i="22" s="1"/>
  <c r="Q270" i="25"/>
  <c r="R33" i="22"/>
  <c r="Q272" i="25"/>
  <c r="R35" i="22" s="1"/>
  <c r="Q271" i="25"/>
  <c r="R34" i="22"/>
  <c r="Q265" i="25"/>
  <c r="Q269" i="25"/>
  <c r="R32" i="22" s="1"/>
  <c r="Q267" i="25"/>
  <c r="R30" i="22"/>
  <c r="AA256" i="25"/>
  <c r="AA258" i="25"/>
  <c r="AB30" i="31"/>
  <c r="AA259" i="25"/>
  <c r="AB31" i="31" s="1"/>
  <c r="AA261" i="25"/>
  <c r="AB33" i="31"/>
  <c r="AA263" i="25"/>
  <c r="AB35" i="31" s="1"/>
  <c r="AA260" i="25"/>
  <c r="AA257" i="25"/>
  <c r="AB29" i="31" s="1"/>
  <c r="AA262" i="25"/>
  <c r="AB34" i="31"/>
  <c r="AF256" i="25"/>
  <c r="AF259" i="25"/>
  <c r="AG31" i="31" s="1"/>
  <c r="AF258" i="25"/>
  <c r="AG30" i="31"/>
  <c r="AF261" i="25"/>
  <c r="AG33" i="31" s="1"/>
  <c r="AF263" i="25"/>
  <c r="AG35" i="31"/>
  <c r="AF257" i="25"/>
  <c r="AG29" i="31" s="1"/>
  <c r="AF260" i="25"/>
  <c r="AG32" i="31"/>
  <c r="AF262" i="25"/>
  <c r="AG34" i="31" s="1"/>
  <c r="X257" i="25"/>
  <c r="Y29" i="31"/>
  <c r="X261" i="25"/>
  <c r="Y33" i="31" s="1"/>
  <c r="X263" i="25"/>
  <c r="Y35" i="31"/>
  <c r="X258" i="25"/>
  <c r="Y30" i="31" s="1"/>
  <c r="X260" i="25"/>
  <c r="Y32" i="31"/>
  <c r="X256" i="25"/>
  <c r="X262" i="25"/>
  <c r="X259" i="25"/>
  <c r="Y31" i="31" s="1"/>
  <c r="AH266" i="25"/>
  <c r="AI29" i="22"/>
  <c r="AH269" i="25"/>
  <c r="AI32" i="22" s="1"/>
  <c r="AH268" i="25"/>
  <c r="AI31" i="22"/>
  <c r="AH271" i="25"/>
  <c r="AI34" i="22" s="1"/>
  <c r="AH267" i="25"/>
  <c r="AI30" i="22"/>
  <c r="AH272" i="25"/>
  <c r="AI35" i="22" s="1"/>
  <c r="AH265" i="25"/>
  <c r="AH270" i="25"/>
  <c r="AI33" i="22"/>
  <c r="I266" i="25"/>
  <c r="J29" i="22" s="1"/>
  <c r="I268" i="25"/>
  <c r="J31" i="22"/>
  <c r="I270" i="25"/>
  <c r="J33" i="22" s="1"/>
  <c r="I272" i="25"/>
  <c r="J35" i="22"/>
  <c r="I267" i="25"/>
  <c r="J30" i="22" s="1"/>
  <c r="I269" i="25"/>
  <c r="J32" i="22"/>
  <c r="I271" i="25"/>
  <c r="J34" i="22" s="1"/>
  <c r="I265" i="25"/>
  <c r="P256" i="25"/>
  <c r="R24" i="30" s="1"/>
  <c r="P259" i="25"/>
  <c r="Q31" i="31" s="1"/>
  <c r="P258" i="25"/>
  <c r="Q30" i="31"/>
  <c r="P261" i="25"/>
  <c r="Q33" i="31" s="1"/>
  <c r="P263" i="25"/>
  <c r="Q35" i="31"/>
  <c r="P260" i="25"/>
  <c r="Q32" i="31" s="1"/>
  <c r="P257" i="25"/>
  <c r="Q29" i="31"/>
  <c r="P262" i="25"/>
  <c r="Q34" i="31" s="1"/>
  <c r="T258" i="25"/>
  <c r="U30" i="31"/>
  <c r="T261" i="25"/>
  <c r="U33" i="31" s="1"/>
  <c r="T263" i="25"/>
  <c r="U35" i="31"/>
  <c r="T256" i="25"/>
  <c r="T262" i="25"/>
  <c r="U34" i="31" s="1"/>
  <c r="T259" i="25"/>
  <c r="U31" i="31"/>
  <c r="T260" i="25"/>
  <c r="U32" i="31" s="1"/>
  <c r="T257" i="25"/>
  <c r="U29" i="31"/>
  <c r="AD267" i="25"/>
  <c r="AE30" i="22" s="1"/>
  <c r="AD272" i="25"/>
  <c r="AE35" i="22"/>
  <c r="AD266" i="25"/>
  <c r="AE29" i="22" s="1"/>
  <c r="AD269" i="25"/>
  <c r="AE32" i="22"/>
  <c r="AD271" i="25"/>
  <c r="AE34" i="22" s="1"/>
  <c r="AD265" i="25"/>
  <c r="AD270" i="25"/>
  <c r="AE33" i="22" s="1"/>
  <c r="AD268" i="25"/>
  <c r="AE31" i="22"/>
  <c r="W256" i="25"/>
  <c r="W258" i="25"/>
  <c r="X30" i="31"/>
  <c r="W257" i="25"/>
  <c r="X29" i="31" s="1"/>
  <c r="W261" i="25"/>
  <c r="X33" i="31"/>
  <c r="W263" i="25"/>
  <c r="X35" i="31" s="1"/>
  <c r="W259" i="25"/>
  <c r="X31" i="31"/>
  <c r="W262" i="25"/>
  <c r="X34" i="31" s="1"/>
  <c r="W260" i="25"/>
  <c r="N267" i="25"/>
  <c r="O30" i="22" s="1"/>
  <c r="N272" i="25"/>
  <c r="O35" i="22"/>
  <c r="N266" i="25"/>
  <c r="O29" i="22" s="1"/>
  <c r="N269" i="25"/>
  <c r="O32" i="22"/>
  <c r="N265" i="25"/>
  <c r="N270" i="25"/>
  <c r="O33" i="22"/>
  <c r="N268" i="25"/>
  <c r="O31" i="22" s="1"/>
  <c r="N271" i="25"/>
  <c r="O34" i="22"/>
  <c r="AC266" i="25"/>
  <c r="AD29" i="22" s="1"/>
  <c r="AC268" i="25"/>
  <c r="AD31" i="22"/>
  <c r="AC270" i="25"/>
  <c r="AD33" i="22" s="1"/>
  <c r="AC272" i="25"/>
  <c r="AD35" i="22"/>
  <c r="AC269" i="25"/>
  <c r="AD32" i="22" s="1"/>
  <c r="AC271" i="25"/>
  <c r="AD34" i="22"/>
  <c r="AC267" i="25"/>
  <c r="AD30" i="22" s="1"/>
  <c r="AC265" i="25"/>
  <c r="AG266" i="25"/>
  <c r="AH29" i="22"/>
  <c r="AG268" i="25"/>
  <c r="AH31" i="22" s="1"/>
  <c r="AG270" i="25"/>
  <c r="AH33" i="22"/>
  <c r="AG272" i="25"/>
  <c r="AH35" i="22" s="1"/>
  <c r="AG271" i="25"/>
  <c r="AH34" i="22"/>
  <c r="AG265" i="25"/>
  <c r="AG269" i="25"/>
  <c r="AH32" i="22"/>
  <c r="AG267" i="25"/>
  <c r="AH30" i="22" s="1"/>
  <c r="Y266" i="25"/>
  <c r="Z29" i="22"/>
  <c r="Y268" i="25"/>
  <c r="Z31" i="22" s="1"/>
  <c r="Y270" i="25"/>
  <c r="Z33" i="22"/>
  <c r="Y272" i="25"/>
  <c r="Z35" i="22" s="1"/>
  <c r="Y267" i="25"/>
  <c r="Z30" i="22"/>
  <c r="Y269" i="25"/>
  <c r="Z32" i="22" s="1"/>
  <c r="Y265" i="25"/>
  <c r="Y271" i="25"/>
  <c r="Z34" i="22"/>
  <c r="K256" i="25"/>
  <c r="K258" i="25"/>
  <c r="L30" i="31" s="1"/>
  <c r="K260" i="25"/>
  <c r="L32" i="31"/>
  <c r="K259" i="25"/>
  <c r="L31" i="31" s="1"/>
  <c r="K261" i="25"/>
  <c r="L33" i="31"/>
  <c r="K263" i="25"/>
  <c r="L35" i="31" s="1"/>
  <c r="K257" i="25"/>
  <c r="L29" i="31"/>
  <c r="K262" i="25"/>
  <c r="L34" i="31" s="1"/>
  <c r="S256" i="25"/>
  <c r="S258" i="25"/>
  <c r="T30" i="31"/>
  <c r="S261" i="25"/>
  <c r="T33" i="31" s="1"/>
  <c r="S263" i="25"/>
  <c r="S257" i="25"/>
  <c r="T29" i="31" s="1"/>
  <c r="S259" i="25"/>
  <c r="T31" i="31"/>
  <c r="S260" i="25"/>
  <c r="T32" i="31" s="1"/>
  <c r="S262" i="25"/>
  <c r="T34" i="31"/>
  <c r="G256" i="25"/>
  <c r="G258" i="25"/>
  <c r="H30" i="31"/>
  <c r="G260" i="25"/>
  <c r="G257" i="25"/>
  <c r="H29" i="31"/>
  <c r="G261" i="25"/>
  <c r="H33" i="31" s="1"/>
  <c r="G263" i="25"/>
  <c r="H35" i="31"/>
  <c r="G259" i="25"/>
  <c r="H31" i="31" s="1"/>
  <c r="G262" i="25"/>
  <c r="H34" i="31"/>
  <c r="L257" i="25"/>
  <c r="M29" i="31" s="1"/>
  <c r="L256" i="25"/>
  <c r="L259" i="25"/>
  <c r="M31" i="31"/>
  <c r="L261" i="25"/>
  <c r="M33" i="31" s="1"/>
  <c r="L263" i="25"/>
  <c r="M35" i="31"/>
  <c r="L262" i="25"/>
  <c r="M34" i="31" s="1"/>
  <c r="L260" i="25"/>
  <c r="M32" i="31"/>
  <c r="L258" i="25"/>
  <c r="M30" i="31" s="1"/>
  <c r="V268" i="25"/>
  <c r="W31" i="22"/>
  <c r="V271" i="25"/>
  <c r="W34" i="22" s="1"/>
  <c r="V265" i="25"/>
  <c r="V270" i="25"/>
  <c r="W33" i="22"/>
  <c r="V269" i="25"/>
  <c r="W32" i="22" s="1"/>
  <c r="V267" i="25"/>
  <c r="W30" i="22"/>
  <c r="V272" i="25"/>
  <c r="W35" i="22" s="1"/>
  <c r="V266" i="25"/>
  <c r="W29" i="22"/>
  <c r="Z265" i="25"/>
  <c r="Z270" i="25"/>
  <c r="Z267" i="25"/>
  <c r="AA30" i="22" s="1"/>
  <c r="Z272" i="25"/>
  <c r="AA35" i="22"/>
  <c r="Z271" i="25"/>
  <c r="AA34" i="22" s="1"/>
  <c r="Z269" i="25"/>
  <c r="AA32" i="22"/>
  <c r="Z268" i="25"/>
  <c r="AA31" i="22" s="1"/>
  <c r="Z266" i="25"/>
  <c r="AA29" i="22"/>
  <c r="AE256" i="25"/>
  <c r="AE258" i="25"/>
  <c r="AF30" i="31" s="1"/>
  <c r="AE261" i="25"/>
  <c r="AF33" i="31"/>
  <c r="AE263" i="25"/>
  <c r="AF35" i="31" s="1"/>
  <c r="AE262" i="25"/>
  <c r="AF34" i="31"/>
  <c r="AE259" i="25"/>
  <c r="AF31" i="31" s="1"/>
  <c r="AE257" i="25"/>
  <c r="AF29" i="31"/>
  <c r="AE260" i="25"/>
  <c r="AF32" i="31" s="1"/>
  <c r="E318" i="25"/>
  <c r="F50" i="31"/>
  <c r="E314" i="25"/>
  <c r="F46" i="31" s="1"/>
  <c r="E316" i="25"/>
  <c r="F48" i="31"/>
  <c r="E315" i="25"/>
  <c r="F47" i="31" s="1"/>
  <c r="E317" i="25"/>
  <c r="F49" i="31"/>
  <c r="E313" i="25"/>
  <c r="E312" i="25"/>
  <c r="E319" i="25"/>
  <c r="Q309" i="25"/>
  <c r="Q310" i="25"/>
  <c r="AF306" i="25"/>
  <c r="AG82" i="33" s="1"/>
  <c r="AF305" i="25"/>
  <c r="AF304" i="25"/>
  <c r="AF307" i="25"/>
  <c r="F281" i="25"/>
  <c r="F282" i="25"/>
  <c r="G13" i="32" s="1"/>
  <c r="AC278" i="25"/>
  <c r="AC277" i="25"/>
  <c r="AC276" i="25"/>
  <c r="AC279" i="25"/>
  <c r="AG309" i="25"/>
  <c r="AG310" i="25"/>
  <c r="O286" i="25"/>
  <c r="P38" i="31"/>
  <c r="O291" i="25"/>
  <c r="P43" i="31" s="1"/>
  <c r="O287" i="25"/>
  <c r="P39" i="31"/>
  <c r="O288" i="25"/>
  <c r="P40" i="31" s="1"/>
  <c r="O290" i="25"/>
  <c r="O284" i="25"/>
  <c r="O289" i="25"/>
  <c r="O285" i="25"/>
  <c r="P37" i="31" s="1"/>
  <c r="Y304" i="25"/>
  <c r="Y306" i="25"/>
  <c r="Y305" i="25"/>
  <c r="Y307" i="25"/>
  <c r="M321" i="25"/>
  <c r="M328" i="25"/>
  <c r="N51" i="22"/>
  <c r="M324" i="25"/>
  <c r="N47" i="22" s="1"/>
  <c r="M322" i="25"/>
  <c r="N45" i="22"/>
  <c r="M326" i="25"/>
  <c r="N49" i="22" s="1"/>
  <c r="M327" i="25"/>
  <c r="N50" i="22"/>
  <c r="M323" i="25"/>
  <c r="N46" i="22" s="1"/>
  <c r="M325" i="25"/>
  <c r="N48" i="22"/>
  <c r="AE313" i="25"/>
  <c r="AF45" i="31" s="1"/>
  <c r="AE315" i="25"/>
  <c r="AF47" i="31"/>
  <c r="AE317" i="25"/>
  <c r="AF49" i="31" s="1"/>
  <c r="AE319" i="25"/>
  <c r="AF51" i="31"/>
  <c r="AE318" i="25"/>
  <c r="AF50" i="31" s="1"/>
  <c r="AE312" i="25"/>
  <c r="AE316" i="25"/>
  <c r="AF48" i="31" s="1"/>
  <c r="AE314" i="25"/>
  <c r="AF46" i="31"/>
  <c r="AA305" i="25"/>
  <c r="AA307" i="25"/>
  <c r="AA306" i="25"/>
  <c r="AA304" i="25"/>
  <c r="F310" i="25"/>
  <c r="G15" i="32"/>
  <c r="F309" i="25"/>
  <c r="S313" i="25"/>
  <c r="T45" i="31"/>
  <c r="S315" i="25"/>
  <c r="T47" i="31" s="1"/>
  <c r="S317" i="25"/>
  <c r="T49" i="31"/>
  <c r="S319" i="25"/>
  <c r="S312" i="25"/>
  <c r="S314" i="25"/>
  <c r="T46" i="31"/>
  <c r="S318" i="25"/>
  <c r="T50" i="31" s="1"/>
  <c r="S316" i="25"/>
  <c r="T48" i="31"/>
  <c r="X307" i="25"/>
  <c r="X304" i="25"/>
  <c r="X306" i="25"/>
  <c r="X305" i="25"/>
  <c r="G313" i="25"/>
  <c r="H45" i="31" s="1"/>
  <c r="G315" i="25"/>
  <c r="H47" i="31"/>
  <c r="G317" i="25"/>
  <c r="H49" i="31" s="1"/>
  <c r="G319" i="25"/>
  <c r="H51" i="31"/>
  <c r="G314" i="25"/>
  <c r="H46" i="31" s="1"/>
  <c r="G316" i="25"/>
  <c r="G312" i="25"/>
  <c r="G318" i="25"/>
  <c r="H50" i="31"/>
  <c r="L304" i="25"/>
  <c r="M24" i="33" s="1"/>
  <c r="L306" i="25"/>
  <c r="L307" i="25"/>
  <c r="L305" i="25"/>
  <c r="Y279" i="25"/>
  <c r="Y276" i="25"/>
  <c r="Y278" i="25"/>
  <c r="Y277" i="25"/>
  <c r="AH278" i="25"/>
  <c r="AH276" i="25"/>
  <c r="AH279" i="25"/>
  <c r="AH277" i="25"/>
  <c r="M278" i="25"/>
  <c r="M277" i="25"/>
  <c r="M276" i="25"/>
  <c r="M279" i="25"/>
  <c r="V310" i="25"/>
  <c r="V309" i="25"/>
  <c r="AE284" i="25"/>
  <c r="AF36" i="31" s="1"/>
  <c r="AE288" i="25"/>
  <c r="AF40" i="31" s="1"/>
  <c r="AE291" i="25"/>
  <c r="AF43" i="31"/>
  <c r="AE287" i="25"/>
  <c r="AF39" i="31" s="1"/>
  <c r="AE289" i="25"/>
  <c r="AF41" i="31"/>
  <c r="AE290" i="25"/>
  <c r="AF42" i="31" s="1"/>
  <c r="AE285" i="25"/>
  <c r="AF37" i="31"/>
  <c r="AE286" i="25"/>
  <c r="AF38" i="31" s="1"/>
  <c r="E299" i="25"/>
  <c r="F42" i="22"/>
  <c r="E296" i="25"/>
  <c r="F39" i="22" s="1"/>
  <c r="E300" i="25"/>
  <c r="F43" i="22"/>
  <c r="E293" i="25"/>
  <c r="E298" i="25"/>
  <c r="F41" i="22" s="1"/>
  <c r="E294" i="25"/>
  <c r="F37" i="22"/>
  <c r="E297" i="25"/>
  <c r="F40" i="22" s="1"/>
  <c r="E295" i="25"/>
  <c r="F38" i="22"/>
  <c r="J313" i="25"/>
  <c r="K45" i="31" s="1"/>
  <c r="J318" i="25"/>
  <c r="K50" i="31"/>
  <c r="J312" i="25"/>
  <c r="J315" i="25"/>
  <c r="K47" i="31"/>
  <c r="J319" i="25"/>
  <c r="K51" i="31" s="1"/>
  <c r="J317" i="25"/>
  <c r="K49" i="31"/>
  <c r="J316" i="25"/>
  <c r="K48" i="31" s="1"/>
  <c r="J314" i="25"/>
  <c r="K46" i="31"/>
  <c r="R310" i="25"/>
  <c r="S15" i="32" s="1"/>
  <c r="R309" i="25"/>
  <c r="W313" i="25"/>
  <c r="X45" i="31"/>
  <c r="W315" i="25"/>
  <c r="X47" i="31" s="1"/>
  <c r="W317" i="25"/>
  <c r="X49" i="31"/>
  <c r="W319" i="25"/>
  <c r="X51" i="31" s="1"/>
  <c r="W314" i="25"/>
  <c r="X46" i="31"/>
  <c r="W316" i="25"/>
  <c r="W318" i="25"/>
  <c r="X50" i="31"/>
  <c r="W312" i="25"/>
  <c r="AA286" i="25"/>
  <c r="AB38" i="31"/>
  <c r="AA284" i="25"/>
  <c r="AA291" i="25"/>
  <c r="AB43" i="31" s="1"/>
  <c r="AA285" i="25"/>
  <c r="AB37" i="31"/>
  <c r="AA287" i="25"/>
  <c r="AB39" i="31" s="1"/>
  <c r="AA288" i="25"/>
  <c r="AA289" i="25"/>
  <c r="AB41" i="31" s="1"/>
  <c r="AA290" i="25"/>
  <c r="AB42" i="31"/>
  <c r="L281" i="25"/>
  <c r="L282" i="25"/>
  <c r="M13" i="32"/>
  <c r="T281" i="25"/>
  <c r="T282" i="25"/>
  <c r="U13" i="32" s="1"/>
  <c r="AD279" i="25"/>
  <c r="AD278" i="25"/>
  <c r="AD277" i="25"/>
  <c r="AD276" i="25"/>
  <c r="AH309" i="25"/>
  <c r="AI14" i="32" s="1"/>
  <c r="AH310" i="25"/>
  <c r="AI15" i="32" s="1"/>
  <c r="I279" i="25"/>
  <c r="I276" i="25"/>
  <c r="I278" i="25"/>
  <c r="I277" i="25"/>
  <c r="P306" i="25"/>
  <c r="P305" i="25"/>
  <c r="R38" i="30" s="1"/>
  <c r="P304" i="25"/>
  <c r="P307" i="25"/>
  <c r="Z281" i="25"/>
  <c r="Z282" i="25"/>
  <c r="AA13" i="32" s="1"/>
  <c r="J281" i="25"/>
  <c r="J282" i="25"/>
  <c r="K13" i="32"/>
  <c r="R278" i="25"/>
  <c r="R277" i="25"/>
  <c r="R276" i="25"/>
  <c r="R279" i="25"/>
  <c r="W285" i="25"/>
  <c r="X37" i="31" s="1"/>
  <c r="W289" i="25"/>
  <c r="X41" i="31"/>
  <c r="W288" i="25"/>
  <c r="W290" i="25"/>
  <c r="X42" i="31"/>
  <c r="W286" i="25"/>
  <c r="X38" i="31" s="1"/>
  <c r="W291" i="25"/>
  <c r="X43" i="31"/>
  <c r="W284" i="25"/>
  <c r="W287" i="25"/>
  <c r="X39" i="31"/>
  <c r="AF277" i="25"/>
  <c r="AF276" i="25"/>
  <c r="AF278" i="25"/>
  <c r="AF279" i="25"/>
  <c r="K284" i="25"/>
  <c r="K285" i="25"/>
  <c r="L37" i="31" s="1"/>
  <c r="K286" i="25"/>
  <c r="L38" i="31"/>
  <c r="K287" i="25"/>
  <c r="L39" i="31" s="1"/>
  <c r="K289" i="25"/>
  <c r="L41" i="31"/>
  <c r="K288" i="25"/>
  <c r="L40" i="31" s="1"/>
  <c r="K290" i="25"/>
  <c r="L42" i="31"/>
  <c r="K291" i="25"/>
  <c r="L43" i="31" s="1"/>
  <c r="K305" i="25"/>
  <c r="K307" i="25"/>
  <c r="M38" i="30" s="1"/>
  <c r="K306" i="25"/>
  <c r="K304" i="25"/>
  <c r="S284" i="25"/>
  <c r="S288" i="25"/>
  <c r="T40" i="31" s="1"/>
  <c r="S290" i="25"/>
  <c r="T42" i="31"/>
  <c r="S285" i="25"/>
  <c r="T37" i="31" s="1"/>
  <c r="S291" i="25"/>
  <c r="S286" i="25"/>
  <c r="T38" i="31" s="1"/>
  <c r="S289" i="25"/>
  <c r="T41" i="31"/>
  <c r="S287" i="25"/>
  <c r="T39" i="31" s="1"/>
  <c r="X294" i="25"/>
  <c r="Y37" i="22"/>
  <c r="X297" i="25"/>
  <c r="Y40" i="22" s="1"/>
  <c r="X299" i="25"/>
  <c r="Y42" i="22"/>
  <c r="X293" i="25"/>
  <c r="X300" i="25"/>
  <c r="Y43" i="22" s="1"/>
  <c r="X298" i="25"/>
  <c r="Y41" i="22"/>
  <c r="X295" i="25"/>
  <c r="Y38" i="22" s="1"/>
  <c r="X296" i="25"/>
  <c r="Y39" i="22"/>
  <c r="AC321" i="25"/>
  <c r="AC328" i="25"/>
  <c r="AD51" i="22"/>
  <c r="AC322" i="25"/>
  <c r="AC326" i="25"/>
  <c r="AD49" i="22"/>
  <c r="AC324" i="25"/>
  <c r="AD47" i="22" s="1"/>
  <c r="AC327" i="25"/>
  <c r="AD50" i="22"/>
  <c r="AC323" i="25"/>
  <c r="AD46" i="22" s="1"/>
  <c r="AC325" i="25"/>
  <c r="AD48" i="22"/>
  <c r="AG285" i="25"/>
  <c r="AH37" i="31" s="1"/>
  <c r="AG287" i="25"/>
  <c r="AH39" i="31"/>
  <c r="AG286" i="25"/>
  <c r="AH38" i="31" s="1"/>
  <c r="AG284" i="25"/>
  <c r="AG288" i="25"/>
  <c r="AH40" i="31"/>
  <c r="AG289" i="25"/>
  <c r="AG290" i="25"/>
  <c r="AH42" i="31"/>
  <c r="AG291" i="25"/>
  <c r="AH43" i="31" s="1"/>
  <c r="G285" i="25"/>
  <c r="H37" i="31"/>
  <c r="G289" i="25"/>
  <c r="H41" i="31" s="1"/>
  <c r="G284" i="25"/>
  <c r="G288" i="25"/>
  <c r="G290" i="25"/>
  <c r="H42" i="31"/>
  <c r="G291" i="25"/>
  <c r="H43" i="31" s="1"/>
  <c r="G287" i="25"/>
  <c r="H39" i="31"/>
  <c r="G286" i="25"/>
  <c r="H38" i="31" s="1"/>
  <c r="O313" i="25"/>
  <c r="P45" i="31"/>
  <c r="O315" i="25"/>
  <c r="P47" i="31" s="1"/>
  <c r="O317" i="25"/>
  <c r="O319" i="25"/>
  <c r="P51" i="31" s="1"/>
  <c r="O318" i="25"/>
  <c r="O312" i="25"/>
  <c r="P44" i="31" s="1"/>
  <c r="O316" i="25"/>
  <c r="P48" i="31" s="1"/>
  <c r="O314" i="25"/>
  <c r="P46" i="31"/>
  <c r="T305" i="25"/>
  <c r="T307" i="25"/>
  <c r="T306" i="25"/>
  <c r="T304" i="25"/>
  <c r="I321" i="25"/>
  <c r="I326" i="25"/>
  <c r="J49" i="22"/>
  <c r="I322" i="25"/>
  <c r="J45" i="22" s="1"/>
  <c r="I324" i="25"/>
  <c r="J47" i="22"/>
  <c r="I328" i="25"/>
  <c r="J51" i="22" s="1"/>
  <c r="I325" i="25"/>
  <c r="J48" i="22"/>
  <c r="I327" i="25"/>
  <c r="J50" i="22" s="1"/>
  <c r="I323" i="25"/>
  <c r="J46" i="22"/>
  <c r="P277" i="25"/>
  <c r="P278" i="25"/>
  <c r="P279" i="25"/>
  <c r="P276" i="25"/>
  <c r="V281" i="25"/>
  <c r="V282" i="25"/>
  <c r="W13" i="32" s="1"/>
  <c r="Z322" i="25"/>
  <c r="AA45" i="22" s="1"/>
  <c r="Z327" i="25"/>
  <c r="AA50" i="22"/>
  <c r="Z325" i="25"/>
  <c r="AA48" i="22" s="1"/>
  <c r="Z323" i="25"/>
  <c r="AA46" i="22"/>
  <c r="Z321" i="25"/>
  <c r="Z328" i="25"/>
  <c r="AA51" i="22" s="1"/>
  <c r="Z326" i="25"/>
  <c r="Z324" i="25"/>
  <c r="AA47" i="22" s="1"/>
  <c r="Q253" i="25"/>
  <c r="Q254" i="25"/>
  <c r="AA249" i="25"/>
  <c r="AA251" i="25"/>
  <c r="AA250" i="25"/>
  <c r="AA248" i="25"/>
  <c r="AF249" i="25"/>
  <c r="AF251" i="25"/>
  <c r="AF250" i="25"/>
  <c r="AF248" i="25"/>
  <c r="X249" i="25"/>
  <c r="X251" i="25"/>
  <c r="X250" i="25"/>
  <c r="X248" i="25"/>
  <c r="AH253" i="25"/>
  <c r="AH254" i="25"/>
  <c r="AI11" i="32"/>
  <c r="P249" i="25"/>
  <c r="P251" i="25"/>
  <c r="P250" i="25"/>
  <c r="P248" i="25"/>
  <c r="R36" i="30" s="1"/>
  <c r="AI249" i="25"/>
  <c r="AI251" i="25"/>
  <c r="AI250" i="25"/>
  <c r="AI248" i="25"/>
  <c r="T249" i="25"/>
  <c r="T251" i="25"/>
  <c r="T248" i="25"/>
  <c r="T250" i="25"/>
  <c r="AD253" i="25"/>
  <c r="AD254" i="25"/>
  <c r="AE11" i="32"/>
  <c r="M253" i="25"/>
  <c r="M254" i="25"/>
  <c r="E260" i="25"/>
  <c r="F32" i="31" s="1"/>
  <c r="E256" i="25"/>
  <c r="E263" i="25"/>
  <c r="E259" i="25"/>
  <c r="F31" i="31" s="1"/>
  <c r="E257" i="25"/>
  <c r="F29" i="31"/>
  <c r="E262" i="25"/>
  <c r="F34" i="31" s="1"/>
  <c r="E261" i="25"/>
  <c r="F33" i="31"/>
  <c r="E258" i="25"/>
  <c r="F30" i="31" s="1"/>
  <c r="W249" i="25"/>
  <c r="W251" i="25"/>
  <c r="W248" i="25"/>
  <c r="W250" i="25"/>
  <c r="N253" i="25"/>
  <c r="N254" i="25"/>
  <c r="O11" i="32" s="1"/>
  <c r="AC253" i="25"/>
  <c r="AC254" i="25"/>
  <c r="AD11" i="32" s="1"/>
  <c r="AG253" i="25"/>
  <c r="AG254" i="25"/>
  <c r="Y253" i="25"/>
  <c r="Y254" i="25"/>
  <c r="Z11" i="32"/>
  <c r="R253" i="25"/>
  <c r="R254" i="25"/>
  <c r="S11" i="32"/>
  <c r="F253" i="25"/>
  <c r="F254" i="25"/>
  <c r="G11" i="32"/>
  <c r="K249" i="25"/>
  <c r="K251" i="25"/>
  <c r="K250" i="25"/>
  <c r="K248" i="25"/>
  <c r="S249" i="25"/>
  <c r="S251" i="25"/>
  <c r="S250" i="25"/>
  <c r="S248" i="25"/>
  <c r="G249" i="25"/>
  <c r="G251" i="25"/>
  <c r="G248" i="25"/>
  <c r="G250" i="25"/>
  <c r="L249" i="25"/>
  <c r="L251" i="25"/>
  <c r="L248" i="25"/>
  <c r="L250" i="25"/>
  <c r="O249" i="25"/>
  <c r="O251" i="25"/>
  <c r="O248" i="25"/>
  <c r="O250" i="25"/>
  <c r="V253" i="25"/>
  <c r="V254" i="25"/>
  <c r="W11" i="32" s="1"/>
  <c r="Z253" i="25"/>
  <c r="AA10" i="32" s="1"/>
  <c r="Z254" i="25"/>
  <c r="AA11" i="32" s="1"/>
  <c r="AE249" i="25"/>
  <c r="AE251" i="25"/>
  <c r="AE248" i="25"/>
  <c r="AE250" i="25"/>
  <c r="J253" i="25"/>
  <c r="J254" i="25"/>
  <c r="K11" i="32" s="1"/>
  <c r="E327" i="25"/>
  <c r="F50" i="22"/>
  <c r="E323" i="25"/>
  <c r="F46" i="22" s="1"/>
  <c r="E328" i="25"/>
  <c r="F51" i="22"/>
  <c r="E322" i="25"/>
  <c r="F45" i="22" s="1"/>
  <c r="E326" i="25"/>
  <c r="F49" i="22"/>
  <c r="E321" i="25"/>
  <c r="E324" i="25"/>
  <c r="F47" i="22"/>
  <c r="E325" i="25"/>
  <c r="F48" i="22" s="1"/>
  <c r="Q321" i="25"/>
  <c r="Q322" i="25"/>
  <c r="R45" i="22"/>
  <c r="Q324" i="25"/>
  <c r="R47" i="22" s="1"/>
  <c r="Q326" i="25"/>
  <c r="R49" i="22"/>
  <c r="Q328" i="25"/>
  <c r="R51" i="22" s="1"/>
  <c r="Q323" i="25"/>
  <c r="R46" i="22"/>
  <c r="Q325" i="25"/>
  <c r="R48" i="22" s="1"/>
  <c r="Q327" i="25"/>
  <c r="R50" i="22"/>
  <c r="AF324" i="25"/>
  <c r="AG47" i="22" s="1"/>
  <c r="AF325" i="25"/>
  <c r="AF326" i="25"/>
  <c r="AG49" i="22" s="1"/>
  <c r="AF327" i="25"/>
  <c r="AG50" i="22"/>
  <c r="AF328" i="25"/>
  <c r="AG51" i="22" s="1"/>
  <c r="AF321" i="25"/>
  <c r="AF322" i="25"/>
  <c r="AF323" i="25"/>
  <c r="AG46" i="22"/>
  <c r="AC282" i="25"/>
  <c r="AD13" i="32"/>
  <c r="AC281" i="25"/>
  <c r="AG321" i="25"/>
  <c r="AG322" i="25"/>
  <c r="AH45" i="22"/>
  <c r="AG324" i="25"/>
  <c r="AH47" i="22" s="1"/>
  <c r="AG326" i="25"/>
  <c r="AH49" i="22"/>
  <c r="AG328" i="25"/>
  <c r="AH51" i="22" s="1"/>
  <c r="AG323" i="25"/>
  <c r="AH46" i="22"/>
  <c r="AG325" i="25"/>
  <c r="AH48" i="22" s="1"/>
  <c r="AG327" i="25"/>
  <c r="AH50" i="22"/>
  <c r="O276" i="25"/>
  <c r="O278" i="25"/>
  <c r="O279" i="25"/>
  <c r="O277" i="25"/>
  <c r="Y309" i="25"/>
  <c r="AA32" i="30" s="1"/>
  <c r="Y310" i="25"/>
  <c r="Z15" i="32"/>
  <c r="M309" i="25"/>
  <c r="M310" i="25"/>
  <c r="AE305" i="25"/>
  <c r="AG38" i="30" s="1"/>
  <c r="AE307" i="25"/>
  <c r="AE306" i="25"/>
  <c r="AE304" i="25"/>
  <c r="Q281" i="25"/>
  <c r="Q282" i="25"/>
  <c r="AA323" i="25"/>
  <c r="AB46" i="22" s="1"/>
  <c r="AA324" i="25"/>
  <c r="AA326" i="25"/>
  <c r="AB49" i="22" s="1"/>
  <c r="AA328" i="25"/>
  <c r="AB51" i="22"/>
  <c r="AA321" i="25"/>
  <c r="AA327" i="25"/>
  <c r="AB50" i="22" s="1"/>
  <c r="AA322" i="25"/>
  <c r="AB45" i="22"/>
  <c r="AA325" i="25"/>
  <c r="AB48" i="22" s="1"/>
  <c r="F322" i="25"/>
  <c r="G45" i="22"/>
  <c r="F321" i="25"/>
  <c r="F328" i="25"/>
  <c r="G51" i="22"/>
  <c r="F326" i="25"/>
  <c r="G49" i="22" s="1"/>
  <c r="F324" i="25"/>
  <c r="G47" i="22"/>
  <c r="F327" i="25"/>
  <c r="G50" i="22" s="1"/>
  <c r="F325" i="25"/>
  <c r="G48" i="22"/>
  <c r="F323" i="25"/>
  <c r="G46" i="22" s="1"/>
  <c r="S305" i="25"/>
  <c r="S307" i="25"/>
  <c r="S304" i="25"/>
  <c r="U38" i="30" s="1"/>
  <c r="S306" i="25"/>
  <c r="X325" i="25"/>
  <c r="Y48" i="22"/>
  <c r="X328" i="25"/>
  <c r="Y51" i="22" s="1"/>
  <c r="X322" i="25"/>
  <c r="Y45" i="22"/>
  <c r="X324" i="25"/>
  <c r="Y47" i="22" s="1"/>
  <c r="X326" i="25"/>
  <c r="Y49" i="22"/>
  <c r="X327" i="25"/>
  <c r="Y50" i="22" s="1"/>
  <c r="X323" i="25"/>
  <c r="Y46" i="22"/>
  <c r="X321" i="25"/>
  <c r="G305" i="25"/>
  <c r="G307" i="25"/>
  <c r="G304" i="25"/>
  <c r="G306" i="25"/>
  <c r="I38" i="30" s="1"/>
  <c r="L321" i="25"/>
  <c r="L322" i="25"/>
  <c r="M45" i="22"/>
  <c r="L323" i="25"/>
  <c r="M46" i="22" s="1"/>
  <c r="L324" i="25"/>
  <c r="M47" i="22"/>
  <c r="L325" i="25"/>
  <c r="M48" i="22" s="1"/>
  <c r="L326" i="25"/>
  <c r="M49" i="22"/>
  <c r="L327" i="25"/>
  <c r="M50" i="22" s="1"/>
  <c r="L328" i="25"/>
  <c r="M51" i="22"/>
  <c r="Y281" i="25"/>
  <c r="Y282" i="25"/>
  <c r="Z13" i="32" s="1"/>
  <c r="AH293" i="25"/>
  <c r="AH298" i="25"/>
  <c r="AI41" i="22" s="1"/>
  <c r="AH296" i="25"/>
  <c r="AI39" i="22"/>
  <c r="AH294" i="25"/>
  <c r="AI37" i="22" s="1"/>
  <c r="AH300" i="25"/>
  <c r="AI43" i="22"/>
  <c r="AH299" i="25"/>
  <c r="AI42" i="22" s="1"/>
  <c r="AH297" i="25"/>
  <c r="AI40" i="22"/>
  <c r="AH295" i="25"/>
  <c r="AI38" i="22" s="1"/>
  <c r="V322" i="25"/>
  <c r="W45" i="22" s="1"/>
  <c r="V328" i="25"/>
  <c r="W51" i="22"/>
  <c r="V326" i="25"/>
  <c r="W49" i="22" s="1"/>
  <c r="V324" i="25"/>
  <c r="W47" i="22"/>
  <c r="V327" i="25"/>
  <c r="W50" i="22" s="1"/>
  <c r="V325" i="25"/>
  <c r="W48" i="22"/>
  <c r="V323" i="25"/>
  <c r="W46" i="22" s="1"/>
  <c r="V321" i="25"/>
  <c r="AE276" i="25"/>
  <c r="AE277" i="25"/>
  <c r="AE278" i="25"/>
  <c r="AE279" i="25"/>
  <c r="J310" i="25"/>
  <c r="K15" i="32"/>
  <c r="J309" i="25"/>
  <c r="R322" i="25"/>
  <c r="S45" i="22"/>
  <c r="R328" i="25"/>
  <c r="S51" i="22" s="1"/>
  <c r="R326" i="25"/>
  <c r="S49" i="22"/>
  <c r="R324" i="25"/>
  <c r="S47" i="22" s="1"/>
  <c r="R327" i="25"/>
  <c r="S50" i="22"/>
  <c r="R325" i="25"/>
  <c r="S48" i="22" s="1"/>
  <c r="R323" i="25"/>
  <c r="S46" i="22"/>
  <c r="R321" i="25"/>
  <c r="W305" i="25"/>
  <c r="W307" i="25"/>
  <c r="W304" i="25"/>
  <c r="W306" i="25"/>
  <c r="AA277" i="25"/>
  <c r="AA276" i="25"/>
  <c r="AA279" i="25"/>
  <c r="AA278" i="25"/>
  <c r="N309" i="25"/>
  <c r="N310" i="25"/>
  <c r="O15" i="32"/>
  <c r="L284" i="25"/>
  <c r="L285" i="25"/>
  <c r="M37" i="31" s="1"/>
  <c r="L287" i="25"/>
  <c r="M39" i="31"/>
  <c r="L289" i="25"/>
  <c r="M41" i="31" s="1"/>
  <c r="L291" i="25"/>
  <c r="M43" i="31"/>
  <c r="L290" i="25"/>
  <c r="M42" i="31" s="1"/>
  <c r="L288" i="25"/>
  <c r="M40" i="31"/>
  <c r="L286" i="25"/>
  <c r="M38" i="31" s="1"/>
  <c r="AD309" i="25"/>
  <c r="AD310" i="25"/>
  <c r="AE15" i="32" s="1"/>
  <c r="AD293" i="25"/>
  <c r="AD294" i="25"/>
  <c r="AE37" i="22" s="1"/>
  <c r="AD300" i="25"/>
  <c r="AE43" i="22"/>
  <c r="AD298" i="25"/>
  <c r="AE41" i="22" s="1"/>
  <c r="AD296" i="25"/>
  <c r="AE39" i="22"/>
  <c r="AD299" i="25"/>
  <c r="AE42" i="22" s="1"/>
  <c r="AD297" i="25"/>
  <c r="AE40" i="22"/>
  <c r="AD295" i="25"/>
  <c r="AE38" i="22" s="1"/>
  <c r="AH322" i="25"/>
  <c r="AI45" i="22"/>
  <c r="AH327" i="25"/>
  <c r="AI50" i="22" s="1"/>
  <c r="AH325" i="25"/>
  <c r="AI48" i="22"/>
  <c r="AH323" i="25"/>
  <c r="AI46" i="22" s="1"/>
  <c r="AH321" i="25"/>
  <c r="AH328" i="25"/>
  <c r="AI51" i="22"/>
  <c r="AH326" i="25"/>
  <c r="AI49" i="22" s="1"/>
  <c r="AH324" i="25"/>
  <c r="AI47" i="22"/>
  <c r="P324" i="25"/>
  <c r="Q47" i="22" s="1"/>
  <c r="P325" i="25"/>
  <c r="Q48" i="22"/>
  <c r="P322" i="25"/>
  <c r="Q45" i="22" s="1"/>
  <c r="P323" i="25"/>
  <c r="Q46" i="22"/>
  <c r="P326" i="25"/>
  <c r="Q49" i="22" s="1"/>
  <c r="P321" i="25"/>
  <c r="P328" i="25"/>
  <c r="Q51" i="22"/>
  <c r="P327" i="25"/>
  <c r="Q50" i="22" s="1"/>
  <c r="Z293" i="25"/>
  <c r="Z294" i="25"/>
  <c r="AA37" i="22" s="1"/>
  <c r="Z300" i="25"/>
  <c r="AA43" i="22"/>
  <c r="Z296" i="25"/>
  <c r="AA39" i="22" s="1"/>
  <c r="Z298" i="25"/>
  <c r="Z299" i="25"/>
  <c r="AA42" i="22" s="1"/>
  <c r="Z297" i="25"/>
  <c r="AA40" i="22"/>
  <c r="Z295" i="25"/>
  <c r="AA38" i="22" s="1"/>
  <c r="AI305" i="25"/>
  <c r="AI307" i="25"/>
  <c r="AI304" i="25"/>
  <c r="AJ82" i="33" s="1"/>
  <c r="AI306" i="25"/>
  <c r="W278" i="25"/>
  <c r="W276" i="25"/>
  <c r="W277" i="25"/>
  <c r="W279" i="25"/>
  <c r="AF284" i="25"/>
  <c r="AF287" i="25"/>
  <c r="AG39" i="31" s="1"/>
  <c r="AF285" i="25"/>
  <c r="AG37" i="31"/>
  <c r="AF289" i="25"/>
  <c r="AG41" i="31" s="1"/>
  <c r="AF291" i="25"/>
  <c r="AG43" i="31"/>
  <c r="AF290" i="25"/>
  <c r="AG42" i="31" s="1"/>
  <c r="AF286" i="25"/>
  <c r="AG38" i="31"/>
  <c r="AF288" i="25"/>
  <c r="AG40" i="31" s="1"/>
  <c r="K277" i="25"/>
  <c r="K279" i="25"/>
  <c r="K276" i="25"/>
  <c r="K278" i="25"/>
  <c r="K323" i="25"/>
  <c r="L46" i="22"/>
  <c r="K324" i="25"/>
  <c r="L47" i="22" s="1"/>
  <c r="K325" i="25"/>
  <c r="L48" i="22"/>
  <c r="K326" i="25"/>
  <c r="L49" i="22" s="1"/>
  <c r="K327" i="25"/>
  <c r="L50" i="22"/>
  <c r="K328" i="25"/>
  <c r="L51" i="22" s="1"/>
  <c r="K321" i="25"/>
  <c r="K322" i="25"/>
  <c r="L45" i="22" s="1"/>
  <c r="S279" i="25"/>
  <c r="S276" i="25"/>
  <c r="S277" i="25"/>
  <c r="S278" i="25"/>
  <c r="X279" i="25"/>
  <c r="X277" i="25"/>
  <c r="X278" i="25"/>
  <c r="X276" i="25"/>
  <c r="AC309" i="25"/>
  <c r="AC310" i="25"/>
  <c r="AE32" i="30"/>
  <c r="AD15" i="32"/>
  <c r="AG281" i="25"/>
  <c r="AG282" i="25"/>
  <c r="G278" i="25"/>
  <c r="G276" i="25"/>
  <c r="G279" i="25"/>
  <c r="G277" i="25"/>
  <c r="O305" i="25"/>
  <c r="O307" i="25"/>
  <c r="O306" i="25"/>
  <c r="O304" i="25"/>
  <c r="T321" i="25"/>
  <c r="T326" i="25"/>
  <c r="U49" i="22"/>
  <c r="T323" i="25"/>
  <c r="U46" i="22" s="1"/>
  <c r="T325" i="25"/>
  <c r="T327" i="25"/>
  <c r="U50" i="22" s="1"/>
  <c r="T328" i="25"/>
  <c r="U51" i="22"/>
  <c r="T322" i="25"/>
  <c r="U45" i="22" s="1"/>
  <c r="T324" i="25"/>
  <c r="U47" i="22"/>
  <c r="P284" i="25"/>
  <c r="P287" i="25"/>
  <c r="Q39" i="31" s="1"/>
  <c r="P289" i="25"/>
  <c r="Q41" i="31"/>
  <c r="P290" i="25"/>
  <c r="Q42" i="31" s="1"/>
  <c r="P285" i="25"/>
  <c r="Q37" i="31"/>
  <c r="P291" i="25"/>
  <c r="Q43" i="31" s="1"/>
  <c r="P286" i="25"/>
  <c r="Q38" i="31"/>
  <c r="P288" i="25"/>
  <c r="Q40" i="31" s="1"/>
  <c r="V293" i="25"/>
  <c r="V296" i="25"/>
  <c r="W39" i="22" s="1"/>
  <c r="V300" i="25"/>
  <c r="W43" i="22"/>
  <c r="V298" i="25"/>
  <c r="W41" i="22" s="1"/>
  <c r="V294" i="25"/>
  <c r="W37" i="22"/>
  <c r="V299" i="25"/>
  <c r="W42" i="22" s="1"/>
  <c r="V297" i="25"/>
  <c r="W40" i="22"/>
  <c r="V295" i="25"/>
  <c r="W38" i="22" s="1"/>
  <c r="Z310" i="25"/>
  <c r="AA15" i="32"/>
  <c r="Z309" i="25"/>
  <c r="AB32" i="30" s="1"/>
  <c r="AH201" i="25"/>
  <c r="AI13" i="31"/>
  <c r="AH203" i="25"/>
  <c r="AI15" i="31" s="1"/>
  <c r="AH205" i="25"/>
  <c r="AH207" i="25"/>
  <c r="AI19" i="31" s="1"/>
  <c r="AH204" i="25"/>
  <c r="AI16" i="31"/>
  <c r="AH200" i="25"/>
  <c r="AH206" i="25"/>
  <c r="AI18" i="31"/>
  <c r="AH202" i="25"/>
  <c r="AC221" i="25"/>
  <c r="AC223" i="25"/>
  <c r="AC220" i="25"/>
  <c r="AD12" i="33" s="1"/>
  <c r="AC222" i="25"/>
  <c r="AH226" i="25"/>
  <c r="AI9" i="32"/>
  <c r="AH225" i="25"/>
  <c r="AJ29" i="30" s="1"/>
  <c r="AI197" i="25"/>
  <c r="AI198" i="25"/>
  <c r="AJ7" i="32"/>
  <c r="Q226" i="25"/>
  <c r="Q225" i="25"/>
  <c r="AF220" i="25"/>
  <c r="AF222" i="25"/>
  <c r="AF221" i="25"/>
  <c r="AF223" i="25"/>
  <c r="G225" i="25"/>
  <c r="G226" i="25"/>
  <c r="H9" i="32" s="1"/>
  <c r="I210" i="25"/>
  <c r="J13" i="22"/>
  <c r="I209" i="25"/>
  <c r="I212" i="25"/>
  <c r="J15" i="22" s="1"/>
  <c r="I214" i="25"/>
  <c r="J17" i="22"/>
  <c r="I211" i="25"/>
  <c r="J14" i="22" s="1"/>
  <c r="I215" i="25"/>
  <c r="J18" i="22"/>
  <c r="I213" i="25"/>
  <c r="J16" i="22" s="1"/>
  <c r="V226" i="25"/>
  <c r="W9" i="32"/>
  <c r="V225" i="25"/>
  <c r="X29" i="30" s="1"/>
  <c r="AF209" i="25"/>
  <c r="AF211" i="25"/>
  <c r="AF213" i="25"/>
  <c r="AF215" i="25"/>
  <c r="AG18" i="22" s="1"/>
  <c r="AF214" i="25"/>
  <c r="AG17" i="22"/>
  <c r="AF212" i="25"/>
  <c r="AG15" i="22" s="1"/>
  <c r="AF210" i="25"/>
  <c r="AG13" i="22"/>
  <c r="S197" i="25"/>
  <c r="U28" i="30" s="1"/>
  <c r="S198" i="25"/>
  <c r="T7" i="32" s="1"/>
  <c r="X209" i="25"/>
  <c r="X211" i="25"/>
  <c r="Y14" i="22" s="1"/>
  <c r="X213" i="25"/>
  <c r="Y16" i="22"/>
  <c r="X215" i="25"/>
  <c r="Y18" i="22" s="1"/>
  <c r="X210" i="25"/>
  <c r="Y13" i="22"/>
  <c r="X212" i="25"/>
  <c r="Y15" i="22" s="1"/>
  <c r="X214" i="25"/>
  <c r="Y17" i="22"/>
  <c r="Y210" i="25"/>
  <c r="Z13" i="22" s="1"/>
  <c r="Y209" i="25"/>
  <c r="Y212" i="25"/>
  <c r="Z15" i="22"/>
  <c r="Y214" i="25"/>
  <c r="Z17" i="22" s="1"/>
  <c r="Y211" i="25"/>
  <c r="Z14" i="22"/>
  <c r="Y215" i="25"/>
  <c r="Z18" i="22" s="1"/>
  <c r="Y213" i="25"/>
  <c r="Z16" i="22"/>
  <c r="M198" i="25"/>
  <c r="M197" i="25"/>
  <c r="E232" i="25"/>
  <c r="F24" i="31" s="1"/>
  <c r="E228" i="25"/>
  <c r="E235" i="25"/>
  <c r="E231" i="25"/>
  <c r="F23" i="31" s="1"/>
  <c r="E234" i="25"/>
  <c r="F26" i="31"/>
  <c r="E233" i="25"/>
  <c r="F25" i="31" s="1"/>
  <c r="E230" i="25"/>
  <c r="F22" i="31"/>
  <c r="E229" i="25"/>
  <c r="F21" i="31" s="1"/>
  <c r="F226" i="25"/>
  <c r="G9" i="32"/>
  <c r="F225" i="25"/>
  <c r="E206" i="25"/>
  <c r="F18" i="31"/>
  <c r="E202" i="25"/>
  <c r="F14" i="31" s="1"/>
  <c r="E204" i="25"/>
  <c r="F16" i="31"/>
  <c r="E200" i="25"/>
  <c r="F12" i="31" s="1"/>
  <c r="E205" i="25"/>
  <c r="F17" i="31" s="1"/>
  <c r="E201" i="25"/>
  <c r="F13" i="31"/>
  <c r="E203" i="25"/>
  <c r="F15" i="31" s="1"/>
  <c r="E207" i="25"/>
  <c r="R221" i="25"/>
  <c r="R223" i="25"/>
  <c r="R222" i="25"/>
  <c r="R220" i="25"/>
  <c r="W225" i="25"/>
  <c r="W226" i="25"/>
  <c r="X9" i="32"/>
  <c r="K192" i="25"/>
  <c r="K193" i="25"/>
  <c r="K194" i="25"/>
  <c r="K195" i="25"/>
  <c r="G197" i="25"/>
  <c r="G198" i="25"/>
  <c r="H7" i="32" s="1"/>
  <c r="AH198" i="25"/>
  <c r="AI7" i="32" s="1"/>
  <c r="AH197" i="25"/>
  <c r="V201" i="25"/>
  <c r="W13" i="31"/>
  <c r="V203" i="25"/>
  <c r="V205" i="25"/>
  <c r="W17" i="31"/>
  <c r="V207" i="25"/>
  <c r="W19" i="31" s="1"/>
  <c r="V206" i="25"/>
  <c r="W18" i="31"/>
  <c r="V200" i="25"/>
  <c r="V204" i="25"/>
  <c r="W16" i="31"/>
  <c r="V202" i="25"/>
  <c r="W14" i="31" s="1"/>
  <c r="Z221" i="25"/>
  <c r="Z223" i="25"/>
  <c r="Z222" i="25"/>
  <c r="Z220" i="25"/>
  <c r="AE225" i="25"/>
  <c r="AE226" i="25"/>
  <c r="AF9" i="32"/>
  <c r="Q201" i="25"/>
  <c r="R13" i="31" s="1"/>
  <c r="Q203" i="25"/>
  <c r="R15" i="31"/>
  <c r="Q205" i="25"/>
  <c r="R17" i="31" s="1"/>
  <c r="Q207" i="25"/>
  <c r="R19" i="31"/>
  <c r="Q200" i="25"/>
  <c r="Q202" i="25"/>
  <c r="R14" i="31"/>
  <c r="Q204" i="25"/>
  <c r="Q206" i="25"/>
  <c r="R18" i="31"/>
  <c r="AA220" i="25"/>
  <c r="AA222" i="25"/>
  <c r="AA223" i="25"/>
  <c r="AA221" i="25"/>
  <c r="S220" i="25"/>
  <c r="S222" i="25"/>
  <c r="S223" i="25"/>
  <c r="S221" i="25"/>
  <c r="AC226" i="25"/>
  <c r="AD9" i="32" s="1"/>
  <c r="AC225" i="25"/>
  <c r="L200" i="25"/>
  <c r="L202" i="25"/>
  <c r="M14" i="31" s="1"/>
  <c r="L204" i="25"/>
  <c r="M16" i="31"/>
  <c r="L206" i="25"/>
  <c r="M18" i="31" s="1"/>
  <c r="L201" i="25"/>
  <c r="M13" i="31"/>
  <c r="L205" i="25"/>
  <c r="M17" i="31" s="1"/>
  <c r="L207" i="25"/>
  <c r="M19" i="31"/>
  <c r="L203" i="25"/>
  <c r="M15" i="31" s="1"/>
  <c r="Y221" i="25"/>
  <c r="Y223" i="25"/>
  <c r="Y222" i="25"/>
  <c r="Y220" i="25"/>
  <c r="AD201" i="25"/>
  <c r="AE13" i="31"/>
  <c r="AD203" i="25"/>
  <c r="AE15" i="31" s="1"/>
  <c r="AD205" i="25"/>
  <c r="AD207" i="25"/>
  <c r="AE19" i="31" s="1"/>
  <c r="AD202" i="25"/>
  <c r="AE14" i="31"/>
  <c r="AD204" i="25"/>
  <c r="AE16" i="31" s="1"/>
  <c r="AD200" i="25"/>
  <c r="AD206" i="25"/>
  <c r="AE18" i="31"/>
  <c r="AH221" i="25"/>
  <c r="AH223" i="25"/>
  <c r="AH222" i="25"/>
  <c r="AH220" i="25"/>
  <c r="AJ35" i="30" s="1"/>
  <c r="P225" i="25"/>
  <c r="P226" i="25"/>
  <c r="Q9" i="32"/>
  <c r="Z198" i="25"/>
  <c r="AA7" i="32" s="1"/>
  <c r="Z197" i="25"/>
  <c r="AI193" i="25"/>
  <c r="AI194" i="25"/>
  <c r="AI195" i="25"/>
  <c r="AI192" i="25"/>
  <c r="J198" i="25"/>
  <c r="K7" i="32"/>
  <c r="J197" i="25"/>
  <c r="W197" i="25"/>
  <c r="W198" i="25"/>
  <c r="X7" i="32"/>
  <c r="AF225" i="25"/>
  <c r="AH29" i="30" s="1"/>
  <c r="AF226" i="25"/>
  <c r="AG9" i="32" s="1"/>
  <c r="F201" i="25"/>
  <c r="G13" i="31"/>
  <c r="F203" i="25"/>
  <c r="F205" i="25"/>
  <c r="G17" i="31"/>
  <c r="F207" i="25"/>
  <c r="G19" i="31" s="1"/>
  <c r="F206" i="25"/>
  <c r="G18" i="31"/>
  <c r="F200" i="25"/>
  <c r="F202" i="25"/>
  <c r="G14" i="31"/>
  <c r="F204" i="25"/>
  <c r="G16" i="31" s="1"/>
  <c r="X225" i="25"/>
  <c r="X226" i="25"/>
  <c r="Y9" i="32"/>
  <c r="AG221" i="25"/>
  <c r="AG223" i="25"/>
  <c r="AG222" i="25"/>
  <c r="AG220" i="25"/>
  <c r="G220" i="25"/>
  <c r="G222" i="25"/>
  <c r="G221" i="25"/>
  <c r="G223" i="25"/>
  <c r="O197" i="25"/>
  <c r="Q28" i="30" s="1"/>
  <c r="O198" i="25"/>
  <c r="P7" i="32" s="1"/>
  <c r="T225" i="25"/>
  <c r="T226" i="25"/>
  <c r="U9" i="32" s="1"/>
  <c r="AD221" i="25"/>
  <c r="AD223" i="25"/>
  <c r="AD220" i="25"/>
  <c r="AD222" i="25"/>
  <c r="I201" i="25"/>
  <c r="J13" i="31"/>
  <c r="I203" i="25"/>
  <c r="J15" i="31" s="1"/>
  <c r="I205" i="25"/>
  <c r="J17" i="31"/>
  <c r="I207" i="25"/>
  <c r="J19" i="31" s="1"/>
  <c r="I200" i="25"/>
  <c r="I202" i="25"/>
  <c r="J14" i="31"/>
  <c r="I204" i="25"/>
  <c r="J16" i="31" s="1"/>
  <c r="I206" i="25"/>
  <c r="P200" i="25"/>
  <c r="P202" i="25"/>
  <c r="Q14" i="31"/>
  <c r="P204" i="25"/>
  <c r="Q16" i="31" s="1"/>
  <c r="P206" i="25"/>
  <c r="Q18" i="31"/>
  <c r="P203" i="25"/>
  <c r="Q15" i="31" s="1"/>
  <c r="P207" i="25"/>
  <c r="Q19" i="31"/>
  <c r="P201" i="25"/>
  <c r="P205" i="25"/>
  <c r="Q17" i="31"/>
  <c r="V221" i="25"/>
  <c r="V223" i="25"/>
  <c r="V220" i="25"/>
  <c r="V222" i="25"/>
  <c r="AE197" i="25"/>
  <c r="AE198" i="25"/>
  <c r="AF7" i="32" s="1"/>
  <c r="J221" i="25"/>
  <c r="J223" i="25"/>
  <c r="L35" i="30" s="1"/>
  <c r="J222" i="25"/>
  <c r="J220" i="25"/>
  <c r="AA192" i="25"/>
  <c r="AA195" i="25"/>
  <c r="AA193" i="25"/>
  <c r="AA194" i="25"/>
  <c r="AF200" i="25"/>
  <c r="AF202" i="25"/>
  <c r="AG14" i="31" s="1"/>
  <c r="AF204" i="25"/>
  <c r="AG16" i="31"/>
  <c r="AF206" i="25"/>
  <c r="AG18" i="31" s="1"/>
  <c r="AF203" i="25"/>
  <c r="AG15" i="31"/>
  <c r="AF205" i="25"/>
  <c r="AG17" i="31" s="1"/>
  <c r="AF201" i="25"/>
  <c r="AG13" i="31"/>
  <c r="AF207" i="25"/>
  <c r="AG19" i="31" s="1"/>
  <c r="K220" i="25"/>
  <c r="K222" i="25"/>
  <c r="K223" i="25"/>
  <c r="L70" i="33" s="1"/>
  <c r="K221" i="25"/>
  <c r="S193" i="25"/>
  <c r="S194" i="25"/>
  <c r="S195" i="25"/>
  <c r="U34" i="30" s="1"/>
  <c r="S192" i="25"/>
  <c r="X200" i="25"/>
  <c r="X202" i="25"/>
  <c r="Y14" i="31"/>
  <c r="X204" i="25"/>
  <c r="Y16" i="31" s="1"/>
  <c r="X206" i="25"/>
  <c r="X207" i="25"/>
  <c r="Y19" i="31" s="1"/>
  <c r="X201" i="25"/>
  <c r="Y13" i="31"/>
  <c r="X205" i="25"/>
  <c r="Y17" i="31" s="1"/>
  <c r="X203" i="25"/>
  <c r="Y15" i="31"/>
  <c r="AC210" i="25"/>
  <c r="AD13" i="22" s="1"/>
  <c r="AC212" i="25"/>
  <c r="AD15" i="22"/>
  <c r="AC214" i="25"/>
  <c r="AD17" i="22" s="1"/>
  <c r="AC213" i="25"/>
  <c r="AD16" i="22"/>
  <c r="AC209" i="25"/>
  <c r="AC211" i="25"/>
  <c r="AD14" i="22"/>
  <c r="AC215" i="25"/>
  <c r="AD18" i="22" s="1"/>
  <c r="Y201" i="25"/>
  <c r="Z13" i="31" s="1"/>
  <c r="Y203" i="25"/>
  <c r="Z15" i="31"/>
  <c r="Y205" i="25"/>
  <c r="Z17" i="31" s="1"/>
  <c r="Y207" i="25"/>
  <c r="Y200" i="25"/>
  <c r="Y202" i="25"/>
  <c r="Z14" i="31"/>
  <c r="Y204" i="25"/>
  <c r="Z16" i="31" s="1"/>
  <c r="Y206" i="25"/>
  <c r="Z18" i="31"/>
  <c r="I221" i="25"/>
  <c r="I223" i="25"/>
  <c r="I222" i="25"/>
  <c r="I220" i="25"/>
  <c r="M210" i="25"/>
  <c r="M212" i="25"/>
  <c r="N15" i="22"/>
  <c r="M214" i="25"/>
  <c r="N17" i="22" s="1"/>
  <c r="M209" i="25"/>
  <c r="M213" i="25"/>
  <c r="N16" i="22"/>
  <c r="M211" i="25"/>
  <c r="N14" i="22" s="1"/>
  <c r="M215" i="25"/>
  <c r="N18" i="22"/>
  <c r="AI220" i="25"/>
  <c r="AI222" i="25"/>
  <c r="AI223" i="25"/>
  <c r="AI221" i="25"/>
  <c r="AK35" i="30" s="1"/>
  <c r="E222" i="25"/>
  <c r="E221" i="25"/>
  <c r="E223" i="25"/>
  <c r="E220" i="25"/>
  <c r="F221" i="25"/>
  <c r="F223" i="25"/>
  <c r="F220" i="25"/>
  <c r="F222" i="25"/>
  <c r="L225" i="25"/>
  <c r="L226" i="25"/>
  <c r="M9" i="32"/>
  <c r="G209" i="25"/>
  <c r="G211" i="25"/>
  <c r="H14" i="22" s="1"/>
  <c r="G213" i="25"/>
  <c r="H16" i="22"/>
  <c r="G215" i="25"/>
  <c r="H18" i="22" s="1"/>
  <c r="G210" i="25"/>
  <c r="H13" i="22"/>
  <c r="G214" i="25"/>
  <c r="H17" i="22" s="1"/>
  <c r="G212" i="25"/>
  <c r="Z226" i="25"/>
  <c r="AA9" i="32" s="1"/>
  <c r="Z225" i="25"/>
  <c r="AA225" i="25"/>
  <c r="AA226" i="25"/>
  <c r="AB9" i="32" s="1"/>
  <c r="Y226" i="25"/>
  <c r="Z9" i="32"/>
  <c r="Y225" i="25"/>
  <c r="AA29" i="30" s="1"/>
  <c r="W209" i="25"/>
  <c r="W211" i="25"/>
  <c r="X14" i="22"/>
  <c r="W213" i="25"/>
  <c r="X16" i="22" s="1"/>
  <c r="W215" i="25"/>
  <c r="X18" i="22"/>
  <c r="W210" i="25"/>
  <c r="X13" i="22" s="1"/>
  <c r="W214" i="25"/>
  <c r="X17" i="22"/>
  <c r="W212" i="25"/>
  <c r="F193" i="25"/>
  <c r="F194" i="25"/>
  <c r="F192" i="25"/>
  <c r="F195" i="25"/>
  <c r="O209" i="25"/>
  <c r="O211" i="25"/>
  <c r="P14" i="22"/>
  <c r="O213" i="25"/>
  <c r="P16" i="22" s="1"/>
  <c r="O215" i="25"/>
  <c r="P18" i="22"/>
  <c r="O214" i="25"/>
  <c r="O210" i="25"/>
  <c r="P13" i="22"/>
  <c r="O212" i="25"/>
  <c r="P15" i="22" s="1"/>
  <c r="P209" i="25"/>
  <c r="P211" i="25"/>
  <c r="Q14" i="22" s="1"/>
  <c r="P213" i="25"/>
  <c r="Q16" i="22"/>
  <c r="P215" i="25"/>
  <c r="Q18" i="22" s="1"/>
  <c r="P214" i="25"/>
  <c r="Q17" i="22"/>
  <c r="P210" i="25"/>
  <c r="P212" i="25"/>
  <c r="Q15" i="22"/>
  <c r="AE209" i="25"/>
  <c r="AE211" i="25"/>
  <c r="AF14" i="22" s="1"/>
  <c r="AE213" i="25"/>
  <c r="AF16" i="22"/>
  <c r="AE215" i="25"/>
  <c r="AF18" i="22" s="1"/>
  <c r="AE214" i="25"/>
  <c r="AF17" i="22"/>
  <c r="AE210" i="25"/>
  <c r="AF13" i="22" s="1"/>
  <c r="AE212" i="25"/>
  <c r="AF15" i="22"/>
  <c r="J226" i="25"/>
  <c r="K9" i="32" s="1"/>
  <c r="J225" i="25"/>
  <c r="AA197" i="25"/>
  <c r="AC28" i="30" s="1"/>
  <c r="AA198" i="25"/>
  <c r="AB7" i="32" s="1"/>
  <c r="K225" i="25"/>
  <c r="K226" i="25"/>
  <c r="L9" i="32" s="1"/>
  <c r="AC198" i="25"/>
  <c r="AD7" i="32"/>
  <c r="AC197" i="25"/>
  <c r="AE28" i="30" s="1"/>
  <c r="T194" i="25"/>
  <c r="T193" i="25"/>
  <c r="T195" i="25"/>
  <c r="T192" i="25"/>
  <c r="AI225" i="25"/>
  <c r="AI226" i="25"/>
  <c r="AJ9" i="32"/>
  <c r="N226" i="25"/>
  <c r="N225" i="25"/>
  <c r="I216" i="25"/>
  <c r="J19" i="22" s="1"/>
  <c r="M216" i="25"/>
  <c r="N19" i="22"/>
  <c r="Q216" i="25"/>
  <c r="R19" i="22" s="1"/>
  <c r="U216" i="25"/>
  <c r="Y216" i="25"/>
  <c r="Z19" i="22"/>
  <c r="AC216" i="25"/>
  <c r="AD19" i="22" s="1"/>
  <c r="AG216" i="25"/>
  <c r="AH19" i="22"/>
  <c r="E214" i="25"/>
  <c r="F17" i="22" s="1"/>
  <c r="E210" i="25"/>
  <c r="F13" i="22"/>
  <c r="K216" i="25"/>
  <c r="L19" i="22" s="1"/>
  <c r="S216" i="25"/>
  <c r="T19" i="22"/>
  <c r="AA216" i="25"/>
  <c r="AB19" i="22" s="1"/>
  <c r="AI216" i="25"/>
  <c r="AJ19" i="22"/>
  <c r="E216" i="25"/>
  <c r="F19" i="22" s="1"/>
  <c r="F216" i="25"/>
  <c r="G19" i="22"/>
  <c r="J216" i="25"/>
  <c r="K19" i="22" s="1"/>
  <c r="N216" i="25"/>
  <c r="O19" i="22"/>
  <c r="R216" i="25"/>
  <c r="S19" i="22" s="1"/>
  <c r="V216" i="25"/>
  <c r="W19" i="22"/>
  <c r="Z216" i="25"/>
  <c r="AA19" i="22" s="1"/>
  <c r="AD216" i="25"/>
  <c r="AE19" i="22"/>
  <c r="AH216" i="25"/>
  <c r="AI19" i="22" s="1"/>
  <c r="E213" i="25"/>
  <c r="F16" i="22"/>
  <c r="E209" i="25"/>
  <c r="G216" i="25"/>
  <c r="H19" i="22"/>
  <c r="O216" i="25"/>
  <c r="W216" i="25"/>
  <c r="X19" i="22"/>
  <c r="AE216" i="25"/>
  <c r="AF19" i="22" s="1"/>
  <c r="E212" i="25"/>
  <c r="F15" i="22"/>
  <c r="T216" i="25"/>
  <c r="U19" i="22" s="1"/>
  <c r="E215" i="25"/>
  <c r="F18" i="22"/>
  <c r="L216" i="25"/>
  <c r="AF216" i="25"/>
  <c r="AG19" i="22"/>
  <c r="X216" i="25"/>
  <c r="Y19" i="22" s="1"/>
  <c r="E211" i="25"/>
  <c r="F14" i="22"/>
  <c r="AB216" i="25"/>
  <c r="P216" i="25"/>
  <c r="Q19" i="22"/>
  <c r="W237" i="25"/>
  <c r="W238" i="25"/>
  <c r="X21" i="22" s="1"/>
  <c r="W240" i="25"/>
  <c r="W242" i="25"/>
  <c r="X25" i="22" s="1"/>
  <c r="W244" i="25"/>
  <c r="X27" i="22"/>
  <c r="W243" i="25"/>
  <c r="X26" i="22" s="1"/>
  <c r="W241" i="25"/>
  <c r="X24" i="22"/>
  <c r="W239" i="25"/>
  <c r="X22" i="22" s="1"/>
  <c r="K209" i="25"/>
  <c r="K210" i="25"/>
  <c r="L13" i="22"/>
  <c r="K211" i="25"/>
  <c r="L14" i="22" s="1"/>
  <c r="K213" i="25"/>
  <c r="L16" i="22"/>
  <c r="K215" i="25"/>
  <c r="L18" i="22" s="1"/>
  <c r="K212" i="25"/>
  <c r="L15" i="22"/>
  <c r="K214" i="25"/>
  <c r="L17" i="22" s="1"/>
  <c r="G192" i="25"/>
  <c r="G195" i="25"/>
  <c r="G194" i="25"/>
  <c r="G193" i="25"/>
  <c r="O237" i="25"/>
  <c r="O238" i="25"/>
  <c r="P21" i="22"/>
  <c r="O240" i="25"/>
  <c r="P23" i="22" s="1"/>
  <c r="O242" i="25"/>
  <c r="O244" i="25"/>
  <c r="P27" i="22" s="1"/>
  <c r="O243" i="25"/>
  <c r="P26" i="22"/>
  <c r="O241" i="25"/>
  <c r="P24" i="22" s="1"/>
  <c r="O239" i="25"/>
  <c r="P22" i="22"/>
  <c r="AH193" i="25"/>
  <c r="AH195" i="25"/>
  <c r="AH192" i="25"/>
  <c r="AH194" i="25"/>
  <c r="AJ34" i="30" s="1"/>
  <c r="V198" i="25"/>
  <c r="V197" i="25"/>
  <c r="Z237" i="25"/>
  <c r="Z243" i="25"/>
  <c r="AA26" i="22" s="1"/>
  <c r="Z238" i="25"/>
  <c r="AA21" i="22"/>
  <c r="Z242" i="25"/>
  <c r="Z240" i="25"/>
  <c r="AA23" i="22"/>
  <c r="Z244" i="25"/>
  <c r="AA27" i="22" s="1"/>
  <c r="Z241" i="25"/>
  <c r="AA24" i="22"/>
  <c r="Z239" i="25"/>
  <c r="AA22" i="22" s="1"/>
  <c r="AE237" i="25"/>
  <c r="AE238" i="25"/>
  <c r="AE240" i="25"/>
  <c r="AF23" i="22"/>
  <c r="AE242" i="25"/>
  <c r="AF25" i="22" s="1"/>
  <c r="AE244" i="25"/>
  <c r="AF27" i="22"/>
  <c r="AE243" i="25"/>
  <c r="AF26" i="22" s="1"/>
  <c r="AE241" i="25"/>
  <c r="AF24" i="22"/>
  <c r="AE239" i="25"/>
  <c r="AF22" i="22" s="1"/>
  <c r="Q198" i="25"/>
  <c r="Q197" i="25"/>
  <c r="AA237" i="25"/>
  <c r="AA238" i="25"/>
  <c r="AB21" i="22"/>
  <c r="AA240" i="25"/>
  <c r="AA242" i="25"/>
  <c r="AB25" i="22"/>
  <c r="AA244" i="25"/>
  <c r="AB27" i="22" s="1"/>
  <c r="AA243" i="25"/>
  <c r="AB26" i="22"/>
  <c r="AA241" i="25"/>
  <c r="AB24" i="22" s="1"/>
  <c r="AA239" i="25"/>
  <c r="AB22" i="22"/>
  <c r="S237" i="25"/>
  <c r="T20" i="22" s="1"/>
  <c r="S238" i="25"/>
  <c r="T21" i="22" s="1"/>
  <c r="S240" i="25"/>
  <c r="T23" i="22"/>
  <c r="S242" i="25"/>
  <c r="T25" i="22" s="1"/>
  <c r="S244" i="25"/>
  <c r="T27" i="22"/>
  <c r="S243" i="25"/>
  <c r="T26" i="22" s="1"/>
  <c r="S241" i="25"/>
  <c r="T24" i="22"/>
  <c r="S239" i="25"/>
  <c r="T22" i="22" s="1"/>
  <c r="AC237" i="25"/>
  <c r="AC239" i="25"/>
  <c r="AD22" i="22" s="1"/>
  <c r="AC241" i="25"/>
  <c r="AD24" i="22"/>
  <c r="AC240" i="25"/>
  <c r="AD23" i="22" s="1"/>
  <c r="AC244" i="25"/>
  <c r="AD27" i="22"/>
  <c r="AC242" i="25"/>
  <c r="AD25" i="22" s="1"/>
  <c r="AC238" i="25"/>
  <c r="AD21" i="22"/>
  <c r="AC243" i="25"/>
  <c r="AD26" i="22" s="1"/>
  <c r="L209" i="25"/>
  <c r="L210" i="25"/>
  <c r="M13" i="22"/>
  <c r="L211" i="25"/>
  <c r="M14" i="22" s="1"/>
  <c r="L213" i="25"/>
  <c r="M16" i="22"/>
  <c r="L215" i="25"/>
  <c r="M18" i="22" s="1"/>
  <c r="L212" i="25"/>
  <c r="M15" i="22"/>
  <c r="L214" i="25"/>
  <c r="M17" i="22" s="1"/>
  <c r="Y237" i="25"/>
  <c r="Y238" i="25"/>
  <c r="Z21" i="22" s="1"/>
  <c r="Y241" i="25"/>
  <c r="Z24" i="22"/>
  <c r="Y242" i="25"/>
  <c r="Z25" i="22" s="1"/>
  <c r="Y240" i="25"/>
  <c r="Z23" i="22"/>
  <c r="Y244" i="25"/>
  <c r="Z27" i="22" s="1"/>
  <c r="Y243" i="25"/>
  <c r="Z26" i="22"/>
  <c r="Y239" i="25"/>
  <c r="Z22" i="22" s="1"/>
  <c r="AD198" i="25"/>
  <c r="AE7" i="32"/>
  <c r="AD197" i="25"/>
  <c r="AH237" i="25"/>
  <c r="AH243" i="25"/>
  <c r="AI26" i="22"/>
  <c r="AH238" i="25"/>
  <c r="AI21" i="22" s="1"/>
  <c r="AH242" i="25"/>
  <c r="AI25" i="22"/>
  <c r="AH240" i="25"/>
  <c r="AI23" i="22" s="1"/>
  <c r="AH244" i="25"/>
  <c r="AI27" i="22"/>
  <c r="AH241" i="25"/>
  <c r="AI24" i="22" s="1"/>
  <c r="AH239" i="25"/>
  <c r="AI22" i="22"/>
  <c r="P243" i="25"/>
  <c r="Q26" i="22" s="1"/>
  <c r="P237" i="25"/>
  <c r="P238" i="25"/>
  <c r="Q21" i="22"/>
  <c r="P239" i="25"/>
  <c r="Q22" i="22" s="1"/>
  <c r="P240" i="25"/>
  <c r="Q23" i="22"/>
  <c r="P241" i="25"/>
  <c r="Q24" i="22" s="1"/>
  <c r="P242" i="25"/>
  <c r="Q25" i="22"/>
  <c r="P244" i="25"/>
  <c r="Q27" i="22" s="1"/>
  <c r="AI209" i="25"/>
  <c r="AI210" i="25"/>
  <c r="AI211" i="25"/>
  <c r="AJ14" i="22"/>
  <c r="AI213" i="25"/>
  <c r="AJ16" i="22" s="1"/>
  <c r="AI215" i="25"/>
  <c r="AJ18" i="22"/>
  <c r="AI212" i="25"/>
  <c r="AJ15" i="22" s="1"/>
  <c r="AI214" i="25"/>
  <c r="AJ17" i="22"/>
  <c r="J193" i="25"/>
  <c r="L34" i="30" s="1"/>
  <c r="J192" i="25"/>
  <c r="J195" i="25"/>
  <c r="J194" i="25"/>
  <c r="Q243" i="25"/>
  <c r="R26" i="22" s="1"/>
  <c r="Q238" i="25"/>
  <c r="R21" i="22"/>
  <c r="Q239" i="25"/>
  <c r="Q242" i="25"/>
  <c r="R25" i="22"/>
  <c r="Q241" i="25"/>
  <c r="R24" i="22" s="1"/>
  <c r="Q237" i="25"/>
  <c r="Q240" i="25"/>
  <c r="R23" i="22"/>
  <c r="Q244" i="25"/>
  <c r="R27" i="22" s="1"/>
  <c r="R193" i="25"/>
  <c r="R192" i="25"/>
  <c r="S66" i="33" s="1"/>
  <c r="S67" i="33" s="1"/>
  <c r="R194" i="25"/>
  <c r="R195" i="25"/>
  <c r="AF243" i="25"/>
  <c r="AG26" i="22"/>
  <c r="AF237" i="25"/>
  <c r="AF238" i="25"/>
  <c r="AG21" i="22"/>
  <c r="AF239" i="25"/>
  <c r="AF240" i="25"/>
  <c r="AG23" i="22"/>
  <c r="AF241" i="25"/>
  <c r="AF242" i="25"/>
  <c r="AG25" i="22"/>
  <c r="AF244" i="25"/>
  <c r="AG27" i="22" s="1"/>
  <c r="F198" i="25"/>
  <c r="G7" i="32"/>
  <c r="F197" i="25"/>
  <c r="X237" i="25"/>
  <c r="X238" i="25"/>
  <c r="Y21" i="22"/>
  <c r="X239" i="25"/>
  <c r="Y22" i="22" s="1"/>
  <c r="X240" i="25"/>
  <c r="Y23" i="22"/>
  <c r="X241" i="25"/>
  <c r="Y24" i="22" s="1"/>
  <c r="X242" i="25"/>
  <c r="Y25" i="22"/>
  <c r="X244" i="25"/>
  <c r="Y27" i="22" s="1"/>
  <c r="X243" i="25"/>
  <c r="Y26" i="22"/>
  <c r="G237" i="25"/>
  <c r="G238" i="25"/>
  <c r="H21" i="22" s="1"/>
  <c r="G240" i="25"/>
  <c r="G242" i="25"/>
  <c r="H25" i="22" s="1"/>
  <c r="G244" i="25"/>
  <c r="H27" i="22"/>
  <c r="G243" i="25"/>
  <c r="H26" i="22" s="1"/>
  <c r="G241" i="25"/>
  <c r="H24" i="22"/>
  <c r="G239" i="25"/>
  <c r="H22" i="22" s="1"/>
  <c r="O192" i="25"/>
  <c r="O195" i="25"/>
  <c r="O193" i="25"/>
  <c r="O194" i="25"/>
  <c r="T238" i="25"/>
  <c r="U21" i="22"/>
  <c r="T240" i="25"/>
  <c r="U23" i="22" s="1"/>
  <c r="T242" i="25"/>
  <c r="U25" i="22"/>
  <c r="T244" i="25"/>
  <c r="U27" i="22" s="1"/>
  <c r="T239" i="25"/>
  <c r="U22" i="22"/>
  <c r="T237" i="25"/>
  <c r="U20" i="22" s="1"/>
  <c r="T241" i="25"/>
  <c r="T243" i="25"/>
  <c r="U26" i="22"/>
  <c r="AD237" i="25"/>
  <c r="AD240" i="25"/>
  <c r="AE23" i="22"/>
  <c r="AD244" i="25"/>
  <c r="AE27" i="22" s="1"/>
  <c r="AD238" i="25"/>
  <c r="AE21" i="22"/>
  <c r="AD243" i="25"/>
  <c r="AE26" i="22" s="1"/>
  <c r="AD242" i="25"/>
  <c r="AE25" i="22"/>
  <c r="AD241" i="25"/>
  <c r="AE24" i="22" s="1"/>
  <c r="AD239" i="25"/>
  <c r="AE22" i="22"/>
  <c r="P194" i="25"/>
  <c r="R34" i="30" s="1"/>
  <c r="P195" i="25"/>
  <c r="P192" i="25"/>
  <c r="P193" i="25"/>
  <c r="V237" i="25"/>
  <c r="X17" i="30" s="1"/>
  <c r="V243" i="25"/>
  <c r="W26" i="22" s="1"/>
  <c r="V240" i="25"/>
  <c r="W23" i="22"/>
  <c r="V244" i="25"/>
  <c r="W27" i="22" s="1"/>
  <c r="V242" i="25"/>
  <c r="W25" i="22"/>
  <c r="V238" i="25"/>
  <c r="W21" i="22" s="1"/>
  <c r="V241" i="25"/>
  <c r="W24" i="22"/>
  <c r="V239" i="25"/>
  <c r="W22" i="22" s="1"/>
  <c r="AE192" i="25"/>
  <c r="AE193" i="25"/>
  <c r="AG34" i="30" s="1"/>
  <c r="AE194" i="25"/>
  <c r="AE195" i="25"/>
  <c r="J228" i="25"/>
  <c r="J229" i="25"/>
  <c r="J230" i="25"/>
  <c r="K22" i="31"/>
  <c r="J231" i="25"/>
  <c r="K23" i="31" s="1"/>
  <c r="J233" i="25"/>
  <c r="K25" i="31"/>
  <c r="J234" i="25"/>
  <c r="K26" i="31" s="1"/>
  <c r="J235" i="25"/>
  <c r="K27" i="31"/>
  <c r="J232" i="25"/>
  <c r="K24" i="31" s="1"/>
  <c r="AA209" i="25"/>
  <c r="AA210" i="25"/>
  <c r="AB13" i="22"/>
  <c r="AA211" i="25"/>
  <c r="AB14" i="22" s="1"/>
  <c r="AA213" i="25"/>
  <c r="AB16" i="22"/>
  <c r="AA215" i="25"/>
  <c r="AB18" i="22" s="1"/>
  <c r="AA212" i="25"/>
  <c r="AA214" i="25"/>
  <c r="AB17" i="22" s="1"/>
  <c r="AF193" i="25"/>
  <c r="AF194" i="25"/>
  <c r="AG66" i="33" s="1"/>
  <c r="AF192" i="25"/>
  <c r="AF195" i="25"/>
  <c r="K237" i="25"/>
  <c r="K238" i="25"/>
  <c r="K240" i="25"/>
  <c r="L23" i="22"/>
  <c r="K242" i="25"/>
  <c r="L25" i="22" s="1"/>
  <c r="K244" i="25"/>
  <c r="L27" i="22"/>
  <c r="K243" i="25"/>
  <c r="L26" i="22" s="1"/>
  <c r="K241" i="25"/>
  <c r="L24" i="22"/>
  <c r="K239" i="25"/>
  <c r="L22" i="22" s="1"/>
  <c r="S209" i="25"/>
  <c r="S210" i="25"/>
  <c r="T13" i="22"/>
  <c r="S211" i="25"/>
  <c r="T14" i="22" s="1"/>
  <c r="S213" i="25"/>
  <c r="T16" i="22"/>
  <c r="S215" i="25"/>
  <c r="T18" i="22" s="1"/>
  <c r="S212" i="25"/>
  <c r="T15" i="22"/>
  <c r="S214" i="25"/>
  <c r="T17" i="22" s="1"/>
  <c r="X193" i="25"/>
  <c r="X192" i="25"/>
  <c r="X195" i="25"/>
  <c r="X194" i="25"/>
  <c r="AC201" i="25"/>
  <c r="AD13" i="31"/>
  <c r="AC203" i="25"/>
  <c r="AD15" i="31" s="1"/>
  <c r="AC205" i="25"/>
  <c r="AC207" i="25"/>
  <c r="AD19" i="31" s="1"/>
  <c r="AC200" i="25"/>
  <c r="AC202" i="25"/>
  <c r="AD14" i="31" s="1"/>
  <c r="AC204" i="25"/>
  <c r="AD16" i="31"/>
  <c r="AC206" i="25"/>
  <c r="AD18" i="31" s="1"/>
  <c r="T209" i="25"/>
  <c r="T210" i="25"/>
  <c r="U13" i="22"/>
  <c r="T211" i="25"/>
  <c r="U14" i="22" s="1"/>
  <c r="T213" i="25"/>
  <c r="T215" i="25"/>
  <c r="U18" i="22" s="1"/>
  <c r="T214" i="25"/>
  <c r="U17" i="22"/>
  <c r="T212" i="25"/>
  <c r="U15" i="22" s="1"/>
  <c r="Y198" i="25"/>
  <c r="Z7" i="32"/>
  <c r="Y197" i="25"/>
  <c r="I228" i="25"/>
  <c r="I231" i="25"/>
  <c r="J23" i="31"/>
  <c r="I235" i="25"/>
  <c r="J27" i="31" s="1"/>
  <c r="I229" i="25"/>
  <c r="J21" i="31"/>
  <c r="I233" i="25"/>
  <c r="J25" i="31" s="1"/>
  <c r="I232" i="25"/>
  <c r="J24" i="31"/>
  <c r="I234" i="25"/>
  <c r="I230" i="25"/>
  <c r="J22" i="31"/>
  <c r="M201" i="25"/>
  <c r="N13" i="31" s="1"/>
  <c r="M203" i="25"/>
  <c r="N15" i="31"/>
  <c r="M205" i="25"/>
  <c r="N17" i="31" s="1"/>
  <c r="M207" i="25"/>
  <c r="N19" i="31"/>
  <c r="M202" i="25"/>
  <c r="N14" i="31" s="1"/>
  <c r="M204" i="25"/>
  <c r="M206" i="25"/>
  <c r="N18" i="31" s="1"/>
  <c r="M200" i="25"/>
  <c r="AI237" i="25"/>
  <c r="AK17" i="30" s="1"/>
  <c r="AI238" i="25"/>
  <c r="AJ21" i="22" s="1"/>
  <c r="AI240" i="25"/>
  <c r="AJ23" i="22"/>
  <c r="AI242" i="25"/>
  <c r="AJ25" i="22" s="1"/>
  <c r="AI244" i="25"/>
  <c r="AJ27" i="22"/>
  <c r="AI241" i="25"/>
  <c r="AJ24" i="22" s="1"/>
  <c r="AI239" i="25"/>
  <c r="AJ22" i="22"/>
  <c r="AI243" i="25"/>
  <c r="AJ26" i="22" s="1"/>
  <c r="F237" i="25"/>
  <c r="F243" i="25"/>
  <c r="G26" i="22"/>
  <c r="F240" i="25"/>
  <c r="G23" i="22" s="1"/>
  <c r="F244" i="25"/>
  <c r="G27" i="22"/>
  <c r="F242" i="25"/>
  <c r="G25" i="22" s="1"/>
  <c r="F238" i="25"/>
  <c r="G21" i="22"/>
  <c r="F241" i="25"/>
  <c r="G24" i="22" s="1"/>
  <c r="F239" i="25"/>
  <c r="G22" i="22"/>
  <c r="L238" i="25"/>
  <c r="L240" i="25"/>
  <c r="M23" i="22"/>
  <c r="L242" i="25"/>
  <c r="M25" i="22" s="1"/>
  <c r="L243" i="25"/>
  <c r="M26" i="22"/>
  <c r="L244" i="25"/>
  <c r="M27" i="22" s="1"/>
  <c r="L237" i="25"/>
  <c r="L241" i="25"/>
  <c r="M24" i="22"/>
  <c r="L239" i="25"/>
  <c r="M22" i="22" s="1"/>
  <c r="R226" i="25"/>
  <c r="S9" i="32"/>
  <c r="R225" i="25"/>
  <c r="W220" i="25"/>
  <c r="W222" i="25"/>
  <c r="W221" i="25"/>
  <c r="W223" i="25"/>
  <c r="K197" i="25"/>
  <c r="K198" i="25"/>
  <c r="L7" i="32"/>
  <c r="O220" i="25"/>
  <c r="O222" i="25"/>
  <c r="O221" i="25"/>
  <c r="O223" i="25"/>
  <c r="M221" i="25"/>
  <c r="M223" i="25"/>
  <c r="M220" i="25"/>
  <c r="M222" i="25"/>
  <c r="O35" i="30" s="1"/>
  <c r="V193" i="25"/>
  <c r="V192" i="25"/>
  <c r="V194" i="25"/>
  <c r="V195" i="25"/>
  <c r="AE220" i="25"/>
  <c r="AE222" i="25"/>
  <c r="AE221" i="25"/>
  <c r="AE223" i="25"/>
  <c r="AG35" i="30" s="1"/>
  <c r="Q210" i="25"/>
  <c r="R13" i="22" s="1"/>
  <c r="Q209" i="25"/>
  <c r="Q212" i="25"/>
  <c r="R15" i="22" s="1"/>
  <c r="Q214" i="25"/>
  <c r="R17" i="22"/>
  <c r="Q211" i="25"/>
  <c r="R14" i="22" s="1"/>
  <c r="Q215" i="25"/>
  <c r="R18" i="22"/>
  <c r="Q213" i="25"/>
  <c r="R16" i="22" s="1"/>
  <c r="S225" i="25"/>
  <c r="S226" i="25"/>
  <c r="T9" i="32" s="1"/>
  <c r="U29" i="30"/>
  <c r="L194" i="25"/>
  <c r="L195" i="25"/>
  <c r="L192" i="25"/>
  <c r="N34" i="30" s="1"/>
  <c r="L193" i="25"/>
  <c r="Z201" i="25"/>
  <c r="AA13" i="31"/>
  <c r="Z203" i="25"/>
  <c r="AA15" i="31" s="1"/>
  <c r="Z205" i="25"/>
  <c r="AA17" i="31"/>
  <c r="Z207" i="25"/>
  <c r="AA19" i="31" s="1"/>
  <c r="Z200" i="25"/>
  <c r="Z202" i="25"/>
  <c r="AA14" i="31"/>
  <c r="Z206" i="25"/>
  <c r="AA18" i="31" s="1"/>
  <c r="Z204" i="25"/>
  <c r="AA16" i="31"/>
  <c r="J201" i="25"/>
  <c r="K13" i="31" s="1"/>
  <c r="J203" i="25"/>
  <c r="K15" i="31"/>
  <c r="J205" i="25"/>
  <c r="K17" i="31" s="1"/>
  <c r="J207" i="25"/>
  <c r="K19" i="31"/>
  <c r="J204" i="25"/>
  <c r="K16" i="31" s="1"/>
  <c r="J206" i="25"/>
  <c r="K18" i="31"/>
  <c r="J200" i="25"/>
  <c r="J202" i="25"/>
  <c r="K14" i="31"/>
  <c r="R201" i="25"/>
  <c r="S13" i="31" s="1"/>
  <c r="R203" i="25"/>
  <c r="S15" i="31"/>
  <c r="R205" i="25"/>
  <c r="S17" i="31" s="1"/>
  <c r="R207" i="25"/>
  <c r="S19" i="31"/>
  <c r="R204" i="25"/>
  <c r="S16" i="31" s="1"/>
  <c r="R202" i="25"/>
  <c r="S14" i="31"/>
  <c r="R200" i="25"/>
  <c r="R206" i="25"/>
  <c r="S18" i="31" s="1"/>
  <c r="AG226" i="25"/>
  <c r="AG225" i="25"/>
  <c r="AD226" i="25"/>
  <c r="AE9" i="32"/>
  <c r="AD225" i="25"/>
  <c r="L220" i="25"/>
  <c r="L222" i="25"/>
  <c r="L223" i="25"/>
  <c r="N35" i="30" s="1"/>
  <c r="L221" i="25"/>
  <c r="W232" i="25"/>
  <c r="W229" i="25"/>
  <c r="X21" i="31"/>
  <c r="W230" i="25"/>
  <c r="X22" i="31" s="1"/>
  <c r="W233" i="25"/>
  <c r="X25" i="31"/>
  <c r="W228" i="25"/>
  <c r="X20" i="31" s="1"/>
  <c r="W231" i="25"/>
  <c r="X23" i="31" s="1"/>
  <c r="W235" i="25"/>
  <c r="X27" i="31"/>
  <c r="W234" i="25"/>
  <c r="X26" i="31" s="1"/>
  <c r="K200" i="25"/>
  <c r="K202" i="25"/>
  <c r="L14" i="31" s="1"/>
  <c r="K204" i="25"/>
  <c r="L16" i="31"/>
  <c r="K206" i="25"/>
  <c r="L18" i="31" s="1"/>
  <c r="K201" i="25"/>
  <c r="L13" i="31"/>
  <c r="K203" i="25"/>
  <c r="L15" i="31" s="1"/>
  <c r="K205" i="25"/>
  <c r="L17" i="31"/>
  <c r="K207" i="25"/>
  <c r="L19" i="31" s="1"/>
  <c r="AG192" i="25"/>
  <c r="AG195" i="25"/>
  <c r="AG193" i="25"/>
  <c r="AI34" i="30" s="1"/>
  <c r="AG194" i="25"/>
  <c r="G200" i="25"/>
  <c r="G202" i="25"/>
  <c r="H14" i="31"/>
  <c r="G204" i="25"/>
  <c r="G206" i="25"/>
  <c r="H18" i="31"/>
  <c r="G201" i="25"/>
  <c r="H13" i="31" s="1"/>
  <c r="G203" i="25"/>
  <c r="H15" i="31"/>
  <c r="G205" i="25"/>
  <c r="H17" i="31" s="1"/>
  <c r="G207" i="25"/>
  <c r="H19" i="31"/>
  <c r="AH210" i="25"/>
  <c r="AI13" i="22" s="1"/>
  <c r="AH209" i="25"/>
  <c r="AH212" i="25"/>
  <c r="AI15" i="22"/>
  <c r="AH214" i="25"/>
  <c r="AI17" i="22" s="1"/>
  <c r="AH215" i="25"/>
  <c r="AI18" i="22"/>
  <c r="AH211" i="25"/>
  <c r="AI14" i="22" s="1"/>
  <c r="AH213" i="25"/>
  <c r="AI16" i="22"/>
  <c r="V210" i="25"/>
  <c r="W13" i="22" s="1"/>
  <c r="V212" i="25"/>
  <c r="W15" i="22"/>
  <c r="V214" i="25"/>
  <c r="W17" i="22" s="1"/>
  <c r="V211" i="25"/>
  <c r="W14" i="22"/>
  <c r="V215" i="25"/>
  <c r="W18" i="22" s="1"/>
  <c r="V209" i="25"/>
  <c r="V213" i="25"/>
  <c r="W16" i="22"/>
  <c r="Z228" i="25"/>
  <c r="Z229" i="25"/>
  <c r="AA21" i="31"/>
  <c r="Z230" i="25"/>
  <c r="AA22" i="31" s="1"/>
  <c r="Z231" i="25"/>
  <c r="AA23" i="31"/>
  <c r="Z232" i="25"/>
  <c r="AA24" i="31" s="1"/>
  <c r="Z233" i="25"/>
  <c r="AA25" i="31"/>
  <c r="Z234" i="25"/>
  <c r="AA26" i="31" s="1"/>
  <c r="Z235" i="25"/>
  <c r="AA27" i="31"/>
  <c r="AE228" i="25"/>
  <c r="AG23" i="30" s="1"/>
  <c r="AE229" i="25"/>
  <c r="AF21" i="31" s="1"/>
  <c r="AE230" i="25"/>
  <c r="AF22" i="31"/>
  <c r="AE232" i="25"/>
  <c r="AF24" i="31" s="1"/>
  <c r="AE233" i="25"/>
  <c r="AF25" i="31"/>
  <c r="AE234" i="25"/>
  <c r="AF26" i="31" s="1"/>
  <c r="AE231" i="25"/>
  <c r="AF23" i="31"/>
  <c r="AE235" i="25"/>
  <c r="AF27" i="31" s="1"/>
  <c r="Q192" i="25"/>
  <c r="Q195" i="25"/>
  <c r="S34" i="30" s="1"/>
  <c r="Q193" i="25"/>
  <c r="Q194" i="25"/>
  <c r="AA228" i="25"/>
  <c r="AA229" i="25"/>
  <c r="AB21" i="31" s="1"/>
  <c r="AA231" i="25"/>
  <c r="AB23" i="31"/>
  <c r="AA232" i="25"/>
  <c r="AA233" i="25"/>
  <c r="AB25" i="31"/>
  <c r="AA235" i="25"/>
  <c r="AB27" i="31" s="1"/>
  <c r="AA230" i="25"/>
  <c r="AB22" i="31"/>
  <c r="AA234" i="25"/>
  <c r="AB26" i="31" s="1"/>
  <c r="S230" i="25"/>
  <c r="T22" i="31"/>
  <c r="S229" i="25"/>
  <c r="T21" i="31" s="1"/>
  <c r="S232" i="25"/>
  <c r="T24" i="31"/>
  <c r="S231" i="25"/>
  <c r="T23" i="31" s="1"/>
  <c r="S234" i="25"/>
  <c r="T26" i="31"/>
  <c r="S228" i="25"/>
  <c r="S233" i="25"/>
  <c r="T25" i="31" s="1"/>
  <c r="S235" i="25"/>
  <c r="AC228" i="25"/>
  <c r="AC231" i="25"/>
  <c r="AD23" i="31"/>
  <c r="AC235" i="25"/>
  <c r="AD27" i="31" s="1"/>
  <c r="AC229" i="25"/>
  <c r="AD21" i="31"/>
  <c r="AC233" i="25"/>
  <c r="AC234" i="25"/>
  <c r="AD26" i="31"/>
  <c r="AC232" i="25"/>
  <c r="AC230" i="25"/>
  <c r="AD22" i="31"/>
  <c r="L197" i="25"/>
  <c r="M6" i="32" s="1"/>
  <c r="L198" i="25"/>
  <c r="M7" i="32" s="1"/>
  <c r="Y228" i="25"/>
  <c r="Y231" i="25"/>
  <c r="Z23" i="31" s="1"/>
  <c r="Y235" i="25"/>
  <c r="Y229" i="25"/>
  <c r="Y233" i="25"/>
  <c r="Z25" i="31"/>
  <c r="Y232" i="25"/>
  <c r="Z24" i="31" s="1"/>
  <c r="Y230" i="25"/>
  <c r="Z22" i="31"/>
  <c r="Y234" i="25"/>
  <c r="Z26" i="31" s="1"/>
  <c r="AD210" i="25"/>
  <c r="AE13" i="22"/>
  <c r="AD212" i="25"/>
  <c r="AE15" i="22" s="1"/>
  <c r="AD214" i="25"/>
  <c r="AE17" i="22"/>
  <c r="AD213" i="25"/>
  <c r="AE16" i="22" s="1"/>
  <c r="AD209" i="25"/>
  <c r="AD215" i="25"/>
  <c r="AE18" i="22"/>
  <c r="AD211" i="25"/>
  <c r="AE14" i="22" s="1"/>
  <c r="AH229" i="25"/>
  <c r="AI21" i="31"/>
  <c r="AH231" i="25"/>
  <c r="AI23" i="31" s="1"/>
  <c r="AH233" i="25"/>
  <c r="AH230" i="25"/>
  <c r="AI22" i="31" s="1"/>
  <c r="AH235" i="25"/>
  <c r="AI27" i="31"/>
  <c r="AH228" i="25"/>
  <c r="AH234" i="25"/>
  <c r="AI26" i="31"/>
  <c r="AH232" i="25"/>
  <c r="Z210" i="25"/>
  <c r="AA13" i="22" s="1"/>
  <c r="Z209" i="25"/>
  <c r="Z212" i="25"/>
  <c r="AA15" i="22" s="1"/>
  <c r="Z214" i="25"/>
  <c r="Z211" i="25"/>
  <c r="AA14" i="22" s="1"/>
  <c r="Z213" i="25"/>
  <c r="AA16" i="22"/>
  <c r="Z215" i="25"/>
  <c r="AA18" i="22" s="1"/>
  <c r="J210" i="25"/>
  <c r="K13" i="22" s="1"/>
  <c r="J209" i="25"/>
  <c r="J212" i="25"/>
  <c r="K15" i="22" s="1"/>
  <c r="J214" i="25"/>
  <c r="K17" i="22"/>
  <c r="J211" i="25"/>
  <c r="J215" i="25"/>
  <c r="K18" i="22"/>
  <c r="J213" i="25"/>
  <c r="K16" i="22" s="1"/>
  <c r="W200" i="25"/>
  <c r="W202" i="25"/>
  <c r="X14" i="31"/>
  <c r="W204" i="25"/>
  <c r="W206" i="25"/>
  <c r="X18" i="31"/>
  <c r="W201" i="25"/>
  <c r="X13" i="31" s="1"/>
  <c r="W203" i="25"/>
  <c r="X15" i="31"/>
  <c r="W205" i="25"/>
  <c r="X17" i="31" s="1"/>
  <c r="W207" i="25"/>
  <c r="X19" i="31"/>
  <c r="AF228" i="25"/>
  <c r="AF229" i="25"/>
  <c r="AG21" i="31"/>
  <c r="AF230" i="25"/>
  <c r="AF232" i="25"/>
  <c r="AG24" i="31"/>
  <c r="AF233" i="25"/>
  <c r="AG25" i="31" s="1"/>
  <c r="AF234" i="25"/>
  <c r="AG26" i="31"/>
  <c r="AF231" i="25"/>
  <c r="AG23" i="31" s="1"/>
  <c r="AF235" i="25"/>
  <c r="AG27" i="31"/>
  <c r="F210" i="25"/>
  <c r="G13" i="22" s="1"/>
  <c r="F211" i="25"/>
  <c r="G14" i="22"/>
  <c r="F212" i="25"/>
  <c r="G15" i="22" s="1"/>
  <c r="F214" i="25"/>
  <c r="G17" i="22"/>
  <c r="F209" i="25"/>
  <c r="F213" i="25"/>
  <c r="G16" i="22" s="1"/>
  <c r="F215" i="25"/>
  <c r="G18" i="22"/>
  <c r="G232" i="25"/>
  <c r="G229" i="25"/>
  <c r="H21" i="31"/>
  <c r="G228" i="25"/>
  <c r="G233" i="25"/>
  <c r="H25" i="31" s="1"/>
  <c r="G231" i="25"/>
  <c r="H23" i="31"/>
  <c r="G235" i="25"/>
  <c r="H27" i="31" s="1"/>
  <c r="G230" i="25"/>
  <c r="H22" i="31"/>
  <c r="G234" i="25"/>
  <c r="H26" i="31" s="1"/>
  <c r="O200" i="25"/>
  <c r="O202" i="25"/>
  <c r="P14" i="31" s="1"/>
  <c r="O204" i="25"/>
  <c r="P16" i="31"/>
  <c r="O206" i="25"/>
  <c r="O201" i="25"/>
  <c r="P13" i="31"/>
  <c r="O203" i="25"/>
  <c r="P15" i="31" s="1"/>
  <c r="O205" i="25"/>
  <c r="O207" i="25"/>
  <c r="P19" i="31" s="1"/>
  <c r="T228" i="25"/>
  <c r="T230" i="25"/>
  <c r="U22" i="31"/>
  <c r="T231" i="25"/>
  <c r="U23" i="31" s="1"/>
  <c r="T234" i="25"/>
  <c r="U26" i="31"/>
  <c r="T232" i="25"/>
  <c r="U24" i="31" s="1"/>
  <c r="T235" i="25"/>
  <c r="U27" i="31"/>
  <c r="T229" i="25"/>
  <c r="U21" i="31" s="1"/>
  <c r="T233" i="25"/>
  <c r="U25" i="31"/>
  <c r="AD229" i="25"/>
  <c r="AE21" i="31" s="1"/>
  <c r="AD230" i="25"/>
  <c r="AE22" i="31"/>
  <c r="AD231" i="25"/>
  <c r="AE23" i="31" s="1"/>
  <c r="AD233" i="25"/>
  <c r="AD234" i="25"/>
  <c r="AE26" i="31" s="1"/>
  <c r="AD228" i="25"/>
  <c r="AD235" i="25"/>
  <c r="AE27" i="31" s="1"/>
  <c r="AD232" i="25"/>
  <c r="AE24" i="31"/>
  <c r="I192" i="25"/>
  <c r="I193" i="25"/>
  <c r="I195" i="25"/>
  <c r="I194" i="25"/>
  <c r="P197" i="25"/>
  <c r="R28" i="30" s="1"/>
  <c r="P198" i="25"/>
  <c r="Q7" i="32" s="1"/>
  <c r="V229" i="25"/>
  <c r="W21" i="31"/>
  <c r="V228" i="25"/>
  <c r="V231" i="25"/>
  <c r="V230" i="25"/>
  <c r="W22" i="31" s="1"/>
  <c r="V233" i="25"/>
  <c r="W25" i="31"/>
  <c r="V235" i="25"/>
  <c r="W27" i="31" s="1"/>
  <c r="V234" i="25"/>
  <c r="W26" i="31"/>
  <c r="V232" i="25"/>
  <c r="W24" i="31" s="1"/>
  <c r="AE200" i="25"/>
  <c r="AE202" i="25"/>
  <c r="AF14" i="31"/>
  <c r="AE204" i="25"/>
  <c r="AF16" i="31" s="1"/>
  <c r="AE206" i="25"/>
  <c r="AF18" i="31"/>
  <c r="AE201" i="25"/>
  <c r="AF13" i="31" s="1"/>
  <c r="AE203" i="25"/>
  <c r="AF15" i="31"/>
  <c r="AE205" i="25"/>
  <c r="AF17" i="31" s="1"/>
  <c r="AE207" i="25"/>
  <c r="AF19" i="31"/>
  <c r="J237" i="25"/>
  <c r="J243" i="25"/>
  <c r="K26" i="22"/>
  <c r="J238" i="25"/>
  <c r="J242" i="25"/>
  <c r="K25" i="22"/>
  <c r="J244" i="25"/>
  <c r="K27" i="22" s="1"/>
  <c r="J240" i="25"/>
  <c r="K23" i="22"/>
  <c r="J241" i="25"/>
  <c r="K24" i="22" s="1"/>
  <c r="J239" i="25"/>
  <c r="K22" i="22"/>
  <c r="AA200" i="25"/>
  <c r="AA202" i="25"/>
  <c r="AB14" i="31" s="1"/>
  <c r="AA204" i="25"/>
  <c r="AA206" i="25"/>
  <c r="AB18" i="31" s="1"/>
  <c r="AA201" i="25"/>
  <c r="AB13" i="31"/>
  <c r="AA203" i="25"/>
  <c r="AB15" i="31" s="1"/>
  <c r="AA205" i="25"/>
  <c r="AB17" i="31"/>
  <c r="AA207" i="25"/>
  <c r="AB19" i="31" s="1"/>
  <c r="AF197" i="25"/>
  <c r="AH28" i="30" s="1"/>
  <c r="AF198" i="25"/>
  <c r="AG7" i="32" s="1"/>
  <c r="K228" i="25"/>
  <c r="K229" i="25"/>
  <c r="K230" i="25"/>
  <c r="L22" i="31"/>
  <c r="K231" i="25"/>
  <c r="L23" i="31" s="1"/>
  <c r="K233" i="25"/>
  <c r="L25" i="31"/>
  <c r="K234" i="25"/>
  <c r="L26" i="31" s="1"/>
  <c r="K235" i="25"/>
  <c r="L27" i="31"/>
  <c r="K232" i="25"/>
  <c r="L24" i="31" s="1"/>
  <c r="S200" i="25"/>
  <c r="S202" i="25"/>
  <c r="T14" i="31"/>
  <c r="S204" i="25"/>
  <c r="T16" i="31" s="1"/>
  <c r="S206" i="25"/>
  <c r="T18" i="31"/>
  <c r="S201" i="25"/>
  <c r="T13" i="31" s="1"/>
  <c r="S203" i="25"/>
  <c r="T15" i="31"/>
  <c r="S205" i="25"/>
  <c r="T17" i="31" s="1"/>
  <c r="S207" i="25"/>
  <c r="X197" i="25"/>
  <c r="X198" i="25"/>
  <c r="Y7" i="32"/>
  <c r="AC192" i="25"/>
  <c r="AE34" i="30" s="1"/>
  <c r="AC193" i="25"/>
  <c r="AC195" i="25"/>
  <c r="AC194" i="25"/>
  <c r="T197" i="25"/>
  <c r="T198" i="25"/>
  <c r="U7" i="32"/>
  <c r="I237" i="25"/>
  <c r="I238" i="25"/>
  <c r="J21" i="22" s="1"/>
  <c r="I241" i="25"/>
  <c r="J24" i="22"/>
  <c r="I242" i="25"/>
  <c r="J25" i="22" s="1"/>
  <c r="I239" i="25"/>
  <c r="J22" i="22"/>
  <c r="I240" i="25"/>
  <c r="J23" i="22" s="1"/>
  <c r="I244" i="25"/>
  <c r="J27" i="22"/>
  <c r="I243" i="25"/>
  <c r="J26" i="22" s="1"/>
  <c r="M192" i="25"/>
  <c r="M193" i="25"/>
  <c r="O34" i="30" s="1"/>
  <c r="M195" i="25"/>
  <c r="M194" i="25"/>
  <c r="E241" i="25"/>
  <c r="F24" i="22"/>
  <c r="E237" i="25"/>
  <c r="G17" i="30" s="1"/>
  <c r="E244" i="25"/>
  <c r="F27" i="22" s="1"/>
  <c r="E240" i="25"/>
  <c r="F23" i="22"/>
  <c r="E243" i="25"/>
  <c r="F26" i="22" s="1"/>
  <c r="E239" i="25"/>
  <c r="F22" i="22"/>
  <c r="E242" i="25"/>
  <c r="F25" i="22" s="1"/>
  <c r="E238" i="25"/>
  <c r="F21" i="22"/>
  <c r="F229" i="25"/>
  <c r="G21" i="31" s="1"/>
  <c r="F228" i="25"/>
  <c r="F231" i="25"/>
  <c r="F233" i="25"/>
  <c r="G25" i="31"/>
  <c r="F232" i="25"/>
  <c r="G24" i="31" s="1"/>
  <c r="F235" i="25"/>
  <c r="G27" i="31"/>
  <c r="F230" i="25"/>
  <c r="G22" i="31" s="1"/>
  <c r="F234" i="25"/>
  <c r="G26" i="31"/>
  <c r="L232" i="25"/>
  <c r="M24" i="31"/>
  <c r="L230" i="25"/>
  <c r="M22" i="31" s="1"/>
  <c r="L231" i="25"/>
  <c r="M23" i="31"/>
  <c r="L229" i="25"/>
  <c r="M21" i="31" s="1"/>
  <c r="L233" i="25"/>
  <c r="M25" i="31"/>
  <c r="L234" i="25"/>
  <c r="M26" i="31" s="1"/>
  <c r="L235" i="25"/>
  <c r="M27" i="31"/>
  <c r="L228" i="25"/>
  <c r="E187" i="25"/>
  <c r="F10" i="22"/>
  <c r="E183" i="25"/>
  <c r="F6" i="22" s="1"/>
  <c r="E185" i="25"/>
  <c r="F8" i="22"/>
  <c r="E184" i="25"/>
  <c r="F7" i="22" s="1"/>
  <c r="E186" i="25"/>
  <c r="F9" i="22"/>
  <c r="E182" i="25"/>
  <c r="E181" i="25"/>
  <c r="E188" i="25"/>
  <c r="F11" i="22"/>
  <c r="AF181" i="25"/>
  <c r="AF184" i="25"/>
  <c r="AG7" i="22"/>
  <c r="AF186" i="25"/>
  <c r="AG9" i="22" s="1"/>
  <c r="AF183" i="25"/>
  <c r="AG6" i="22"/>
  <c r="AF188" i="25"/>
  <c r="AG11" i="22" s="1"/>
  <c r="AF187" i="25"/>
  <c r="AG10" i="22"/>
  <c r="AF182" i="25"/>
  <c r="AG5" i="22" s="1"/>
  <c r="AF185" i="25"/>
  <c r="K183" i="25"/>
  <c r="L6" i="22" s="1"/>
  <c r="K185" i="25"/>
  <c r="L8" i="22"/>
  <c r="K181" i="25"/>
  <c r="M15" i="30" s="1"/>
  <c r="K186" i="25"/>
  <c r="L9" i="22" s="1"/>
  <c r="K188" i="25"/>
  <c r="L11" i="22"/>
  <c r="K187" i="25"/>
  <c r="L10" i="22" s="1"/>
  <c r="K184" i="25"/>
  <c r="L7" i="22"/>
  <c r="K182" i="25"/>
  <c r="L5" i="22" s="1"/>
  <c r="O182" i="25"/>
  <c r="P5" i="22"/>
  <c r="O187" i="25"/>
  <c r="P10" i="22" s="1"/>
  <c r="O188" i="25"/>
  <c r="P11" i="22"/>
  <c r="O181" i="25"/>
  <c r="O183" i="25"/>
  <c r="P6" i="22"/>
  <c r="O184" i="25"/>
  <c r="P7" i="22" s="1"/>
  <c r="O185" i="25"/>
  <c r="P8" i="22"/>
  <c r="O186" i="25"/>
  <c r="AH183" i="25"/>
  <c r="AI6" i="22"/>
  <c r="AH188" i="25"/>
  <c r="AI11" i="22" s="1"/>
  <c r="AH184" i="25"/>
  <c r="AI7" i="22"/>
  <c r="AH181" i="25"/>
  <c r="AH182" i="25"/>
  <c r="AI5" i="22" s="1"/>
  <c r="AH186" i="25"/>
  <c r="AI9" i="22"/>
  <c r="AH185" i="25"/>
  <c r="AI8" i="22" s="1"/>
  <c r="AH187" i="25"/>
  <c r="AI10" i="22"/>
  <c r="M170" i="25"/>
  <c r="M169" i="25"/>
  <c r="Q164" i="25"/>
  <c r="Q166" i="25"/>
  <c r="Q165" i="25"/>
  <c r="Q167" i="25"/>
  <c r="AC170" i="25"/>
  <c r="AD5" i="32" s="1"/>
  <c r="AC169" i="25"/>
  <c r="AG164" i="25"/>
  <c r="AH62" i="33" s="1"/>
  <c r="AG166" i="25"/>
  <c r="AG167" i="25"/>
  <c r="AG165" i="25"/>
  <c r="P181" i="25"/>
  <c r="R15" i="30" s="1"/>
  <c r="P183" i="25"/>
  <c r="Q6" i="22" s="1"/>
  <c r="P184" i="25"/>
  <c r="Q7" i="22"/>
  <c r="P185" i="25"/>
  <c r="Q8" i="22" s="1"/>
  <c r="P186" i="25"/>
  <c r="Q9" i="22"/>
  <c r="P187" i="25"/>
  <c r="Q10" i="22" s="1"/>
  <c r="P188" i="25"/>
  <c r="Q11" i="22"/>
  <c r="P182" i="25"/>
  <c r="Q5" i="22" s="1"/>
  <c r="W185" i="25"/>
  <c r="X8" i="22"/>
  <c r="W182" i="25"/>
  <c r="X5" i="22" s="1"/>
  <c r="W187" i="25"/>
  <c r="X10" i="22"/>
  <c r="W188" i="25"/>
  <c r="X11" i="22" s="1"/>
  <c r="W186" i="25"/>
  <c r="X9" i="22"/>
  <c r="W181" i="25"/>
  <c r="W184" i="25"/>
  <c r="W183" i="25"/>
  <c r="S181" i="25"/>
  <c r="S183" i="25"/>
  <c r="T6" i="22"/>
  <c r="S186" i="25"/>
  <c r="T9" i="22" s="1"/>
  <c r="S188" i="25"/>
  <c r="T11" i="22"/>
  <c r="S185" i="25"/>
  <c r="T8" i="22" s="1"/>
  <c r="S182" i="25"/>
  <c r="T5" i="22"/>
  <c r="S184" i="25"/>
  <c r="S187" i="25"/>
  <c r="T10" i="22"/>
  <c r="X181" i="25"/>
  <c r="X183" i="25"/>
  <c r="Y6" i="22" s="1"/>
  <c r="X184" i="25"/>
  <c r="Y7" i="22"/>
  <c r="X186" i="25"/>
  <c r="Y9" i="22" s="1"/>
  <c r="X185" i="25"/>
  <c r="Y8" i="22"/>
  <c r="X182" i="25"/>
  <c r="Y5" i="22" s="1"/>
  <c r="X188" i="25"/>
  <c r="Y11" i="22"/>
  <c r="X187" i="25"/>
  <c r="Y10" i="22" s="1"/>
  <c r="G170" i="25"/>
  <c r="H5" i="32"/>
  <c r="G169" i="25"/>
  <c r="I27" i="30" s="1"/>
  <c r="Y167" i="25"/>
  <c r="Y165" i="25"/>
  <c r="Y164" i="25"/>
  <c r="Y166" i="25"/>
  <c r="R165" i="25"/>
  <c r="R167" i="25"/>
  <c r="T33" i="30" s="1"/>
  <c r="R164" i="25"/>
  <c r="R166" i="25"/>
  <c r="AA181" i="25"/>
  <c r="AA183" i="25"/>
  <c r="AB6" i="22" s="1"/>
  <c r="AA186" i="25"/>
  <c r="AB9" i="22"/>
  <c r="AA188" i="25"/>
  <c r="AB11" i="22" s="1"/>
  <c r="AA185" i="25"/>
  <c r="AB8" i="22"/>
  <c r="AA182" i="25"/>
  <c r="AB5" i="22" s="1"/>
  <c r="AA184" i="25"/>
  <c r="AA187" i="25"/>
  <c r="AB10" i="22" s="1"/>
  <c r="I172" i="25"/>
  <c r="I175" i="25"/>
  <c r="J7" i="31"/>
  <c r="I179" i="25"/>
  <c r="J11" i="31" s="1"/>
  <c r="I177" i="25"/>
  <c r="J9" i="31"/>
  <c r="I178" i="25"/>
  <c r="I174" i="25"/>
  <c r="J6" i="31"/>
  <c r="I173" i="25"/>
  <c r="J5" i="31" s="1"/>
  <c r="I176" i="25"/>
  <c r="J8" i="31"/>
  <c r="AE183" i="25"/>
  <c r="AF6" i="22" s="1"/>
  <c r="AE182" i="25"/>
  <c r="AF5" i="22"/>
  <c r="AE185" i="25"/>
  <c r="AF8" i="22" s="1"/>
  <c r="AE188" i="25"/>
  <c r="AF11" i="22"/>
  <c r="AE187" i="25"/>
  <c r="AF10" i="22" s="1"/>
  <c r="AE184" i="25"/>
  <c r="AF7" i="22"/>
  <c r="AE186" i="25"/>
  <c r="AF9" i="22" s="1"/>
  <c r="AE181" i="25"/>
  <c r="J182" i="25"/>
  <c r="K5" i="22"/>
  <c r="J184" i="25"/>
  <c r="K7" i="22" s="1"/>
  <c r="J185" i="25"/>
  <c r="K8" i="22"/>
  <c r="J183" i="25"/>
  <c r="K6" i="22" s="1"/>
  <c r="J186" i="25"/>
  <c r="K9" i="22"/>
  <c r="J181" i="25"/>
  <c r="J187" i="25"/>
  <c r="K10" i="22"/>
  <c r="J188" i="25"/>
  <c r="K11" i="22" s="1"/>
  <c r="L181" i="25"/>
  <c r="L182" i="25"/>
  <c r="M5" i="22"/>
  <c r="L184" i="25"/>
  <c r="M7" i="22" s="1"/>
  <c r="L183" i="25"/>
  <c r="M6" i="22"/>
  <c r="L185" i="25"/>
  <c r="M8" i="22" s="1"/>
  <c r="L186" i="25"/>
  <c r="M9" i="22"/>
  <c r="L188" i="25"/>
  <c r="M11" i="22" s="1"/>
  <c r="L187" i="25"/>
  <c r="M10" i="22"/>
  <c r="T182" i="25"/>
  <c r="U5" i="22" s="1"/>
  <c r="T184" i="25"/>
  <c r="U7" i="22"/>
  <c r="T187" i="25"/>
  <c r="U10" i="22" s="1"/>
  <c r="T181" i="25"/>
  <c r="T183" i="25"/>
  <c r="U6" i="22" s="1"/>
  <c r="T186" i="25"/>
  <c r="U9" i="22"/>
  <c r="T188" i="25"/>
  <c r="U11" i="22" s="1"/>
  <c r="T185" i="25"/>
  <c r="V165" i="25"/>
  <c r="V164" i="25"/>
  <c r="V167" i="25"/>
  <c r="V166" i="25"/>
  <c r="AF176" i="25"/>
  <c r="AG8" i="31" s="1"/>
  <c r="AF178" i="25"/>
  <c r="AG10" i="31"/>
  <c r="AF179" i="25"/>
  <c r="AG11" i="31" s="1"/>
  <c r="AF173" i="25"/>
  <c r="AG5" i="31"/>
  <c r="AF172" i="25"/>
  <c r="AH21" i="30" s="1"/>
  <c r="AF175" i="25"/>
  <c r="AG7" i="31" s="1"/>
  <c r="AF177" i="25"/>
  <c r="AG9" i="31"/>
  <c r="AF174" i="25"/>
  <c r="AG6" i="31" s="1"/>
  <c r="K175" i="25"/>
  <c r="L7" i="31"/>
  <c r="K179" i="25"/>
  <c r="L11" i="31" s="1"/>
  <c r="K174" i="25"/>
  <c r="L6" i="31"/>
  <c r="K172" i="25"/>
  <c r="K178" i="25"/>
  <c r="L10" i="31"/>
  <c r="K173" i="25"/>
  <c r="L5" i="31" s="1"/>
  <c r="K177" i="25"/>
  <c r="L9" i="31"/>
  <c r="K176" i="25"/>
  <c r="L8" i="31" s="1"/>
  <c r="AH165" i="25"/>
  <c r="AH167" i="25"/>
  <c r="AH164" i="25"/>
  <c r="AH166" i="25"/>
  <c r="AJ33" i="30" s="1"/>
  <c r="Z188" i="25"/>
  <c r="AA11" i="22" s="1"/>
  <c r="Z184" i="25"/>
  <c r="AA7" i="22"/>
  <c r="Z181" i="25"/>
  <c r="Z182" i="25"/>
  <c r="AA5" i="22"/>
  <c r="Z187" i="25"/>
  <c r="AA10" i="22" s="1"/>
  <c r="Z185" i="25"/>
  <c r="AA8" i="22"/>
  <c r="Z183" i="25"/>
  <c r="AA6" i="22" s="1"/>
  <c r="Z186" i="25"/>
  <c r="Q170" i="25"/>
  <c r="Q169" i="25"/>
  <c r="AC165" i="25"/>
  <c r="AC166" i="25"/>
  <c r="AC167" i="25"/>
  <c r="AC164" i="25"/>
  <c r="AG170" i="25"/>
  <c r="AG169" i="25"/>
  <c r="P176" i="25"/>
  <c r="Q8" i="31"/>
  <c r="P172" i="25"/>
  <c r="P178" i="25"/>
  <c r="Q10" i="31"/>
  <c r="P179" i="25"/>
  <c r="Q11" i="31" s="1"/>
  <c r="P173" i="25"/>
  <c r="Q5" i="31"/>
  <c r="P175" i="25"/>
  <c r="Q7" i="31" s="1"/>
  <c r="P177" i="25"/>
  <c r="Q9" i="31"/>
  <c r="P174" i="25"/>
  <c r="W175" i="25"/>
  <c r="X7" i="31"/>
  <c r="W179" i="25"/>
  <c r="W172" i="25"/>
  <c r="W177" i="25"/>
  <c r="X9" i="31"/>
  <c r="W178" i="25"/>
  <c r="X10" i="31" s="1"/>
  <c r="W173" i="25"/>
  <c r="X5" i="31"/>
  <c r="W176" i="25"/>
  <c r="W174" i="25"/>
  <c r="X6" i="31"/>
  <c r="F179" i="25"/>
  <c r="G11" i="31" s="1"/>
  <c r="F173" i="25"/>
  <c r="G5" i="31"/>
  <c r="F175" i="25"/>
  <c r="F176" i="25"/>
  <c r="G8" i="31"/>
  <c r="F177" i="25"/>
  <c r="G9" i="31" s="1"/>
  <c r="F172" i="25"/>
  <c r="F178" i="25"/>
  <c r="G10" i="31" s="1"/>
  <c r="F174" i="25"/>
  <c r="G6" i="31"/>
  <c r="N187" i="25"/>
  <c r="O10" i="22" s="1"/>
  <c r="N188" i="25"/>
  <c r="O11" i="22"/>
  <c r="N183" i="25"/>
  <c r="O6" i="22" s="1"/>
  <c r="N184" i="25"/>
  <c r="O7" i="22"/>
  <c r="N181" i="25"/>
  <c r="O4" i="22" s="1"/>
  <c r="N182" i="25"/>
  <c r="O5" i="22" s="1"/>
  <c r="N186" i="25"/>
  <c r="O9" i="22"/>
  <c r="N185" i="25"/>
  <c r="O8" i="22" s="1"/>
  <c r="S175" i="25"/>
  <c r="T7" i="31"/>
  <c r="S179" i="25"/>
  <c r="S174" i="25"/>
  <c r="T6" i="31"/>
  <c r="S177" i="25"/>
  <c r="T9" i="31" s="1"/>
  <c r="S178" i="25"/>
  <c r="T10" i="31"/>
  <c r="S173" i="25"/>
  <c r="T5" i="31" s="1"/>
  <c r="S172" i="25"/>
  <c r="S176" i="25"/>
  <c r="X172" i="25"/>
  <c r="X177" i="25"/>
  <c r="Y9" i="31"/>
  <c r="X179" i="25"/>
  <c r="Y11" i="31" s="1"/>
  <c r="X174" i="25"/>
  <c r="Y6" i="31"/>
  <c r="X176" i="25"/>
  <c r="Y8" i="31" s="1"/>
  <c r="X175" i="25"/>
  <c r="Y7" i="31"/>
  <c r="X178" i="25"/>
  <c r="X173" i="25"/>
  <c r="Y5" i="31"/>
  <c r="G172" i="25"/>
  <c r="G173" i="25"/>
  <c r="H5" i="31"/>
  <c r="G177" i="25"/>
  <c r="H9" i="31" s="1"/>
  <c r="G179" i="25"/>
  <c r="H11" i="31"/>
  <c r="G174" i="25"/>
  <c r="G175" i="25"/>
  <c r="H7" i="31"/>
  <c r="G176" i="25"/>
  <c r="G178" i="25"/>
  <c r="H10" i="31"/>
  <c r="Y170" i="25"/>
  <c r="Y169" i="25"/>
  <c r="R188" i="25"/>
  <c r="S11" i="22" s="1"/>
  <c r="R184" i="25"/>
  <c r="S7" i="22"/>
  <c r="R181" i="25"/>
  <c r="R182" i="25"/>
  <c r="S5" i="22" s="1"/>
  <c r="R187" i="25"/>
  <c r="S10" i="22"/>
  <c r="R186" i="25"/>
  <c r="S9" i="22" s="1"/>
  <c r="R183" i="25"/>
  <c r="S6" i="22"/>
  <c r="R185" i="25"/>
  <c r="S8" i="22" s="1"/>
  <c r="AA175" i="25"/>
  <c r="AB7" i="31"/>
  <c r="AA179" i="25"/>
  <c r="AB11" i="31" s="1"/>
  <c r="AA174" i="25"/>
  <c r="AB6" i="31"/>
  <c r="AA172" i="25"/>
  <c r="AA176" i="25"/>
  <c r="AA178" i="25"/>
  <c r="AB10" i="31" s="1"/>
  <c r="AA173" i="25"/>
  <c r="AB5" i="31"/>
  <c r="AA177" i="25"/>
  <c r="AE175" i="25"/>
  <c r="AF7" i="31" s="1"/>
  <c r="AE179" i="25"/>
  <c r="AF11" i="31"/>
  <c r="AE172" i="25"/>
  <c r="AE177" i="25"/>
  <c r="AF9" i="31"/>
  <c r="AE178" i="25"/>
  <c r="AF10" i="31" s="1"/>
  <c r="AE173" i="25"/>
  <c r="AF5" i="31"/>
  <c r="AE176" i="25"/>
  <c r="AE174" i="25"/>
  <c r="AF6" i="31"/>
  <c r="J170" i="25"/>
  <c r="K5" i="32"/>
  <c r="J169" i="25"/>
  <c r="L27" i="30" s="1"/>
  <c r="L177" i="25"/>
  <c r="M9" i="31"/>
  <c r="L178" i="25"/>
  <c r="M10" i="31" s="1"/>
  <c r="L173" i="25"/>
  <c r="M5" i="31"/>
  <c r="L174" i="25"/>
  <c r="M6" i="31" s="1"/>
  <c r="L175" i="25"/>
  <c r="M7" i="31"/>
  <c r="L176" i="25"/>
  <c r="M8" i="31" s="1"/>
  <c r="L179" i="25"/>
  <c r="M11" i="31"/>
  <c r="L172" i="25"/>
  <c r="T176" i="25"/>
  <c r="U8" i="31"/>
  <c r="T177" i="25"/>
  <c r="U9" i="31" s="1"/>
  <c r="T178" i="25"/>
  <c r="U10" i="31"/>
  <c r="T172" i="25"/>
  <c r="T173" i="25"/>
  <c r="U5" i="31" s="1"/>
  <c r="T174" i="25"/>
  <c r="U6" i="31"/>
  <c r="T175" i="25"/>
  <c r="U7" i="31" s="1"/>
  <c r="T179" i="25"/>
  <c r="U11" i="31"/>
  <c r="AD188" i="25"/>
  <c r="AE11" i="22" s="1"/>
  <c r="AD187" i="25"/>
  <c r="AE10" i="22"/>
  <c r="AD184" i="25"/>
  <c r="AE7" i="22" s="1"/>
  <c r="AD183" i="25"/>
  <c r="AE6" i="22"/>
  <c r="AD186" i="25"/>
  <c r="AE9" i="22" s="1"/>
  <c r="AD185" i="25"/>
  <c r="AE8" i="22"/>
  <c r="AD182" i="25"/>
  <c r="AE5" i="22" s="1"/>
  <c r="AD181" i="25"/>
  <c r="V188" i="25"/>
  <c r="W11" i="22" s="1"/>
  <c r="V184" i="25"/>
  <c r="W7" i="22"/>
  <c r="V186" i="25"/>
  <c r="W9" i="22" s="1"/>
  <c r="V185" i="25"/>
  <c r="W8" i="22"/>
  <c r="V182" i="25"/>
  <c r="W5" i="22" s="1"/>
  <c r="V183" i="25"/>
  <c r="W6" i="22"/>
  <c r="V181" i="25"/>
  <c r="X15" i="30" s="1"/>
  <c r="V187" i="25"/>
  <c r="W10" i="22" s="1"/>
  <c r="E178" i="25"/>
  <c r="F10" i="31"/>
  <c r="E175" i="25"/>
  <c r="F7" i="31" s="1"/>
  <c r="E176" i="25"/>
  <c r="F8" i="31"/>
  <c r="E179" i="25"/>
  <c r="E177" i="25"/>
  <c r="F9" i="31"/>
  <c r="E173" i="25"/>
  <c r="F5" i="31" s="1"/>
  <c r="E172" i="25"/>
  <c r="E174" i="25"/>
  <c r="AF170" i="25"/>
  <c r="AG5" i="32"/>
  <c r="AF169" i="25"/>
  <c r="K170" i="25"/>
  <c r="L5" i="32" s="1"/>
  <c r="K169" i="25"/>
  <c r="M27" i="30"/>
  <c r="O169" i="25"/>
  <c r="O170" i="25"/>
  <c r="Q27" i="30"/>
  <c r="P5" i="32"/>
  <c r="AH173" i="25"/>
  <c r="AI5" i="31" s="1"/>
  <c r="AH172" i="25"/>
  <c r="AH175" i="25"/>
  <c r="AI7" i="31" s="1"/>
  <c r="AH179" i="25"/>
  <c r="AI11" i="31"/>
  <c r="AH176" i="25"/>
  <c r="AI8" i="31" s="1"/>
  <c r="AH178" i="25"/>
  <c r="AI10" i="31"/>
  <c r="AH174" i="25"/>
  <c r="AH177" i="25"/>
  <c r="M184" i="25"/>
  <c r="N7" i="22" s="1"/>
  <c r="M185" i="25"/>
  <c r="N8" i="22"/>
  <c r="M181" i="25"/>
  <c r="O15" i="30" s="1"/>
  <c r="M188" i="25"/>
  <c r="N11" i="22" s="1"/>
  <c r="M182" i="25"/>
  <c r="N5" i="22"/>
  <c r="M187" i="25"/>
  <c r="N10" i="22" s="1"/>
  <c r="M186" i="25"/>
  <c r="N9" i="22"/>
  <c r="M183" i="25"/>
  <c r="N6" i="22" s="1"/>
  <c r="Z173" i="25"/>
  <c r="AA5" i="31"/>
  <c r="Z175" i="25"/>
  <c r="AA7" i="31" s="1"/>
  <c r="Z179" i="25"/>
  <c r="AA11" i="31"/>
  <c r="Z176" i="25"/>
  <c r="AA8" i="31" s="1"/>
  <c r="Z172" i="25"/>
  <c r="Z174" i="25"/>
  <c r="AA6" i="31" s="1"/>
  <c r="Z177" i="25"/>
  <c r="AA9" i="31"/>
  <c r="Z178" i="25"/>
  <c r="AA10" i="31" s="1"/>
  <c r="Q181" i="25"/>
  <c r="Q184" i="25"/>
  <c r="R7" i="22"/>
  <c r="Q185" i="25"/>
  <c r="R8" i="22" s="1"/>
  <c r="Q188" i="25"/>
  <c r="R11" i="22"/>
  <c r="Q187" i="25"/>
  <c r="R10" i="22" s="1"/>
  <c r="Q186" i="25"/>
  <c r="R9" i="22"/>
  <c r="Q182" i="25"/>
  <c r="R5" i="22" s="1"/>
  <c r="Q183" i="25"/>
  <c r="R6" i="22"/>
  <c r="AC185" i="25"/>
  <c r="AD8" i="22" s="1"/>
  <c r="AC184" i="25"/>
  <c r="AD7" i="22"/>
  <c r="AC181" i="25"/>
  <c r="AC188" i="25"/>
  <c r="AD11" i="22"/>
  <c r="AC187" i="25"/>
  <c r="AD10" i="22" s="1"/>
  <c r="AC186" i="25"/>
  <c r="AD9" i="22"/>
  <c r="AC183" i="25"/>
  <c r="AD6" i="22" s="1"/>
  <c r="AC182" i="25"/>
  <c r="AD5" i="22"/>
  <c r="AG181" i="25"/>
  <c r="AG184" i="25"/>
  <c r="AH7" i="22" s="1"/>
  <c r="AG188" i="25"/>
  <c r="AH11" i="22"/>
  <c r="AG185" i="25"/>
  <c r="AH8" i="22" s="1"/>
  <c r="AG182" i="25"/>
  <c r="AH5" i="22"/>
  <c r="AG183" i="25"/>
  <c r="AH6" i="22" s="1"/>
  <c r="AG187" i="25"/>
  <c r="AH10" i="22"/>
  <c r="AG186" i="25"/>
  <c r="AH9" i="22" s="1"/>
  <c r="P170" i="25"/>
  <c r="Q5" i="32"/>
  <c r="P169" i="25"/>
  <c r="R27" i="30" s="1"/>
  <c r="W169" i="25"/>
  <c r="W170" i="25"/>
  <c r="X5" i="32" s="1"/>
  <c r="F167" i="25"/>
  <c r="F166" i="25"/>
  <c r="F165" i="25"/>
  <c r="F164" i="25"/>
  <c r="N173" i="25"/>
  <c r="O5" i="31"/>
  <c r="N175" i="25"/>
  <c r="N176" i="25"/>
  <c r="O8" i="31"/>
  <c r="N179" i="25"/>
  <c r="O11" i="31" s="1"/>
  <c r="N172" i="25"/>
  <c r="N174" i="25"/>
  <c r="N177" i="25"/>
  <c r="N178" i="25"/>
  <c r="O10" i="31" s="1"/>
  <c r="S169" i="25"/>
  <c r="S170" i="25"/>
  <c r="T5" i="32"/>
  <c r="X169" i="25"/>
  <c r="X170" i="25"/>
  <c r="Y5" i="32"/>
  <c r="G164" i="25"/>
  <c r="G165" i="25"/>
  <c r="G167" i="25"/>
  <c r="G166" i="25"/>
  <c r="Y184" i="25"/>
  <c r="Z7" i="22" s="1"/>
  <c r="Y188" i="25"/>
  <c r="Z11" i="22"/>
  <c r="Y187" i="25"/>
  <c r="Z10" i="22" s="1"/>
  <c r="Y185" i="25"/>
  <c r="Z8" i="22"/>
  <c r="Y186" i="25"/>
  <c r="Z9" i="22" s="1"/>
  <c r="Y181" i="25"/>
  <c r="Y183" i="25"/>
  <c r="Z6" i="22" s="1"/>
  <c r="Y182" i="25"/>
  <c r="Z5" i="22"/>
  <c r="R173" i="25"/>
  <c r="R172" i="25"/>
  <c r="R175" i="25"/>
  <c r="S7" i="31"/>
  <c r="R179" i="25"/>
  <c r="S11" i="31" s="1"/>
  <c r="R176" i="25"/>
  <c r="S8" i="31"/>
  <c r="R178" i="25"/>
  <c r="S10" i="31" s="1"/>
  <c r="R174" i="25"/>
  <c r="S6" i="31"/>
  <c r="R177" i="25"/>
  <c r="S9" i="31" s="1"/>
  <c r="AA170" i="25"/>
  <c r="AB5" i="32"/>
  <c r="AA169" i="25"/>
  <c r="AC27" i="30" s="1"/>
  <c r="AE169" i="25"/>
  <c r="AE170" i="25"/>
  <c r="AF5" i="32" s="1"/>
  <c r="J174" i="25"/>
  <c r="K6" i="31"/>
  <c r="J177" i="25"/>
  <c r="K9" i="31" s="1"/>
  <c r="J179" i="25"/>
  <c r="K11" i="31"/>
  <c r="J176" i="25"/>
  <c r="K8" i="31" s="1"/>
  <c r="J178" i="25"/>
  <c r="K10" i="31"/>
  <c r="J173" i="25"/>
  <c r="J172" i="25"/>
  <c r="J175" i="25"/>
  <c r="K7" i="31"/>
  <c r="L170" i="25"/>
  <c r="M5" i="32" s="1"/>
  <c r="L169" i="25"/>
  <c r="T169" i="25"/>
  <c r="T170" i="25"/>
  <c r="U5" i="32" s="1"/>
  <c r="AD173" i="25"/>
  <c r="AE5" i="31"/>
  <c r="AD175" i="25"/>
  <c r="AE7" i="31" s="1"/>
  <c r="AD176" i="25"/>
  <c r="AE8" i="31"/>
  <c r="AD179" i="25"/>
  <c r="AE11" i="31" s="1"/>
  <c r="AD172" i="25"/>
  <c r="AD178" i="25"/>
  <c r="AE10" i="31" s="1"/>
  <c r="AD174" i="25"/>
  <c r="AE6" i="31"/>
  <c r="AD177" i="25"/>
  <c r="V173" i="25"/>
  <c r="W5" i="31"/>
  <c r="V175" i="25"/>
  <c r="V179" i="25"/>
  <c r="W11" i="31"/>
  <c r="V176" i="25"/>
  <c r="W8" i="31" s="1"/>
  <c r="V172" i="25"/>
  <c r="V178" i="25"/>
  <c r="W10" i="31"/>
  <c r="V174" i="25"/>
  <c r="W6" i="31" s="1"/>
  <c r="V177" i="25"/>
  <c r="W9" i="31"/>
  <c r="E164" i="25"/>
  <c r="E166" i="25"/>
  <c r="E167" i="25"/>
  <c r="E165" i="25"/>
  <c r="G33" i="30" s="1"/>
  <c r="AF164" i="25"/>
  <c r="AF165" i="25"/>
  <c r="AF166" i="25"/>
  <c r="AF167" i="25"/>
  <c r="AG62" i="33" s="1"/>
  <c r="K165" i="25"/>
  <c r="K164" i="25"/>
  <c r="K166" i="25"/>
  <c r="K167" i="25"/>
  <c r="M33" i="30" s="1"/>
  <c r="AH170" i="25"/>
  <c r="AI5" i="32" s="1"/>
  <c r="AH169" i="25"/>
  <c r="Z170" i="25"/>
  <c r="AA5" i="32"/>
  <c r="Z169" i="25"/>
  <c r="Q173" i="25"/>
  <c r="R5" i="31"/>
  <c r="Q174" i="25"/>
  <c r="R6" i="31" s="1"/>
  <c r="Q172" i="25"/>
  <c r="Q178" i="25"/>
  <c r="R10" i="31" s="1"/>
  <c r="Q179" i="25"/>
  <c r="R11" i="31"/>
  <c r="Q176" i="25"/>
  <c r="R8" i="31" s="1"/>
  <c r="Q175" i="25"/>
  <c r="R7" i="31"/>
  <c r="Q177" i="25"/>
  <c r="R9" i="31" s="1"/>
  <c r="AC172" i="25"/>
  <c r="AC177" i="25"/>
  <c r="AC178" i="25"/>
  <c r="AD10" i="31" s="1"/>
  <c r="AC173" i="25"/>
  <c r="AD5" i="31"/>
  <c r="AC175" i="25"/>
  <c r="AD7" i="31" s="1"/>
  <c r="AC174" i="25"/>
  <c r="AD6" i="31"/>
  <c r="AC176" i="25"/>
  <c r="AD8" i="31" s="1"/>
  <c r="AC179" i="25"/>
  <c r="AD11" i="31"/>
  <c r="AG173" i="25"/>
  <c r="AH5" i="31" s="1"/>
  <c r="AG174" i="25"/>
  <c r="AH6" i="31"/>
  <c r="AG176" i="25"/>
  <c r="AH8" i="31" s="1"/>
  <c r="AG178" i="25"/>
  <c r="AH10" i="31"/>
  <c r="AG179" i="25"/>
  <c r="AH11" i="31" s="1"/>
  <c r="AG172" i="25"/>
  <c r="AG175" i="25"/>
  <c r="AG177" i="25"/>
  <c r="P164" i="25"/>
  <c r="R33" i="30" s="1"/>
  <c r="P165" i="25"/>
  <c r="P166" i="25"/>
  <c r="P167" i="25"/>
  <c r="W166" i="25"/>
  <c r="W167" i="25"/>
  <c r="W165" i="25"/>
  <c r="W164" i="25"/>
  <c r="F169" i="25"/>
  <c r="F170" i="25"/>
  <c r="G5" i="32"/>
  <c r="N170" i="25"/>
  <c r="N169" i="25"/>
  <c r="S165" i="25"/>
  <c r="S167" i="25"/>
  <c r="S166" i="25"/>
  <c r="S164" i="25"/>
  <c r="X167" i="25"/>
  <c r="X165" i="25"/>
  <c r="X166" i="25"/>
  <c r="X164" i="25"/>
  <c r="G182" i="25"/>
  <c r="H5" i="22" s="1"/>
  <c r="G181" i="25"/>
  <c r="G184" i="25"/>
  <c r="G188" i="25"/>
  <c r="H11" i="22" s="1"/>
  <c r="G185" i="25"/>
  <c r="H8" i="22"/>
  <c r="G187" i="25"/>
  <c r="H10" i="22" s="1"/>
  <c r="G186" i="25"/>
  <c r="H9" i="22"/>
  <c r="G183" i="25"/>
  <c r="H6" i="22" s="1"/>
  <c r="Y173" i="25"/>
  <c r="Z5" i="31"/>
  <c r="Y174" i="25"/>
  <c r="Z6" i="31" s="1"/>
  <c r="Y176" i="25"/>
  <c r="Z8" i="31"/>
  <c r="Y172" i="25"/>
  <c r="Y177" i="25"/>
  <c r="Z9" i="31"/>
  <c r="Y179" i="25"/>
  <c r="Y178" i="25"/>
  <c r="Z10" i="31"/>
  <c r="Y175" i="25"/>
  <c r="R169" i="25"/>
  <c r="R170" i="25"/>
  <c r="S5" i="32" s="1"/>
  <c r="T27" i="30"/>
  <c r="AA164" i="25"/>
  <c r="AA166" i="25"/>
  <c r="AA167" i="25"/>
  <c r="AA165" i="25"/>
  <c r="I181" i="25"/>
  <c r="I185" i="25"/>
  <c r="J8" i="22"/>
  <c r="I187" i="25"/>
  <c r="J10" i="22" s="1"/>
  <c r="I186" i="25"/>
  <c r="J9" i="22"/>
  <c r="I182" i="25"/>
  <c r="J5" i="22" s="1"/>
  <c r="I183" i="25"/>
  <c r="J6" i="22"/>
  <c r="I184" i="25"/>
  <c r="J7" i="22" s="1"/>
  <c r="I188" i="25"/>
  <c r="J11" i="22"/>
  <c r="AE164" i="25"/>
  <c r="AE166" i="25"/>
  <c r="AE165" i="25"/>
  <c r="AE167" i="25"/>
  <c r="AG33" i="30" s="1"/>
  <c r="J166" i="25"/>
  <c r="L33" i="30" s="1"/>
  <c r="J165" i="25"/>
  <c r="J167" i="25"/>
  <c r="J164" i="25"/>
  <c r="L164" i="25"/>
  <c r="L165" i="25"/>
  <c r="L167" i="25"/>
  <c r="L166" i="25"/>
  <c r="T167" i="25"/>
  <c r="T166" i="25"/>
  <c r="T165" i="25"/>
  <c r="T164" i="25"/>
  <c r="AD169" i="25"/>
  <c r="AD170" i="25"/>
  <c r="AE5" i="32" s="1"/>
  <c r="V169" i="25"/>
  <c r="V170" i="25"/>
  <c r="W5" i="32" s="1"/>
  <c r="A74" i="31"/>
  <c r="A127" i="31"/>
  <c r="A180" i="31"/>
  <c r="A233" i="31" s="1"/>
  <c r="A29" i="31"/>
  <c r="A76" i="31"/>
  <c r="A129" i="31"/>
  <c r="A182" i="31" s="1"/>
  <c r="A235" i="31" s="1"/>
  <c r="A31" i="31"/>
  <c r="A79" i="31"/>
  <c r="A132" i="31" s="1"/>
  <c r="A185" i="31" s="1"/>
  <c r="A238" i="31" s="1"/>
  <c r="A34" i="31"/>
  <c r="A41" i="33"/>
  <c r="A70" i="33" s="1"/>
  <c r="A99" i="33" s="1"/>
  <c r="A128" i="33" s="1"/>
  <c r="A16" i="33"/>
  <c r="A34" i="22"/>
  <c r="A79" i="22"/>
  <c r="A132" i="22"/>
  <c r="A185" i="22" s="1"/>
  <c r="A238" i="22" s="1"/>
  <c r="A42" i="33"/>
  <c r="A71" i="33"/>
  <c r="A100" i="33" s="1"/>
  <c r="A129" i="33" s="1"/>
  <c r="A17" i="33"/>
  <c r="A19" i="33"/>
  <c r="A44" i="33"/>
  <c r="A73" i="33" s="1"/>
  <c r="A102" i="33" s="1"/>
  <c r="A131" i="33" s="1"/>
  <c r="A80" i="31"/>
  <c r="A133" i="31" s="1"/>
  <c r="A186" i="31" s="1"/>
  <c r="A239" i="31" s="1"/>
  <c r="A35" i="31"/>
  <c r="A32" i="31"/>
  <c r="A77" i="31"/>
  <c r="A130" i="31"/>
  <c r="A183" i="31" s="1"/>
  <c r="A236" i="31" s="1"/>
  <c r="A28" i="22"/>
  <c r="A73" i="22"/>
  <c r="A126" i="22" s="1"/>
  <c r="A179" i="22" s="1"/>
  <c r="A232" i="22" s="1"/>
  <c r="A29" i="22"/>
  <c r="A82" i="22" s="1"/>
  <c r="A135" i="22" s="1"/>
  <c r="A188" i="22" s="1"/>
  <c r="A241" i="22" s="1"/>
  <c r="A74" i="22"/>
  <c r="A127" i="22" s="1"/>
  <c r="A180" i="22" s="1"/>
  <c r="A233" i="22"/>
  <c r="A31" i="22"/>
  <c r="A76" i="22"/>
  <c r="A129" i="22"/>
  <c r="A182" i="22"/>
  <c r="A235" i="22" s="1"/>
  <c r="A28" i="31"/>
  <c r="A73" i="31"/>
  <c r="A126" i="31"/>
  <c r="A179" i="31" s="1"/>
  <c r="A232" i="31" s="1"/>
  <c r="A25" i="32"/>
  <c r="A42" i="32"/>
  <c r="A59" i="32" s="1"/>
  <c r="A76" i="32" s="1"/>
  <c r="A10" i="32"/>
  <c r="A32" i="22"/>
  <c r="A77" i="22"/>
  <c r="A130" i="22" s="1"/>
  <c r="A183" i="22" s="1"/>
  <c r="A236" i="22" s="1"/>
  <c r="A33" i="22"/>
  <c r="A78" i="22"/>
  <c r="A131" i="22"/>
  <c r="A184" i="22"/>
  <c r="A237" i="22" s="1"/>
  <c r="A30" i="22"/>
  <c r="A75" i="22"/>
  <c r="A128" i="22"/>
  <c r="A181" i="22" s="1"/>
  <c r="A234" i="22" s="1"/>
  <c r="A26" i="32"/>
  <c r="A43" i="32"/>
  <c r="A60" i="32" s="1"/>
  <c r="A77" i="32" s="1"/>
  <c r="A11" i="32"/>
  <c r="A78" i="31"/>
  <c r="A131" i="31" s="1"/>
  <c r="A184" i="31" s="1"/>
  <c r="A237" i="31" s="1"/>
  <c r="A33" i="31"/>
  <c r="A35" i="22"/>
  <c r="A80" i="22"/>
  <c r="A133" i="22"/>
  <c r="A186" i="22" s="1"/>
  <c r="A239" i="22" s="1"/>
  <c r="AS125" i="22"/>
  <c r="S33" i="30"/>
  <c r="L22" i="30"/>
  <c r="AK34" i="30"/>
  <c r="AE29" i="30"/>
  <c r="AH26" i="30"/>
  <c r="AK20" i="30"/>
  <c r="T38" i="30"/>
  <c r="G38" i="30"/>
  <c r="L29" i="30"/>
  <c r="T29" i="30"/>
  <c r="L28" i="30"/>
  <c r="AJ28" i="30"/>
  <c r="AA28" i="30"/>
  <c r="N15" i="30"/>
  <c r="AG22" i="30"/>
  <c r="M22" i="30"/>
  <c r="AI20" i="30"/>
  <c r="O20" i="30"/>
  <c r="AG20" i="30"/>
  <c r="S26" i="30"/>
  <c r="U33" i="30"/>
  <c r="AA15" i="30"/>
  <c r="N21" i="30"/>
  <c r="AE33" i="30"/>
  <c r="AG15" i="30"/>
  <c r="M28" i="30"/>
  <c r="U16" i="30"/>
  <c r="T34" i="30"/>
  <c r="AK29" i="30"/>
  <c r="N29" i="30"/>
  <c r="AG28" i="30"/>
  <c r="I35" i="30"/>
  <c r="U35" i="30"/>
  <c r="M26" i="30"/>
  <c r="S15" i="30"/>
  <c r="AI33" i="30"/>
  <c r="Q38" i="30"/>
  <c r="G20" i="30"/>
  <c r="N26" i="30"/>
  <c r="P20" i="30"/>
  <c r="I33" i="30"/>
  <c r="U27" i="30"/>
  <c r="AI15" i="30"/>
  <c r="N33" i="30"/>
  <c r="AJ27" i="30"/>
  <c r="N27" i="30"/>
  <c r="AH27" i="30"/>
  <c r="M21" i="30"/>
  <c r="L15" i="30"/>
  <c r="N28" i="30"/>
  <c r="S16" i="30"/>
  <c r="U17" i="30"/>
  <c r="I34" i="30"/>
  <c r="G16" i="30"/>
  <c r="G35" i="30"/>
  <c r="AI35" i="30"/>
  <c r="T35" i="30"/>
  <c r="AK38" i="30"/>
  <c r="P32" i="30"/>
  <c r="S20" i="30"/>
  <c r="AJ32" i="30"/>
  <c r="L26" i="30"/>
  <c r="AH38" i="30"/>
  <c r="AB26" i="30"/>
  <c r="T26" i="30"/>
  <c r="L20" i="30"/>
  <c r="AA20" i="30"/>
  <c r="AJ38" i="30"/>
  <c r="L38" i="30"/>
  <c r="O38" i="30"/>
  <c r="R18" i="30"/>
  <c r="AE27" i="30"/>
  <c r="N23" i="30"/>
  <c r="AJ16" i="30"/>
  <c r="Q35" i="30"/>
  <c r="M16" i="30"/>
  <c r="AC29" i="30"/>
  <c r="AE16" i="30"/>
  <c r="R29" i="30"/>
  <c r="N22" i="30"/>
  <c r="AG29" i="30"/>
  <c r="I28" i="30"/>
  <c r="M34" i="30"/>
  <c r="AA16" i="30"/>
  <c r="I29" i="30"/>
  <c r="AH35" i="30"/>
  <c r="AK28" i="30"/>
  <c r="AE35" i="30"/>
  <c r="T20" i="30"/>
  <c r="L32" i="30"/>
  <c r="X20" i="30"/>
  <c r="T32" i="30"/>
  <c r="AG26" i="30"/>
  <c r="S18" i="30"/>
  <c r="G18" i="30"/>
  <c r="M32" i="30"/>
  <c r="Y32" i="30"/>
  <c r="N32" i="30"/>
  <c r="AC32" i="30"/>
  <c r="AH32" i="30"/>
  <c r="G36" i="30"/>
  <c r="U4" i="32"/>
  <c r="O4" i="31"/>
  <c r="AA4" i="31"/>
  <c r="H4" i="31"/>
  <c r="Y4" i="31"/>
  <c r="N66" i="33"/>
  <c r="N8" i="33" s="1"/>
  <c r="M70" i="33"/>
  <c r="M71" i="33" s="1"/>
  <c r="Z6" i="32"/>
  <c r="Q66" i="33"/>
  <c r="Q67" i="33" s="1"/>
  <c r="AE6" i="32"/>
  <c r="AF6" i="32"/>
  <c r="P6" i="32"/>
  <c r="AE12" i="31"/>
  <c r="AA14" i="32"/>
  <c r="AD12" i="32"/>
  <c r="W14" i="32"/>
  <c r="M28" i="31"/>
  <c r="L44" i="31"/>
  <c r="AJ14" i="32"/>
  <c r="F36" i="31"/>
  <c r="AF10" i="32"/>
  <c r="AG10" i="32"/>
  <c r="AE36" i="31"/>
  <c r="T14" i="32"/>
  <c r="AJ10" i="32"/>
  <c r="AH4" i="31"/>
  <c r="M4" i="32"/>
  <c r="AD4" i="32"/>
  <c r="M20" i="31"/>
  <c r="W20" i="31"/>
  <c r="AE8" i="32"/>
  <c r="P70" i="33"/>
  <c r="P71" i="33" s="1"/>
  <c r="R6" i="32"/>
  <c r="L8" i="32"/>
  <c r="AB8" i="32"/>
  <c r="F70" i="33"/>
  <c r="F71" i="33"/>
  <c r="F72" i="33" s="1"/>
  <c r="AH70" i="33"/>
  <c r="AH71" i="33" s="1"/>
  <c r="G12" i="31"/>
  <c r="K6" i="32"/>
  <c r="W12" i="31"/>
  <c r="AI6" i="32"/>
  <c r="S70" i="33"/>
  <c r="S71" i="33" s="1"/>
  <c r="G8" i="32"/>
  <c r="F20" i="31"/>
  <c r="Q36" i="31"/>
  <c r="AH12" i="32"/>
  <c r="O14" i="32"/>
  <c r="Z12" i="32"/>
  <c r="N14" i="32"/>
  <c r="G10" i="32"/>
  <c r="Z10" i="32"/>
  <c r="AD10" i="32"/>
  <c r="N10" i="32"/>
  <c r="R10" i="32"/>
  <c r="H36" i="31"/>
  <c r="X36" i="31"/>
  <c r="K12" i="32"/>
  <c r="Q82" i="33"/>
  <c r="Q83" i="33" s="1"/>
  <c r="M12" i="32"/>
  <c r="K44" i="31"/>
  <c r="M82" i="33"/>
  <c r="M83" i="33" s="1"/>
  <c r="T44" i="31"/>
  <c r="AH14" i="32"/>
  <c r="R14" i="32"/>
  <c r="AF28" i="31"/>
  <c r="H28" i="31"/>
  <c r="T28" i="31"/>
  <c r="L28" i="31"/>
  <c r="X28" i="31"/>
  <c r="AA44" i="31"/>
  <c r="W36" i="31"/>
  <c r="Q12" i="32"/>
  <c r="AD44" i="31"/>
  <c r="Y36" i="31"/>
  <c r="L12" i="32"/>
  <c r="X12" i="32"/>
  <c r="AA36" i="31"/>
  <c r="AB12" i="32"/>
  <c r="S44" i="31"/>
  <c r="AI12" i="32"/>
  <c r="Y44" i="31"/>
  <c r="N44" i="31"/>
  <c r="O12" i="32"/>
  <c r="R82" i="33"/>
  <c r="R83" i="33" s="1"/>
  <c r="AA28" i="31"/>
  <c r="AH28" i="31"/>
  <c r="J44" i="31"/>
  <c r="S36" i="31"/>
  <c r="J36" i="31"/>
  <c r="AI82" i="33"/>
  <c r="AI83" i="33"/>
  <c r="AI84" i="33" s="1"/>
  <c r="AE44" i="31"/>
  <c r="U36" i="31"/>
  <c r="K82" i="33"/>
  <c r="K83" i="33" s="1"/>
  <c r="N36" i="31"/>
  <c r="Z36" i="31"/>
  <c r="N82" i="33"/>
  <c r="N83" i="33"/>
  <c r="N84" i="33" s="1"/>
  <c r="Z44" i="31"/>
  <c r="AH44" i="31"/>
  <c r="AE28" i="31"/>
  <c r="R4" i="31"/>
  <c r="K4" i="31"/>
  <c r="T4" i="32"/>
  <c r="AG4" i="31"/>
  <c r="L20" i="31"/>
  <c r="R66" i="33"/>
  <c r="R67" i="33" s="1"/>
  <c r="AA20" i="31"/>
  <c r="P66" i="33"/>
  <c r="P67" i="33" s="1"/>
  <c r="P68" i="33" s="1"/>
  <c r="O8" i="32"/>
  <c r="J12" i="31"/>
  <c r="R12" i="31"/>
  <c r="T6" i="32"/>
  <c r="W8" i="32"/>
  <c r="AF82" i="33"/>
  <c r="AF83" i="33"/>
  <c r="AF25" i="33" s="1"/>
  <c r="L82" i="33"/>
  <c r="L83" i="33" s="1"/>
  <c r="AB36" i="31"/>
  <c r="U28" i="31"/>
  <c r="H10" i="32"/>
  <c r="Q10" i="32"/>
  <c r="P14" i="32"/>
  <c r="Q14" i="32"/>
  <c r="H14" i="32"/>
  <c r="AF14" i="32"/>
  <c r="AD36" i="31"/>
  <c r="M10" i="32"/>
  <c r="G28" i="31"/>
  <c r="AI4" i="32"/>
  <c r="AG4" i="32"/>
  <c r="AD4" i="31"/>
  <c r="W4" i="31"/>
  <c r="AE4" i="31"/>
  <c r="AG6" i="32"/>
  <c r="AB12" i="31"/>
  <c r="AG20" i="31"/>
  <c r="X12" i="31"/>
  <c r="AI20" i="31"/>
  <c r="Z20" i="31"/>
  <c r="H12" i="31"/>
  <c r="L12" i="31"/>
  <c r="S12" i="31"/>
  <c r="K12" i="31"/>
  <c r="M66" i="33"/>
  <c r="M67" i="33" s="1"/>
  <c r="T8" i="32"/>
  <c r="K20" i="31"/>
  <c r="AF66" i="33"/>
  <c r="AF67" i="33" s="1"/>
  <c r="AD6" i="32"/>
  <c r="Z8" i="32"/>
  <c r="AA8" i="32"/>
  <c r="Y12" i="31"/>
  <c r="AG12" i="31"/>
  <c r="U8" i="32"/>
  <c r="Y8" i="32"/>
  <c r="X6" i="32"/>
  <c r="Q8" i="32"/>
  <c r="M12" i="31"/>
  <c r="AF8" i="32"/>
  <c r="H6" i="32"/>
  <c r="L66" i="33"/>
  <c r="L67" i="33" s="1"/>
  <c r="H8" i="32"/>
  <c r="AG70" i="33"/>
  <c r="AG71" i="33" s="1"/>
  <c r="AJ6" i="32"/>
  <c r="AD70" i="33"/>
  <c r="AD71" i="33" s="1"/>
  <c r="K14" i="32"/>
  <c r="F28" i="31"/>
  <c r="X44" i="31"/>
  <c r="S14" i="32"/>
  <c r="G14" i="32"/>
  <c r="AF44" i="31"/>
  <c r="P36" i="31"/>
  <c r="Y28" i="31"/>
  <c r="AI44" i="31"/>
  <c r="AB44" i="31"/>
  <c r="P10" i="32"/>
  <c r="S28" i="31"/>
  <c r="X10" i="32"/>
  <c r="Y10" i="32"/>
  <c r="L14" i="32"/>
  <c r="X14" i="32"/>
  <c r="M14" i="32"/>
  <c r="G44" i="31"/>
  <c r="AB14" i="32"/>
  <c r="AG14" i="32"/>
  <c r="W28" i="31"/>
  <c r="T10" i="32"/>
  <c r="F74" i="33"/>
  <c r="F75" i="33" s="1"/>
  <c r="U10" i="32"/>
  <c r="AB10" i="32"/>
  <c r="AE4" i="32"/>
  <c r="M62" i="33"/>
  <c r="M63" i="33" s="1"/>
  <c r="H62" i="33"/>
  <c r="H63" i="33" s="1"/>
  <c r="F4" i="31"/>
  <c r="Y6" i="32"/>
  <c r="T12" i="31"/>
  <c r="Q6" i="32"/>
  <c r="U20" i="31"/>
  <c r="P12" i="31"/>
  <c r="AD20" i="31"/>
  <c r="AB20" i="31"/>
  <c r="AA12" i="31"/>
  <c r="S8" i="32"/>
  <c r="N12" i="31"/>
  <c r="AD12" i="31"/>
  <c r="H66" i="33"/>
  <c r="H67" i="33"/>
  <c r="H68" i="33" s="1"/>
  <c r="K8" i="32"/>
  <c r="M8" i="32"/>
  <c r="AJ70" i="33"/>
  <c r="AJ71" i="33"/>
  <c r="AJ72" i="33" s="1"/>
  <c r="Q12" i="31"/>
  <c r="H70" i="33"/>
  <c r="H12" i="33" s="1"/>
  <c r="T70" i="33"/>
  <c r="T71" i="33" s="1"/>
  <c r="X8" i="32"/>
  <c r="P82" i="33"/>
  <c r="P83" i="33" s="1"/>
  <c r="Q74" i="33"/>
  <c r="Q75" i="33"/>
  <c r="Q76" i="33" s="1"/>
  <c r="AH36" i="31"/>
  <c r="M44" i="31"/>
  <c r="J28" i="31"/>
  <c r="Y12" i="32"/>
  <c r="W44" i="31"/>
  <c r="AI36" i="31"/>
  <c r="L10" i="32"/>
  <c r="K62" i="33"/>
  <c r="K63" i="33"/>
  <c r="K64" i="33" s="1"/>
  <c r="AH4" i="32"/>
  <c r="L4" i="31"/>
  <c r="W4" i="32"/>
  <c r="S4" i="32"/>
  <c r="Q62" i="33"/>
  <c r="Q63" i="33" s="1"/>
  <c r="F62" i="33"/>
  <c r="F63" i="33" s="1"/>
  <c r="F64" i="33" s="1"/>
  <c r="AF4" i="32"/>
  <c r="Y4" i="32"/>
  <c r="X4" i="32"/>
  <c r="P4" i="32"/>
  <c r="AF4" i="31"/>
  <c r="T4" i="31"/>
  <c r="X4" i="31"/>
  <c r="J4" i="31"/>
  <c r="R62" i="33"/>
  <c r="R63" i="33"/>
  <c r="R64" i="33" s="1"/>
  <c r="F4" i="22"/>
  <c r="U6" i="32"/>
  <c r="AF12" i="31"/>
  <c r="H20" i="31"/>
  <c r="Z4" i="31"/>
  <c r="T62" i="33"/>
  <c r="T63" i="33"/>
  <c r="T64" i="33" s="1"/>
  <c r="O4" i="32"/>
  <c r="AA4" i="32"/>
  <c r="AB4" i="32"/>
  <c r="S4" i="31"/>
  <c r="Q4" i="32"/>
  <c r="AI4" i="31"/>
  <c r="L4" i="32"/>
  <c r="U4" i="31"/>
  <c r="M4" i="31"/>
  <c r="K4" i="32"/>
  <c r="AB4" i="31"/>
  <c r="Z4" i="32"/>
  <c r="G4" i="31"/>
  <c r="Q4" i="31"/>
  <c r="AD62" i="33"/>
  <c r="AD63" i="33"/>
  <c r="AD64" i="33" s="1"/>
  <c r="R4" i="32"/>
  <c r="H4" i="32"/>
  <c r="N4" i="32"/>
  <c r="G20" i="31"/>
  <c r="AE20" i="31"/>
  <c r="T20" i="31"/>
  <c r="AH8" i="32"/>
  <c r="N70" i="33"/>
  <c r="N71" i="33" s="1"/>
  <c r="L6" i="32"/>
  <c r="J20" i="31"/>
  <c r="G6" i="32"/>
  <c r="K66" i="33"/>
  <c r="K67" i="33" s="1"/>
  <c r="K68" i="33" s="1"/>
  <c r="W6" i="32"/>
  <c r="AJ8" i="32"/>
  <c r="AB6" i="32"/>
  <c r="Z12" i="31"/>
  <c r="K70" i="33"/>
  <c r="K71" i="33" s="1"/>
  <c r="AJ66" i="33"/>
  <c r="AJ67" i="33" s="1"/>
  <c r="AA6" i="32"/>
  <c r="AI70" i="33"/>
  <c r="AI71" i="33" s="1"/>
  <c r="AD8" i="32"/>
  <c r="N6" i="32"/>
  <c r="R8" i="32"/>
  <c r="AI12" i="31"/>
  <c r="AD14" i="32"/>
  <c r="AG36" i="31"/>
  <c r="AE14" i="32"/>
  <c r="M36" i="31"/>
  <c r="H82" i="33"/>
  <c r="H83" i="33" s="1"/>
  <c r="T82" i="33"/>
  <c r="T83" i="33"/>
  <c r="T84" i="33" s="1"/>
  <c r="R12" i="32"/>
  <c r="Z14" i="32"/>
  <c r="K10" i="32"/>
  <c r="W10" i="32"/>
  <c r="S10" i="32"/>
  <c r="AH10" i="32"/>
  <c r="O10" i="32"/>
  <c r="AE10" i="32"/>
  <c r="AI10" i="32"/>
  <c r="W12" i="32"/>
  <c r="T36" i="31"/>
  <c r="L36" i="31"/>
  <c r="AA12" i="32"/>
  <c r="U12" i="32"/>
  <c r="H44" i="31"/>
  <c r="G12" i="32"/>
  <c r="F44" i="31"/>
  <c r="Q28" i="31"/>
  <c r="AG28" i="31"/>
  <c r="AB28" i="31"/>
  <c r="T12" i="32"/>
  <c r="AG12" i="32"/>
  <c r="S12" i="32"/>
  <c r="K36" i="31"/>
  <c r="Q44" i="31"/>
  <c r="AE12" i="32"/>
  <c r="O44" i="31"/>
  <c r="AF12" i="32"/>
  <c r="AH82" i="33"/>
  <c r="AH83" i="33" s="1"/>
  <c r="G36" i="31"/>
  <c r="AG44" i="31"/>
  <c r="K28" i="31"/>
  <c r="Z28" i="31"/>
  <c r="AI28" i="31"/>
  <c r="U14" i="32"/>
  <c r="H12" i="32"/>
  <c r="AD82" i="33"/>
  <c r="AD83" i="33"/>
  <c r="AD84" i="33" s="1"/>
  <c r="S82" i="33"/>
  <c r="S83" i="33" s="1"/>
  <c r="Y14" i="32"/>
  <c r="R44" i="31"/>
  <c r="F82" i="33"/>
  <c r="F24" i="33" s="1"/>
  <c r="AD28" i="31"/>
  <c r="AH4" i="22"/>
  <c r="R4" i="22"/>
  <c r="W4" i="22"/>
  <c r="S4" i="22"/>
  <c r="Y4" i="22"/>
  <c r="T4" i="22"/>
  <c r="Q4" i="22"/>
  <c r="AG4" i="22"/>
  <c r="R12" i="22"/>
  <c r="M20" i="22"/>
  <c r="U12" i="22"/>
  <c r="AE20" i="22"/>
  <c r="H20" i="22"/>
  <c r="Y20" i="22"/>
  <c r="M12" i="22"/>
  <c r="AD20" i="22"/>
  <c r="AB20" i="22"/>
  <c r="P20" i="22"/>
  <c r="F12" i="22"/>
  <c r="AF12" i="22"/>
  <c r="N12" i="22"/>
  <c r="G44" i="22"/>
  <c r="AG44" i="22"/>
  <c r="F44" i="22"/>
  <c r="Y36" i="22"/>
  <c r="F36" i="22"/>
  <c r="AH28" i="22"/>
  <c r="Z36" i="22"/>
  <c r="U28" i="22"/>
  <c r="Q36" i="22"/>
  <c r="O44" i="22"/>
  <c r="H4" i="22"/>
  <c r="K4" i="22"/>
  <c r="AI4" i="22"/>
  <c r="P4" i="22"/>
  <c r="AI12" i="22"/>
  <c r="G20" i="22"/>
  <c r="Z20" i="22"/>
  <c r="L12" i="22"/>
  <c r="X20" i="22"/>
  <c r="X12" i="22"/>
  <c r="W36" i="22"/>
  <c r="L44" i="22"/>
  <c r="AI44" i="22"/>
  <c r="AE36" i="22"/>
  <c r="M44" i="22"/>
  <c r="AB44" i="22"/>
  <c r="R44" i="22"/>
  <c r="AA44" i="22"/>
  <c r="AA28" i="22"/>
  <c r="O28" i="22"/>
  <c r="AI28" i="22"/>
  <c r="K44" i="22"/>
  <c r="AJ36" i="22"/>
  <c r="N36" i="22"/>
  <c r="Z44" i="22"/>
  <c r="AD36" i="22"/>
  <c r="M28" i="22"/>
  <c r="T28" i="22"/>
  <c r="L28" i="22"/>
  <c r="AB28" i="22"/>
  <c r="T36" i="22"/>
  <c r="L36" i="22"/>
  <c r="X36" i="22"/>
  <c r="AB36" i="22"/>
  <c r="AF36" i="22"/>
  <c r="P36" i="22"/>
  <c r="X28" i="22"/>
  <c r="Q28" i="22"/>
  <c r="AD4" i="22"/>
  <c r="AA4" i="22"/>
  <c r="M4" i="22"/>
  <c r="AB4" i="22"/>
  <c r="L4" i="22"/>
  <c r="K20" i="22"/>
  <c r="G12" i="22"/>
  <c r="AA12" i="22"/>
  <c r="AE12" i="22"/>
  <c r="W12" i="22"/>
  <c r="AB12" i="22"/>
  <c r="W20" i="22"/>
  <c r="Q20" i="22"/>
  <c r="AF20" i="22"/>
  <c r="AA20" i="22"/>
  <c r="P12" i="22"/>
  <c r="H12" i="22"/>
  <c r="AD12" i="22"/>
  <c r="Z12" i="22"/>
  <c r="Y12" i="22"/>
  <c r="Q44" i="22"/>
  <c r="S44" i="22"/>
  <c r="W44" i="22"/>
  <c r="Y44" i="22"/>
  <c r="AD28" i="22"/>
  <c r="AE28" i="22"/>
  <c r="R28" i="22"/>
  <c r="P44" i="22"/>
  <c r="F28" i="22"/>
  <c r="M36" i="22"/>
  <c r="R36" i="22"/>
  <c r="Y28" i="22"/>
  <c r="Z4" i="22"/>
  <c r="AE4" i="22"/>
  <c r="U4" i="22"/>
  <c r="AF4" i="22"/>
  <c r="X4" i="22"/>
  <c r="F20" i="22"/>
  <c r="K12" i="22"/>
  <c r="AJ20" i="22"/>
  <c r="T12" i="22"/>
  <c r="L20" i="22"/>
  <c r="AG20" i="22"/>
  <c r="R20" i="22"/>
  <c r="AJ12" i="22"/>
  <c r="AI20" i="22"/>
  <c r="Q12" i="22"/>
  <c r="AG12" i="22"/>
  <c r="U44" i="22"/>
  <c r="AA36" i="22"/>
  <c r="AI36" i="22"/>
  <c r="AH44" i="22"/>
  <c r="AD44" i="22"/>
  <c r="N44" i="22"/>
  <c r="W28" i="22"/>
  <c r="Z28" i="22"/>
  <c r="AE44" i="22"/>
  <c r="U36" i="22"/>
  <c r="X44" i="22"/>
  <c r="H44" i="22"/>
  <c r="T44" i="22"/>
  <c r="AF44" i="22"/>
  <c r="AJ28" i="22"/>
  <c r="AJ44" i="22"/>
  <c r="AF28" i="22"/>
  <c r="AS132" i="22"/>
  <c r="A86" i="31"/>
  <c r="A139" i="31" s="1"/>
  <c r="A192" i="31" s="1"/>
  <c r="A245" i="31" s="1"/>
  <c r="A41" i="31"/>
  <c r="A13" i="32"/>
  <c r="A28" i="32"/>
  <c r="A45" i="32" s="1"/>
  <c r="A62" i="32" s="1"/>
  <c r="A79" i="32" s="1"/>
  <c r="A27" i="32"/>
  <c r="A44" i="32" s="1"/>
  <c r="A61" i="32" s="1"/>
  <c r="A78" i="32" s="1"/>
  <c r="A12" i="32"/>
  <c r="A29" i="32" s="1"/>
  <c r="A46" i="32" s="1"/>
  <c r="A63" i="32" s="1"/>
  <c r="A80" i="32" s="1"/>
  <c r="A88" i="31"/>
  <c r="A141" i="31"/>
  <c r="A194" i="31" s="1"/>
  <c r="A247" i="31" s="1"/>
  <c r="A43" i="31"/>
  <c r="A46" i="33"/>
  <c r="A75" i="33" s="1"/>
  <c r="A104" i="33" s="1"/>
  <c r="A133" i="33" s="1"/>
  <c r="A21" i="33"/>
  <c r="A20" i="33"/>
  <c r="A45" i="33"/>
  <c r="A74" i="33" s="1"/>
  <c r="A103" i="33" s="1"/>
  <c r="A132" i="33" s="1"/>
  <c r="A84" i="31"/>
  <c r="A137" i="31" s="1"/>
  <c r="A190" i="31" s="1"/>
  <c r="A243" i="31" s="1"/>
  <c r="A39" i="31"/>
  <c r="A92" i="31" s="1"/>
  <c r="A145" i="31" s="1"/>
  <c r="A198" i="31" s="1"/>
  <c r="A251" i="31" s="1"/>
  <c r="A41" i="22"/>
  <c r="A86" i="22"/>
  <c r="A139" i="22" s="1"/>
  <c r="A192" i="22" s="1"/>
  <c r="A245" i="22" s="1"/>
  <c r="A39" i="22"/>
  <c r="A92" i="22" s="1"/>
  <c r="A145" i="22" s="1"/>
  <c r="A198" i="22" s="1"/>
  <c r="A251" i="22" s="1"/>
  <c r="A84" i="22"/>
  <c r="A137" i="22"/>
  <c r="A190" i="22" s="1"/>
  <c r="A243" i="22" s="1"/>
  <c r="A36" i="22"/>
  <c r="A81" i="22"/>
  <c r="A134" i="22" s="1"/>
  <c r="A187" i="22" s="1"/>
  <c r="A240" i="22" s="1"/>
  <c r="A87" i="31"/>
  <c r="A140" i="31" s="1"/>
  <c r="A193" i="31" s="1"/>
  <c r="A246" i="31" s="1"/>
  <c r="A42" i="31"/>
  <c r="A95" i="31" s="1"/>
  <c r="A148" i="31" s="1"/>
  <c r="A201" i="31" s="1"/>
  <c r="A254" i="31" s="1"/>
  <c r="A82" i="31"/>
  <c r="A135" i="31"/>
  <c r="A188" i="31" s="1"/>
  <c r="A241" i="31" s="1"/>
  <c r="A37" i="31"/>
  <c r="AS133" i="22"/>
  <c r="A43" i="22"/>
  <c r="A88" i="22"/>
  <c r="A141" i="22" s="1"/>
  <c r="A194" i="22" s="1"/>
  <c r="A247" i="22" s="1"/>
  <c r="A38" i="22"/>
  <c r="A83" i="22"/>
  <c r="A136" i="22" s="1"/>
  <c r="A189" i="22" s="1"/>
  <c r="A242" i="22" s="1"/>
  <c r="A40" i="22"/>
  <c r="A85" i="22"/>
  <c r="A138" i="22"/>
  <c r="A191" i="22" s="1"/>
  <c r="A244" i="22" s="1"/>
  <c r="A81" i="31"/>
  <c r="A134" i="31"/>
  <c r="A187" i="31" s="1"/>
  <c r="A240" i="31" s="1"/>
  <c r="A36" i="31"/>
  <c r="A37" i="22"/>
  <c r="A45" i="22" s="1"/>
  <c r="A98" i="22" s="1"/>
  <c r="A151" i="22" s="1"/>
  <c r="A204" i="22" s="1"/>
  <c r="A257" i="22" s="1"/>
  <c r="A40" i="31"/>
  <c r="A85" i="31"/>
  <c r="A138" i="31" s="1"/>
  <c r="A191" i="31" s="1"/>
  <c r="A244" i="31" s="1"/>
  <c r="A48" i="33"/>
  <c r="A77" i="33" s="1"/>
  <c r="A106" i="33" s="1"/>
  <c r="A135" i="33" s="1"/>
  <c r="A23" i="33"/>
  <c r="A52" i="33" s="1"/>
  <c r="A81" i="33" s="1"/>
  <c r="A110" i="33" s="1"/>
  <c r="A139" i="33" s="1"/>
  <c r="A42" i="22"/>
  <c r="A87" i="22"/>
  <c r="A140" i="22" s="1"/>
  <c r="A193" i="22" s="1"/>
  <c r="A246" i="22" s="1"/>
  <c r="AS113" i="22"/>
  <c r="AS114" i="22"/>
  <c r="AS112" i="22"/>
  <c r="AS115" i="22"/>
  <c r="AS122" i="22"/>
  <c r="AS111" i="22"/>
  <c r="AS110" i="22"/>
  <c r="K8" i="33"/>
  <c r="T4" i="33"/>
  <c r="Q24" i="33"/>
  <c r="Q4" i="33"/>
  <c r="AD24" i="33"/>
  <c r="T24" i="33"/>
  <c r="AI12" i="33"/>
  <c r="AH24" i="33"/>
  <c r="AD4" i="33"/>
  <c r="AI24" i="33"/>
  <c r="AJ8" i="33"/>
  <c r="T5" i="33"/>
  <c r="P24" i="33"/>
  <c r="AJ12" i="33"/>
  <c r="M4" i="33"/>
  <c r="L24" i="33"/>
  <c r="T25" i="33"/>
  <c r="N12" i="33"/>
  <c r="R4" i="33"/>
  <c r="F4" i="33"/>
  <c r="Q16" i="33"/>
  <c r="H8" i="33"/>
  <c r="AF24" i="33"/>
  <c r="N24" i="33"/>
  <c r="S12" i="33"/>
  <c r="AJ13" i="33"/>
  <c r="M12" i="33"/>
  <c r="F12" i="33"/>
  <c r="H24" i="33"/>
  <c r="K4" i="33"/>
  <c r="AG12" i="33"/>
  <c r="AD5" i="33"/>
  <c r="A50" i="22"/>
  <c r="A103" i="22" s="1"/>
  <c r="A156" i="22" s="1"/>
  <c r="A209" i="22" s="1"/>
  <c r="A262" i="22" s="1"/>
  <c r="A95" i="22"/>
  <c r="A148" i="22"/>
  <c r="A201" i="22" s="1"/>
  <c r="A254" i="22" s="1"/>
  <c r="A48" i="31"/>
  <c r="A101" i="31"/>
  <c r="A154" i="31" s="1"/>
  <c r="A207" i="31" s="1"/>
  <c r="A260" i="31" s="1"/>
  <c r="A93" i="31"/>
  <c r="A146" i="31" s="1"/>
  <c r="A199" i="31" s="1"/>
  <c r="A252" i="31" s="1"/>
  <c r="A46" i="22"/>
  <c r="A99" i="22" s="1"/>
  <c r="A152" i="22" s="1"/>
  <c r="A205" i="22" s="1"/>
  <c r="A258" i="22" s="1"/>
  <c r="A91" i="22"/>
  <c r="A144" i="22"/>
  <c r="A197" i="22" s="1"/>
  <c r="A250" i="22" s="1"/>
  <c r="A51" i="22"/>
  <c r="A104" i="22"/>
  <c r="A157" i="22" s="1"/>
  <c r="A210" i="22" s="1"/>
  <c r="A263" i="22" s="1"/>
  <c r="A96" i="22"/>
  <c r="A149" i="22" s="1"/>
  <c r="A202" i="22" s="1"/>
  <c r="A255" i="22" s="1"/>
  <c r="A50" i="33"/>
  <c r="A79" i="33" s="1"/>
  <c r="A108" i="33" s="1"/>
  <c r="A137" i="33" s="1"/>
  <c r="A25" i="33"/>
  <c r="A54" i="33" s="1"/>
  <c r="A83" i="33" s="1"/>
  <c r="A112" i="33" s="1"/>
  <c r="A141" i="33" s="1"/>
  <c r="A94" i="31"/>
  <c r="A147" i="31" s="1"/>
  <c r="A200" i="31" s="1"/>
  <c r="A253" i="31" s="1"/>
  <c r="A49" i="31"/>
  <c r="A102" i="31" s="1"/>
  <c r="A155" i="31" s="1"/>
  <c r="A208" i="31" s="1"/>
  <c r="A261" i="31" s="1"/>
  <c r="A47" i="22"/>
  <c r="A100" i="22" s="1"/>
  <c r="A153" i="22" s="1"/>
  <c r="A206" i="22" s="1"/>
  <c r="A259" i="22" s="1"/>
  <c r="A93" i="22"/>
  <c r="A146" i="22" s="1"/>
  <c r="A199" i="22" s="1"/>
  <c r="A252" i="22" s="1"/>
  <c r="A48" i="22"/>
  <c r="A101" i="22" s="1"/>
  <c r="A154" i="22" s="1"/>
  <c r="A207" i="22" s="1"/>
  <c r="A260" i="22" s="1"/>
  <c r="A90" i="31"/>
  <c r="A143" i="31" s="1"/>
  <c r="A196" i="31" s="1"/>
  <c r="A249" i="31" s="1"/>
  <c r="A45" i="31"/>
  <c r="A98" i="31" s="1"/>
  <c r="A151" i="31" s="1"/>
  <c r="A204" i="31" s="1"/>
  <c r="A257" i="31" s="1"/>
  <c r="A96" i="31"/>
  <c r="A149" i="31"/>
  <c r="A202" i="31" s="1"/>
  <c r="A255" i="31" s="1"/>
  <c r="A51" i="31"/>
  <c r="A104" i="31"/>
  <c r="A157" i="31" s="1"/>
  <c r="A210" i="31" s="1"/>
  <c r="A263" i="31" s="1"/>
  <c r="A44" i="31"/>
  <c r="A97" i="31"/>
  <c r="A150" i="31" s="1"/>
  <c r="A203" i="31" s="1"/>
  <c r="A256" i="31" s="1"/>
  <c r="A89" i="31"/>
  <c r="A142" i="31" s="1"/>
  <c r="A195" i="31" s="1"/>
  <c r="A248" i="31" s="1"/>
  <c r="A44" i="22"/>
  <c r="A97" i="22" s="1"/>
  <c r="A150" i="22" s="1"/>
  <c r="A203" i="22" s="1"/>
  <c r="A256" i="22" s="1"/>
  <c r="A89" i="22"/>
  <c r="A142" i="22"/>
  <c r="A195" i="22" s="1"/>
  <c r="A248" i="22" s="1"/>
  <c r="A49" i="22"/>
  <c r="A102" i="22"/>
  <c r="A155" i="22" s="1"/>
  <c r="A208" i="22" s="1"/>
  <c r="A261" i="22" s="1"/>
  <c r="A94" i="22"/>
  <c r="A147" i="22" s="1"/>
  <c r="A200" i="22" s="1"/>
  <c r="A253" i="22" s="1"/>
  <c r="A24" i="33"/>
  <c r="A53" i="33" s="1"/>
  <c r="A82" i="33" s="1"/>
  <c r="A111" i="33" s="1"/>
  <c r="A140" i="33" s="1"/>
  <c r="A49" i="33"/>
  <c r="A78" i="33"/>
  <c r="A107" i="33" s="1"/>
  <c r="A136" i="33" s="1"/>
  <c r="A15" i="32"/>
  <c r="A32" i="32"/>
  <c r="A49" i="32" s="1"/>
  <c r="A66" i="32" s="1"/>
  <c r="A83" i="32" s="1"/>
  <c r="A30" i="32"/>
  <c r="A47" i="32" s="1"/>
  <c r="A64" i="32" s="1"/>
  <c r="A81" i="32" s="1"/>
  <c r="AS127" i="22"/>
  <c r="AS119" i="22"/>
  <c r="AS131" i="22"/>
  <c r="AS118" i="22"/>
  <c r="AS126" i="22"/>
  <c r="AS121" i="22"/>
  <c r="AS129" i="22"/>
  <c r="AS123" i="22"/>
  <c r="AS120" i="22"/>
  <c r="AH25" i="33" l="1"/>
  <c r="AH84" i="33"/>
  <c r="K69" i="33"/>
  <c r="K11" i="33" s="1"/>
  <c r="K10" i="33"/>
  <c r="AD65" i="33"/>
  <c r="AD7" i="33" s="1"/>
  <c r="AD6" i="33"/>
  <c r="T13" i="33"/>
  <c r="T72" i="33"/>
  <c r="L25" i="33"/>
  <c r="L84" i="33"/>
  <c r="AJ83" i="33"/>
  <c r="AJ24" i="33"/>
  <c r="AI72" i="33"/>
  <c r="AI13" i="33"/>
  <c r="N72" i="33"/>
  <c r="N73" i="33" s="1"/>
  <c r="N15" i="33" s="1"/>
  <c r="N13" i="33"/>
  <c r="T6" i="33"/>
  <c r="T65" i="33"/>
  <c r="T7" i="33" s="1"/>
  <c r="Q18" i="33"/>
  <c r="Q77" i="33"/>
  <c r="Q19" i="33" s="1"/>
  <c r="P69" i="33"/>
  <c r="P11" i="33" s="1"/>
  <c r="P10" i="33"/>
  <c r="M25" i="33"/>
  <c r="M84" i="33"/>
  <c r="AH13" i="33"/>
  <c r="AH72" i="33"/>
  <c r="AH4" i="33"/>
  <c r="AH63" i="33"/>
  <c r="T26" i="33"/>
  <c r="T85" i="33"/>
  <c r="T27" i="33" s="1"/>
  <c r="F65" i="33"/>
  <c r="F7" i="33" s="1"/>
  <c r="F6" i="33"/>
  <c r="H64" i="33"/>
  <c r="H65" i="33" s="1"/>
  <c r="H7" i="33" s="1"/>
  <c r="H5" i="33"/>
  <c r="AD72" i="33"/>
  <c r="AD13" i="33"/>
  <c r="L9" i="33"/>
  <c r="L68" i="33"/>
  <c r="M9" i="33"/>
  <c r="M68" i="33"/>
  <c r="R25" i="33"/>
  <c r="R84" i="33"/>
  <c r="F14" i="33"/>
  <c r="F73" i="33"/>
  <c r="F15" i="33" s="1"/>
  <c r="Q68" i="33"/>
  <c r="Q9" i="33"/>
  <c r="H6" i="33"/>
  <c r="P9" i="33"/>
  <c r="S84" i="33"/>
  <c r="S25" i="33"/>
  <c r="AJ68" i="33"/>
  <c r="AJ9" i="33"/>
  <c r="Q5" i="33"/>
  <c r="Q64" i="33"/>
  <c r="P25" i="33"/>
  <c r="P84" i="33"/>
  <c r="M64" i="33"/>
  <c r="M5" i="33"/>
  <c r="F17" i="33"/>
  <c r="F76" i="33"/>
  <c r="AF9" i="33"/>
  <c r="AF68" i="33"/>
  <c r="R9" i="33"/>
  <c r="R68" i="33"/>
  <c r="AI26" i="33"/>
  <c r="AI85" i="33"/>
  <c r="AI27" i="33" s="1"/>
  <c r="P13" i="33"/>
  <c r="P72" i="33"/>
  <c r="AG24" i="33"/>
  <c r="AG83" i="33"/>
  <c r="AD85" i="33"/>
  <c r="AD27" i="33" s="1"/>
  <c r="AD26" i="33"/>
  <c r="H25" i="33"/>
  <c r="H84" i="33"/>
  <c r="K13" i="33"/>
  <c r="K72" i="33"/>
  <c r="R6" i="33"/>
  <c r="R65" i="33"/>
  <c r="R7" i="33" s="1"/>
  <c r="K6" i="33"/>
  <c r="K65" i="33"/>
  <c r="K7" i="33" s="1"/>
  <c r="AJ73" i="33"/>
  <c r="AJ15" i="33" s="1"/>
  <c r="AJ14" i="33"/>
  <c r="H10" i="33"/>
  <c r="H69" i="33"/>
  <c r="H11" i="33" s="1"/>
  <c r="AG13" i="33"/>
  <c r="AG72" i="33"/>
  <c r="N85" i="33"/>
  <c r="N27" i="33" s="1"/>
  <c r="N26" i="33"/>
  <c r="K25" i="33"/>
  <c r="K84" i="33"/>
  <c r="Q84" i="33"/>
  <c r="Q25" i="33"/>
  <c r="S72" i="33"/>
  <c r="S13" i="33"/>
  <c r="M13" i="33"/>
  <c r="M72" i="33"/>
  <c r="AG63" i="33"/>
  <c r="AG4" i="33"/>
  <c r="AG8" i="33"/>
  <c r="AG67" i="33"/>
  <c r="S68" i="33"/>
  <c r="S9" i="33"/>
  <c r="L12" i="33"/>
  <c r="L71" i="33"/>
  <c r="AH7" i="31"/>
  <c r="AA27" i="30"/>
  <c r="Z5" i="32"/>
  <c r="K5" i="31"/>
  <c r="L21" i="30"/>
  <c r="F6" i="31"/>
  <c r="AS128" i="22"/>
  <c r="A90" i="22"/>
  <c r="A143" i="22" s="1"/>
  <c r="A196" i="22" s="1"/>
  <c r="A249" i="22" s="1"/>
  <c r="A50" i="31"/>
  <c r="A103" i="31" s="1"/>
  <c r="A156" i="31" s="1"/>
  <c r="A209" i="31" s="1"/>
  <c r="A262" i="31" s="1"/>
  <c r="Q8" i="33"/>
  <c r="L8" i="33"/>
  <c r="R5" i="33"/>
  <c r="S24" i="33"/>
  <c r="K24" i="33"/>
  <c r="N4" i="22"/>
  <c r="S62" i="33"/>
  <c r="AH22" i="30"/>
  <c r="N20" i="30"/>
  <c r="M20" i="30"/>
  <c r="Q34" i="30"/>
  <c r="S21" i="30"/>
  <c r="P15" i="30"/>
  <c r="AE15" i="30"/>
  <c r="X16" i="30"/>
  <c r="AE9" i="31"/>
  <c r="T21" i="30"/>
  <c r="S5" i="31"/>
  <c r="O6" i="31"/>
  <c r="AF8" i="31"/>
  <c r="AG21" i="30"/>
  <c r="H6" i="31"/>
  <c r="R21" i="30"/>
  <c r="Q6" i="31"/>
  <c r="T7" i="22"/>
  <c r="U15" i="30"/>
  <c r="G15" i="30"/>
  <c r="F5" i="22"/>
  <c r="T22" i="30"/>
  <c r="M21" i="22"/>
  <c r="N17" i="30"/>
  <c r="X28" i="30"/>
  <c r="W7" i="32"/>
  <c r="R16" i="30"/>
  <c r="Q13" i="22"/>
  <c r="Q13" i="31"/>
  <c r="R22" i="30"/>
  <c r="AG45" i="22"/>
  <c r="X32" i="30"/>
  <c r="W15" i="32"/>
  <c r="F45" i="31"/>
  <c r="A14" i="32"/>
  <c r="A31" i="32" s="1"/>
  <c r="A48" i="32" s="1"/>
  <c r="A65" i="32" s="1"/>
  <c r="A82" i="32" s="1"/>
  <c r="H4" i="33"/>
  <c r="K9" i="33"/>
  <c r="M8" i="33"/>
  <c r="F16" i="33"/>
  <c r="AD25" i="33"/>
  <c r="H9" i="33"/>
  <c r="S8" i="33"/>
  <c r="AI25" i="33"/>
  <c r="K5" i="33"/>
  <c r="K12" i="33"/>
  <c r="AH12" i="33"/>
  <c r="R24" i="33"/>
  <c r="N25" i="33"/>
  <c r="AS130" i="22"/>
  <c r="F83" i="33"/>
  <c r="G4" i="32"/>
  <c r="H71" i="33"/>
  <c r="AF62" i="33"/>
  <c r="AH66" i="33"/>
  <c r="AI62" i="33"/>
  <c r="AF84" i="33"/>
  <c r="AF70" i="33"/>
  <c r="AG8" i="32"/>
  <c r="N67" i="33"/>
  <c r="N68" i="33" s="1"/>
  <c r="R20" i="30"/>
  <c r="M35" i="30"/>
  <c r="M29" i="30"/>
  <c r="AH34" i="30"/>
  <c r="AJ15" i="30"/>
  <c r="N38" i="30"/>
  <c r="AJ20" i="30"/>
  <c r="AC17" i="30"/>
  <c r="Q22" i="30"/>
  <c r="T15" i="30"/>
  <c r="AJ17" i="30"/>
  <c r="R17" i="30"/>
  <c r="AC15" i="30"/>
  <c r="AS124" i="22"/>
  <c r="Z7" i="31"/>
  <c r="P27" i="30"/>
  <c r="O5" i="32"/>
  <c r="AH33" i="30"/>
  <c r="AG27" i="30"/>
  <c r="Y27" i="30"/>
  <c r="Y21" i="30"/>
  <c r="X11" i="31"/>
  <c r="L16" i="30"/>
  <c r="K14" i="22"/>
  <c r="J26" i="31"/>
  <c r="AG22" i="22"/>
  <c r="AG16" i="30"/>
  <c r="AG14" i="22"/>
  <c r="X48" i="31"/>
  <c r="O51" i="31"/>
  <c r="X46" i="22"/>
  <c r="L17" i="30"/>
  <c r="K21" i="22"/>
  <c r="L21" i="22"/>
  <c r="M17" i="30"/>
  <c r="AF21" i="22"/>
  <c r="AG17" i="30"/>
  <c r="M19" i="22"/>
  <c r="N16" i="30"/>
  <c r="P29" i="30"/>
  <c r="O9" i="32"/>
  <c r="N13" i="22"/>
  <c r="O16" i="30"/>
  <c r="R16" i="31"/>
  <c r="S22" i="30"/>
  <c r="AC20" i="30"/>
  <c r="H45" i="22"/>
  <c r="AS117" i="22"/>
  <c r="A170" i="22"/>
  <c r="A223" i="22" s="1"/>
  <c r="A27" i="33"/>
  <c r="A56" i="33" s="1"/>
  <c r="A85" i="33" s="1"/>
  <c r="A114" i="33" s="1"/>
  <c r="A143" i="33" s="1"/>
  <c r="A47" i="31"/>
  <c r="A100" i="31" s="1"/>
  <c r="A153" i="31" s="1"/>
  <c r="A206" i="31" s="1"/>
  <c r="A259" i="31" s="1"/>
  <c r="AF8" i="33"/>
  <c r="P12" i="33"/>
  <c r="R8" i="33"/>
  <c r="N9" i="33"/>
  <c r="N14" i="33"/>
  <c r="F5" i="33"/>
  <c r="P8" i="33"/>
  <c r="T12" i="33"/>
  <c r="F13" i="33"/>
  <c r="Q17" i="33"/>
  <c r="AI8" i="32"/>
  <c r="T66" i="33"/>
  <c r="AI66" i="33"/>
  <c r="AD66" i="33"/>
  <c r="L62" i="33"/>
  <c r="AF20" i="31"/>
  <c r="AA17" i="30"/>
  <c r="AE17" i="30"/>
  <c r="X27" i="30"/>
  <c r="U20" i="30"/>
  <c r="AI6" i="31"/>
  <c r="AB9" i="31"/>
  <c r="T8" i="31"/>
  <c r="J10" i="31"/>
  <c r="X6" i="22"/>
  <c r="L21" i="31"/>
  <c r="M23" i="30"/>
  <c r="P18" i="31"/>
  <c r="AG22" i="31"/>
  <c r="AH23" i="30"/>
  <c r="X16" i="31"/>
  <c r="AI24" i="31"/>
  <c r="Z21" i="31"/>
  <c r="AD24" i="31"/>
  <c r="K21" i="31"/>
  <c r="L23" i="30"/>
  <c r="R22" i="22"/>
  <c r="S17" i="30"/>
  <c r="AK16" i="30"/>
  <c r="AJ13" i="22"/>
  <c r="P19" i="22"/>
  <c r="AI14" i="31"/>
  <c r="AJ22" i="30"/>
  <c r="AD45" i="22"/>
  <c r="AE20" i="30"/>
  <c r="Q48" i="31"/>
  <c r="R26" i="30"/>
  <c r="AI49" i="31"/>
  <c r="Y50" i="31"/>
  <c r="R30" i="30"/>
  <c r="AI41" i="31"/>
  <c r="AK32" i="30"/>
  <c r="A169" i="22"/>
  <c r="A222" i="22" s="1"/>
  <c r="AS116" i="22"/>
  <c r="O49" i="31"/>
  <c r="AG30" i="30"/>
  <c r="D4" i="22"/>
  <c r="D12" i="22" s="1"/>
  <c r="D20" i="22" s="1"/>
  <c r="D28" i="22" s="1"/>
  <c r="D36" i="22" s="1"/>
  <c r="D44" i="22" s="1"/>
  <c r="D4" i="31"/>
  <c r="D12" i="31" s="1"/>
  <c r="D20" i="31" s="1"/>
  <c r="D28" i="31" s="1"/>
  <c r="D36" i="31" s="1"/>
  <c r="D44" i="31" s="1"/>
  <c r="D4" i="33"/>
  <c r="D8" i="33" s="1"/>
  <c r="D12" i="33" s="1"/>
  <c r="D16" i="33" s="1"/>
  <c r="D20" i="33" s="1"/>
  <c r="D24" i="33" s="1"/>
  <c r="D72" i="37"/>
  <c r="D89" i="37" s="1"/>
  <c r="D93" i="37" s="1"/>
  <c r="D59" i="37"/>
  <c r="A22" i="31"/>
  <c r="E5" i="22"/>
  <c r="E57" i="22"/>
  <c r="A14" i="33"/>
  <c r="E47" i="31"/>
  <c r="E100" i="31" s="1"/>
  <c r="E99" i="31"/>
  <c r="E66" i="22"/>
  <c r="E99" i="22"/>
  <c r="E37" i="22"/>
  <c r="E89" i="22"/>
  <c r="E9" i="32"/>
  <c r="E26" i="32" s="1"/>
  <c r="E38" i="31"/>
  <c r="E90" i="31"/>
  <c r="E14" i="31"/>
  <c r="E66" i="31"/>
  <c r="U146" i="25"/>
  <c r="AB146" i="25"/>
  <c r="AC60" i="31" s="1"/>
  <c r="AC68" i="31" s="1"/>
  <c r="AC76" i="31" s="1"/>
  <c r="AC84" i="31" s="1"/>
  <c r="AC92" i="31" s="1"/>
  <c r="AC100" i="31" s="1"/>
  <c r="E34" i="33"/>
  <c r="E6" i="33"/>
  <c r="E31" i="22"/>
  <c r="E83" i="22"/>
  <c r="D6" i="33"/>
  <c r="D10" i="33" s="1"/>
  <c r="D14" i="33" s="1"/>
  <c r="D18" i="33" s="1"/>
  <c r="D22" i="33" s="1"/>
  <c r="D26" i="33" s="1"/>
  <c r="AO57" i="25"/>
  <c r="O255" i="25"/>
  <c r="K38" i="34"/>
  <c r="M255" i="25" s="1"/>
  <c r="O163" i="25"/>
  <c r="K43" i="34"/>
  <c r="M163" i="25" s="1"/>
  <c r="O280" i="25"/>
  <c r="K23" i="34"/>
  <c r="M280" i="25" s="1"/>
  <c r="AK57" i="25"/>
  <c r="AL45" i="25"/>
  <c r="U46" i="25"/>
  <c r="U111" i="25"/>
  <c r="U44" i="25" s="1"/>
  <c r="AL58" i="25"/>
  <c r="AL123" i="25"/>
  <c r="AL56" i="25" s="1"/>
  <c r="U41" i="25"/>
  <c r="U106" i="25"/>
  <c r="U156" i="25"/>
  <c r="AB156" i="25"/>
  <c r="K40" i="34"/>
  <c r="M227" i="25" s="1"/>
  <c r="O227" i="25"/>
  <c r="K24" i="34"/>
  <c r="M224" i="25" s="1"/>
  <c r="O224" i="25"/>
  <c r="O171" i="25"/>
  <c r="K35" i="34"/>
  <c r="M171" i="25" s="1"/>
  <c r="AJ40" i="25"/>
  <c r="AJ106" i="25"/>
  <c r="U48" i="25"/>
  <c r="AB45" i="25"/>
  <c r="U150" i="25"/>
  <c r="AB150" i="25"/>
  <c r="AB154" i="25"/>
  <c r="U154" i="25"/>
  <c r="R264" i="25"/>
  <c r="H88" i="25"/>
  <c r="H97" i="25"/>
  <c r="O6" i="40"/>
  <c r="L8" i="40"/>
  <c r="H18" i="25"/>
  <c r="AB108" i="25"/>
  <c r="AB149" i="25"/>
  <c r="U149" i="25"/>
  <c r="I152" i="25"/>
  <c r="M10" i="40"/>
  <c r="AA10" i="40"/>
  <c r="W135" i="25"/>
  <c r="AE10" i="40"/>
  <c r="AA135" i="25"/>
  <c r="AC34" i="30" s="1"/>
  <c r="O149" i="25"/>
  <c r="S11" i="40"/>
  <c r="S12" i="40"/>
  <c r="O157" i="25"/>
  <c r="Q15" i="30" s="1"/>
  <c r="AD12" i="40"/>
  <c r="Z157" i="25"/>
  <c r="J9" i="40"/>
  <c r="F146" i="25"/>
  <c r="G15" i="31" s="1"/>
  <c r="Q9" i="40"/>
  <c r="M141" i="25"/>
  <c r="Z9" i="40"/>
  <c r="V146" i="25"/>
  <c r="W15" i="31" s="1"/>
  <c r="AA155" i="25"/>
  <c r="AE9" i="40"/>
  <c r="AK9" i="40"/>
  <c r="AG141" i="25"/>
  <c r="AH5" i="32" s="1"/>
  <c r="AI171" i="25"/>
  <c r="AI227" i="25"/>
  <c r="AI283" i="25"/>
  <c r="U292" i="25"/>
  <c r="U208" i="25"/>
  <c r="U236" i="25"/>
  <c r="U320" i="25"/>
  <c r="U22" i="25"/>
  <c r="U264" i="25"/>
  <c r="U180" i="25"/>
  <c r="U280" i="25"/>
  <c r="U196" i="25"/>
  <c r="U224" i="25"/>
  <c r="U308" i="25"/>
  <c r="U10" i="25"/>
  <c r="U168" i="25"/>
  <c r="U252" i="25"/>
  <c r="U275" i="25"/>
  <c r="U191" i="25"/>
  <c r="U163" i="25"/>
  <c r="U219" i="25"/>
  <c r="U247" i="25"/>
  <c r="U5" i="25"/>
  <c r="U303" i="25"/>
  <c r="AB72" i="25"/>
  <c r="U66" i="36"/>
  <c r="Z7" i="30" s="1"/>
  <c r="AJ191" i="25"/>
  <c r="AJ275" i="25"/>
  <c r="AJ247" i="25"/>
  <c r="AJ219" i="25"/>
  <c r="AJ163" i="25"/>
  <c r="AJ303" i="25"/>
  <c r="AJ5" i="25"/>
  <c r="AK80" i="25"/>
  <c r="AL224" i="25"/>
  <c r="AL280" i="25"/>
  <c r="AL168" i="25"/>
  <c r="AL252" i="25"/>
  <c r="AL196" i="25"/>
  <c r="AL308" i="25"/>
  <c r="AL10" i="25"/>
  <c r="K32" i="34"/>
  <c r="M236" i="25" s="1"/>
  <c r="U57" i="25"/>
  <c r="U159" i="25"/>
  <c r="AB159" i="25"/>
  <c r="I6" i="40"/>
  <c r="E150" i="25"/>
  <c r="W6" i="40"/>
  <c r="S150" i="25"/>
  <c r="T11" i="31" s="1"/>
  <c r="AC6" i="40"/>
  <c r="Y150" i="25"/>
  <c r="Z7" i="40"/>
  <c r="V138" i="25"/>
  <c r="X34" i="30" s="1"/>
  <c r="AD7" i="40"/>
  <c r="Z138" i="25"/>
  <c r="AD148" i="25"/>
  <c r="AH7" i="40"/>
  <c r="AH148" i="25"/>
  <c r="AL7" i="40"/>
  <c r="X8" i="40"/>
  <c r="T156" i="25"/>
  <c r="AJ8" i="40"/>
  <c r="AF156" i="25"/>
  <c r="O148" i="25"/>
  <c r="S7" i="40"/>
  <c r="AB7" i="40"/>
  <c r="X138" i="25"/>
  <c r="W147" i="25"/>
  <c r="X8" i="31" s="1"/>
  <c r="AA8" i="40"/>
  <c r="AC10" i="40"/>
  <c r="Y135" i="25"/>
  <c r="AI10" i="40"/>
  <c r="AM10" i="40"/>
  <c r="E280" i="25"/>
  <c r="E224" i="25"/>
  <c r="E168" i="25"/>
  <c r="E252" i="25"/>
  <c r="E308" i="25"/>
  <c r="E196" i="25"/>
  <c r="R37" i="34"/>
  <c r="T311" i="25" s="1"/>
  <c r="AG37" i="34"/>
  <c r="AI311" i="25" s="1"/>
  <c r="Y56" i="34"/>
  <c r="R7" i="40"/>
  <c r="N148" i="25"/>
  <c r="AA7" i="40"/>
  <c r="W138" i="25"/>
  <c r="AE7" i="40"/>
  <c r="AA138" i="25"/>
  <c r="G147" i="25"/>
  <c r="H24" i="31" s="1"/>
  <c r="K8" i="40"/>
  <c r="M147" i="25"/>
  <c r="Q8" i="40"/>
  <c r="AA147" i="25"/>
  <c r="AC23" i="30" s="1"/>
  <c r="AE8" i="40"/>
  <c r="G155" i="25"/>
  <c r="K9" i="40"/>
  <c r="N146" i="25"/>
  <c r="O60" i="31" s="1"/>
  <c r="O68" i="31" s="1"/>
  <c r="O76" i="31" s="1"/>
  <c r="O84" i="31" s="1"/>
  <c r="O92" i="31" s="1"/>
  <c r="O100" i="31" s="1"/>
  <c r="R9" i="40"/>
  <c r="W155" i="25"/>
  <c r="AA9" i="40"/>
  <c r="AB10" i="40"/>
  <c r="X135" i="25"/>
  <c r="A38" i="37"/>
  <c r="A25" i="37"/>
  <c r="A29" i="37" s="1"/>
  <c r="A33" i="37" s="1"/>
  <c r="AB65" i="36"/>
  <c r="AG10" i="30" s="1"/>
  <c r="AG9" i="30"/>
  <c r="AA9" i="30"/>
  <c r="V65" i="36"/>
  <c r="AA10" i="30" s="1"/>
  <c r="H124" i="25"/>
  <c r="H23" i="25"/>
  <c r="AB71" i="25"/>
  <c r="AB4" i="25" s="1"/>
  <c r="U71" i="25"/>
  <c r="U4" i="25" s="1"/>
  <c r="I136" i="25"/>
  <c r="AG7" i="40"/>
  <c r="AC148" i="25"/>
  <c r="AK7" i="40"/>
  <c r="AG148" i="25"/>
  <c r="AI21" i="30" s="1"/>
  <c r="I10" i="40"/>
  <c r="AJ10" i="40"/>
  <c r="AI143" i="25"/>
  <c r="AJ57" i="31" s="1"/>
  <c r="AJ65" i="31" s="1"/>
  <c r="AJ73" i="31" s="1"/>
  <c r="AJ81" i="31" s="1"/>
  <c r="AJ89" i="31" s="1"/>
  <c r="AJ97" i="31" s="1"/>
  <c r="M11" i="40"/>
  <c r="I149" i="25"/>
  <c r="AB11" i="40"/>
  <c r="X149" i="25"/>
  <c r="Y9" i="30"/>
  <c r="T65" i="36"/>
  <c r="Y10" i="30" s="1"/>
  <c r="J264" i="25"/>
  <c r="J292" i="25"/>
  <c r="Z64" i="36"/>
  <c r="X64" i="36"/>
  <c r="S64" i="36"/>
  <c r="P64" i="36"/>
  <c r="F30" i="34"/>
  <c r="E30" i="34"/>
  <c r="G264" i="25" s="1"/>
  <c r="H74" i="25"/>
  <c r="H92" i="25"/>
  <c r="H78" i="25"/>
  <c r="F66" i="36"/>
  <c r="K7" i="30" s="1"/>
  <c r="I280" i="25"/>
  <c r="I168" i="25"/>
  <c r="I252" i="25"/>
  <c r="I224" i="25"/>
  <c r="I196" i="25"/>
  <c r="I308" i="25"/>
  <c r="AF64" i="36"/>
  <c r="M9" i="30"/>
  <c r="H65" i="36"/>
  <c r="M10" i="30" s="1"/>
  <c r="AG47" i="34"/>
  <c r="AI275" i="25" s="1"/>
  <c r="R47" i="34"/>
  <c r="T275" i="25" s="1"/>
  <c r="AE64" i="36"/>
  <c r="M264" i="25"/>
  <c r="I64" i="36"/>
  <c r="G292" i="25"/>
  <c r="B65" i="36"/>
  <c r="H81" i="25"/>
  <c r="H73" i="25"/>
  <c r="F62" i="36"/>
  <c r="K11" i="30" s="1"/>
  <c r="R36" i="34"/>
  <c r="T199" i="25" s="1"/>
  <c r="AG36" i="34"/>
  <c r="AI199" i="25" s="1"/>
  <c r="AG43" i="34"/>
  <c r="AI163" i="25" s="1"/>
  <c r="Q67" i="36" s="1"/>
  <c r="V6" i="30" s="1"/>
  <c r="O264" i="25"/>
  <c r="F31" i="34"/>
  <c r="E191" i="25"/>
  <c r="AG38" i="34"/>
  <c r="AI255" i="25" s="1"/>
  <c r="AI280" i="25"/>
  <c r="AG27" i="34"/>
  <c r="AI180" i="25" s="1"/>
  <c r="T68" i="36"/>
  <c r="Y8" i="30" s="1"/>
  <c r="AL275" i="25"/>
  <c r="AL219" i="25"/>
  <c r="AL163" i="25"/>
  <c r="AL247" i="25"/>
  <c r="AL191" i="25"/>
  <c r="AL303" i="25"/>
  <c r="N65" i="36"/>
  <c r="W64" i="36"/>
  <c r="AB9" i="30" s="1"/>
  <c r="C66" i="36"/>
  <c r="H7" i="30" s="1"/>
  <c r="C67" i="36"/>
  <c r="H6" i="30" s="1"/>
  <c r="U62" i="36"/>
  <c r="Z11" i="30" s="1"/>
  <c r="M65" i="36"/>
  <c r="U64" i="36"/>
  <c r="Z9" i="30" s="1"/>
  <c r="AK280" i="25"/>
  <c r="AK224" i="25"/>
  <c r="AK252" i="25"/>
  <c r="AK168" i="25"/>
  <c r="AK308" i="25"/>
  <c r="AM252" i="25"/>
  <c r="AM308" i="25"/>
  <c r="AM224" i="25"/>
  <c r="AM280" i="25"/>
  <c r="AM168" i="25"/>
  <c r="AM275" i="25"/>
  <c r="AM219" i="25"/>
  <c r="AM163" i="25"/>
  <c r="AM247" i="25"/>
  <c r="AM191" i="25"/>
  <c r="AM303" i="25"/>
  <c r="I247" i="25"/>
  <c r="I163" i="25"/>
  <c r="AI168" i="25"/>
  <c r="T219" i="25"/>
  <c r="C62" i="36"/>
  <c r="H11" i="30" s="1"/>
  <c r="U67" i="36"/>
  <c r="Z6" i="30" s="1"/>
  <c r="P227" i="25"/>
  <c r="P219" i="25"/>
  <c r="X227" i="25"/>
  <c r="X219" i="25"/>
  <c r="AL208" i="25"/>
  <c r="AL320" i="25"/>
  <c r="AL236" i="25"/>
  <c r="AL292" i="25"/>
  <c r="AL180" i="25"/>
  <c r="AL264" i="25"/>
  <c r="AF264" i="25"/>
  <c r="AB86" i="25"/>
  <c r="AB84" i="25"/>
  <c r="AD247" i="25"/>
  <c r="Q247" i="25"/>
  <c r="Q275" i="25"/>
  <c r="Z191" i="25"/>
  <c r="Q227" i="25"/>
  <c r="W68" i="36" s="1"/>
  <c r="AB8" i="30" s="1"/>
  <c r="Q219" i="25"/>
  <c r="F292" i="25"/>
  <c r="L31" i="34"/>
  <c r="P31" i="34"/>
  <c r="R292" i="25" s="1"/>
  <c r="L36" i="34"/>
  <c r="AE36" i="34" s="1"/>
  <c r="AG199" i="25" s="1"/>
  <c r="L20" i="34"/>
  <c r="P20" i="34"/>
  <c r="L32" i="34"/>
  <c r="AE32" i="34" s="1"/>
  <c r="AG236" i="25" s="1"/>
  <c r="P32" i="34"/>
  <c r="AO79" i="25"/>
  <c r="AO84" i="25"/>
  <c r="AO93" i="25"/>
  <c r="AO89" i="25" s="1"/>
  <c r="AO75" i="25"/>
  <c r="AN79" i="25"/>
  <c r="AN93" i="25"/>
  <c r="AN75" i="25"/>
  <c r="AN84" i="25"/>
  <c r="AK135" i="25"/>
  <c r="AK33" i="33"/>
  <c r="AK37" i="33" s="1"/>
  <c r="AK41" i="33" s="1"/>
  <c r="AK45" i="33" s="1"/>
  <c r="AK49" i="33" s="1"/>
  <c r="AK53" i="33" s="1"/>
  <c r="AM38" i="34"/>
  <c r="AL38" i="34"/>
  <c r="AM46" i="34"/>
  <c r="AL46" i="34"/>
  <c r="AM44" i="34"/>
  <c r="AL44" i="34"/>
  <c r="AO88" i="25"/>
  <c r="AO97" i="25"/>
  <c r="AN97" i="25"/>
  <c r="AN88" i="25"/>
  <c r="AO86" i="25"/>
  <c r="AN76" i="25"/>
  <c r="AO76" i="25"/>
  <c r="AN86" i="25"/>
  <c r="AK35" i="33"/>
  <c r="AK39" i="33" s="1"/>
  <c r="AK43" i="33" s="1"/>
  <c r="AK47" i="33" s="1"/>
  <c r="AK51" i="33" s="1"/>
  <c r="AK55" i="33" s="1"/>
  <c r="AK137" i="25"/>
  <c r="AF292" i="25"/>
  <c r="AB79" i="25"/>
  <c r="AD191" i="25"/>
  <c r="Y191" i="25"/>
  <c r="W191" i="25"/>
  <c r="Q255" i="25"/>
  <c r="Q283" i="25"/>
  <c r="Z163" i="25"/>
  <c r="F264" i="25"/>
  <c r="F180" i="25"/>
  <c r="L28" i="34"/>
  <c r="P28" i="34"/>
  <c r="AM24" i="34"/>
  <c r="AL24" i="34"/>
  <c r="AK34" i="33"/>
  <c r="AK38" i="33" s="1"/>
  <c r="AK42" i="33" s="1"/>
  <c r="AK46" i="33" s="1"/>
  <c r="AK50" i="33" s="1"/>
  <c r="AK54" i="33" s="1"/>
  <c r="AK136" i="25"/>
  <c r="AD303" i="25"/>
  <c r="AD163" i="25"/>
  <c r="Z275" i="25"/>
  <c r="AL22" i="34"/>
  <c r="AM22" i="34"/>
  <c r="AM36" i="34"/>
  <c r="AL36" i="34"/>
  <c r="N219" i="25"/>
  <c r="N163" i="25"/>
  <c r="N247" i="25"/>
  <c r="N303" i="25"/>
  <c r="N191" i="25"/>
  <c r="N275" i="25"/>
  <c r="L40" i="34"/>
  <c r="P40" i="34"/>
  <c r="AO94" i="25"/>
  <c r="AO85" i="25"/>
  <c r="AN73" i="25"/>
  <c r="AN81" i="25"/>
  <c r="AN90" i="25"/>
  <c r="N283" i="25"/>
  <c r="N199" i="25"/>
  <c r="AO92" i="25"/>
  <c r="AO83" i="25"/>
  <c r="AO78" i="25"/>
  <c r="AB91" i="25"/>
  <c r="U82" i="25"/>
  <c r="AB82" i="25"/>
  <c r="AJ91" i="25"/>
  <c r="Q141" i="25"/>
  <c r="R9" i="32" s="1"/>
  <c r="T5" i="39"/>
  <c r="T19" i="39" s="1"/>
  <c r="AK5" i="39"/>
  <c r="AK7" i="39"/>
  <c r="AK8" i="39"/>
  <c r="AK10" i="39"/>
  <c r="AK6" i="39"/>
  <c r="AK9" i="39"/>
  <c r="AM19" i="39"/>
  <c r="AN10" i="39"/>
  <c r="AN6" i="39"/>
  <c r="AN5" i="39"/>
  <c r="AN7" i="39"/>
  <c r="AN9" i="39"/>
  <c r="N255" i="25"/>
  <c r="AO73" i="25"/>
  <c r="AN8" i="39"/>
  <c r="AO74" i="25"/>
  <c r="AO91" i="25"/>
  <c r="AM91" i="25"/>
  <c r="AK91" i="25"/>
  <c r="AN82" i="25"/>
  <c r="AL82" i="25"/>
  <c r="AJ82" i="25"/>
  <c r="AO82" i="25"/>
  <c r="AM82" i="25"/>
  <c r="AK82" i="25"/>
  <c r="AK138" i="25"/>
  <c r="AK36" i="33"/>
  <c r="AK40" i="33" s="1"/>
  <c r="AK44" i="33" s="1"/>
  <c r="AK48" i="33" s="1"/>
  <c r="AK52" i="33" s="1"/>
  <c r="AK56" i="33" s="1"/>
  <c r="AA9" i="39"/>
  <c r="AA10" i="39"/>
  <c r="AA6" i="39"/>
  <c r="T6" i="39" s="1"/>
  <c r="T20" i="39" s="1"/>
  <c r="AA8" i="39"/>
  <c r="AA7" i="39"/>
  <c r="AA5" i="39"/>
  <c r="AL8" i="39"/>
  <c r="AL9" i="39"/>
  <c r="AL7" i="39"/>
  <c r="AL10" i="39"/>
  <c r="AL5" i="39"/>
  <c r="AL6" i="39"/>
  <c r="I164" i="40"/>
  <c r="K164" i="40"/>
  <c r="M164" i="40"/>
  <c r="O164" i="40"/>
  <c r="R164" i="40"/>
  <c r="T164" i="40"/>
  <c r="X164" i="40"/>
  <c r="Z164" i="40"/>
  <c r="AB164" i="40"/>
  <c r="AD164" i="40"/>
  <c r="AG164" i="40"/>
  <c r="AI164" i="40"/>
  <c r="AK164" i="40"/>
  <c r="AM164" i="40"/>
  <c r="G9" i="39"/>
  <c r="G10" i="39"/>
  <c r="G6" i="39"/>
  <c r="G8" i="39"/>
  <c r="J164" i="40"/>
  <c r="H82" i="25"/>
  <c r="N164" i="40"/>
  <c r="Q164" i="40"/>
  <c r="S164" i="40"/>
  <c r="W164" i="40"/>
  <c r="AA164" i="40"/>
  <c r="AC164" i="40"/>
  <c r="AE164" i="40"/>
  <c r="P164" i="40"/>
  <c r="AH164" i="40"/>
  <c r="AJ164" i="40"/>
  <c r="AL164" i="40"/>
  <c r="V164" i="40"/>
  <c r="U164" i="40"/>
  <c r="AI9" i="39"/>
  <c r="AI5" i="39"/>
  <c r="AI10" i="39"/>
  <c r="AI6" i="39"/>
  <c r="AI8" i="39"/>
  <c r="G19" i="39"/>
  <c r="AJ10" i="39"/>
  <c r="AJ6" i="39"/>
  <c r="AJ5" i="39"/>
  <c r="AJ7" i="39"/>
  <c r="AJ9" i="39"/>
  <c r="AM9" i="39"/>
  <c r="AM10" i="39"/>
  <c r="AM6" i="39"/>
  <c r="AM8" i="39"/>
  <c r="E48" i="31"/>
  <c r="D76" i="37"/>
  <c r="E14" i="33"/>
  <c r="E31" i="31"/>
  <c r="E83" i="31"/>
  <c r="E7" i="31"/>
  <c r="E18" i="33"/>
  <c r="D42" i="37"/>
  <c r="E22" i="22"/>
  <c r="E22" i="31"/>
  <c r="E74" i="31"/>
  <c r="E48" i="22"/>
  <c r="E100" i="22"/>
  <c r="E16" i="22"/>
  <c r="E68" i="22"/>
  <c r="E15" i="31"/>
  <c r="E67" i="31"/>
  <c r="E32" i="22"/>
  <c r="E84" i="22"/>
  <c r="D25" i="37"/>
  <c r="AI313" i="25" l="1"/>
  <c r="AJ45" i="31" s="1"/>
  <c r="AI317" i="25"/>
  <c r="AJ49" i="31" s="1"/>
  <c r="AI312" i="25"/>
  <c r="AI315" i="25"/>
  <c r="AJ47" i="31" s="1"/>
  <c r="AI319" i="25"/>
  <c r="AJ51" i="31" s="1"/>
  <c r="AI318" i="25"/>
  <c r="AJ50" i="31" s="1"/>
  <c r="AI316" i="25"/>
  <c r="AJ48" i="31" s="1"/>
  <c r="AI314" i="25"/>
  <c r="AJ46" i="31" s="1"/>
  <c r="AO292" i="25"/>
  <c r="AO180" i="25"/>
  <c r="AO264" i="25"/>
  <c r="AO320" i="25"/>
  <c r="AO22" i="25"/>
  <c r="R293" i="25"/>
  <c r="R298" i="25"/>
  <c r="S41" i="22" s="1"/>
  <c r="R300" i="25"/>
  <c r="S43" i="22" s="1"/>
  <c r="R299" i="25"/>
  <c r="S42" i="22" s="1"/>
  <c r="R295" i="25"/>
  <c r="S38" i="22" s="1"/>
  <c r="R296" i="25"/>
  <c r="S39" i="22" s="1"/>
  <c r="R294" i="25"/>
  <c r="S37" i="22" s="1"/>
  <c r="R297" i="25"/>
  <c r="S40" i="22" s="1"/>
  <c r="V21" i="30"/>
  <c r="V15" i="30"/>
  <c r="V27" i="30"/>
  <c r="V33" i="30"/>
  <c r="U62" i="33"/>
  <c r="Q62" i="36"/>
  <c r="V11" i="30" s="1"/>
  <c r="AB29" i="30"/>
  <c r="AB35" i="30"/>
  <c r="AB17" i="30"/>
  <c r="AB23" i="30"/>
  <c r="AA70" i="33"/>
  <c r="AI256" i="25"/>
  <c r="AI261" i="25"/>
  <c r="AJ33" i="31" s="1"/>
  <c r="AI257" i="25"/>
  <c r="AJ29" i="31" s="1"/>
  <c r="AI259" i="25"/>
  <c r="AJ31" i="31" s="1"/>
  <c r="AI262" i="25"/>
  <c r="AJ34" i="31" s="1"/>
  <c r="AI258" i="25"/>
  <c r="AJ30" i="31" s="1"/>
  <c r="AI263" i="25"/>
  <c r="AJ35" i="31" s="1"/>
  <c r="AI260" i="25"/>
  <c r="AJ32" i="31" s="1"/>
  <c r="AI202" i="25"/>
  <c r="AJ14" i="31" s="1"/>
  <c r="AI206" i="25"/>
  <c r="AJ18" i="31" s="1"/>
  <c r="AI203" i="25"/>
  <c r="AJ15" i="31" s="1"/>
  <c r="AI207" i="25"/>
  <c r="AJ19" i="31" s="1"/>
  <c r="AI204" i="25"/>
  <c r="AJ16" i="31" s="1"/>
  <c r="AI201" i="25"/>
  <c r="AJ13" i="31" s="1"/>
  <c r="AI205" i="25"/>
  <c r="AJ17" i="31" s="1"/>
  <c r="AI200" i="25"/>
  <c r="Q66" i="36"/>
  <c r="V7" i="30" s="1"/>
  <c r="D64" i="36"/>
  <c r="G269" i="25"/>
  <c r="H32" i="22" s="1"/>
  <c r="G266" i="25"/>
  <c r="H29" i="22" s="1"/>
  <c r="G272" i="25"/>
  <c r="H35" i="22" s="1"/>
  <c r="G265" i="25"/>
  <c r="G267" i="25"/>
  <c r="H30" i="22" s="1"/>
  <c r="G271" i="25"/>
  <c r="H34" i="22" s="1"/>
  <c r="G268" i="25"/>
  <c r="H31" i="22" s="1"/>
  <c r="G270" i="25"/>
  <c r="H33" i="22" s="1"/>
  <c r="AM24" i="39"/>
  <c r="AJ19" i="39"/>
  <c r="I105" i="37"/>
  <c r="I4" i="37"/>
  <c r="AI36" i="39"/>
  <c r="AI24" i="39"/>
  <c r="AK93" i="37" s="1"/>
  <c r="L164" i="40"/>
  <c r="H15" i="25"/>
  <c r="H116" i="25"/>
  <c r="H49" i="25" s="1"/>
  <c r="G36" i="39"/>
  <c r="G24" i="39"/>
  <c r="AL33" i="39"/>
  <c r="AL21" i="39"/>
  <c r="AA33" i="39"/>
  <c r="AA21" i="39"/>
  <c r="AC42" i="37" s="1"/>
  <c r="AA35" i="39"/>
  <c r="AA23" i="39"/>
  <c r="AQ164" i="40"/>
  <c r="AM80" i="25"/>
  <c r="AM15" i="25"/>
  <c r="AM116" i="25"/>
  <c r="AR164" i="40"/>
  <c r="AN15" i="25"/>
  <c r="AN116" i="25"/>
  <c r="AN49" i="25" s="1"/>
  <c r="AO7" i="25"/>
  <c r="AN23" i="39"/>
  <c r="AN24" i="39"/>
  <c r="AK20" i="39"/>
  <c r="AK19" i="39"/>
  <c r="AF164" i="40"/>
  <c r="AB80" i="25"/>
  <c r="AB15" i="25"/>
  <c r="AB116" i="25"/>
  <c r="AO16" i="25"/>
  <c r="AO117" i="25"/>
  <c r="AO50" i="25" s="1"/>
  <c r="AN89" i="25"/>
  <c r="AN23" i="25"/>
  <c r="AN124" i="25"/>
  <c r="AO27" i="25"/>
  <c r="AO128" i="25"/>
  <c r="AO61" i="25" s="1"/>
  <c r="N193" i="25"/>
  <c r="N194" i="25"/>
  <c r="N195" i="25"/>
  <c r="N192" i="25"/>
  <c r="N220" i="25"/>
  <c r="N221" i="25"/>
  <c r="N223" i="25"/>
  <c r="N222" i="25"/>
  <c r="AL136" i="25"/>
  <c r="AL34" i="33"/>
  <c r="AL38" i="33" s="1"/>
  <c r="AL42" i="33" s="1"/>
  <c r="AL46" i="33" s="1"/>
  <c r="AL50" i="33" s="1"/>
  <c r="AL54" i="33" s="1"/>
  <c r="AK108" i="25"/>
  <c r="AK41" i="25" s="1"/>
  <c r="F266" i="25"/>
  <c r="G29" i="22" s="1"/>
  <c r="F267" i="25"/>
  <c r="G30" i="22" s="1"/>
  <c r="F270" i="25"/>
  <c r="G33" i="22" s="1"/>
  <c r="F269" i="25"/>
  <c r="G32" i="22" s="1"/>
  <c r="F272" i="25"/>
  <c r="G35" i="22" s="1"/>
  <c r="F271" i="25"/>
  <c r="G34" i="22" s="1"/>
  <c r="F265" i="25"/>
  <c r="F268" i="25"/>
  <c r="G31" i="22" s="1"/>
  <c r="T66" i="36"/>
  <c r="Y7" i="30" s="1"/>
  <c r="W192" i="25"/>
  <c r="W193" i="25"/>
  <c r="W194" i="25"/>
  <c r="W195" i="25"/>
  <c r="AF296" i="25"/>
  <c r="AG39" i="22" s="1"/>
  <c r="AF297" i="25"/>
  <c r="AG40" i="22" s="1"/>
  <c r="AF300" i="25"/>
  <c r="AG43" i="22" s="1"/>
  <c r="AF294" i="25"/>
  <c r="AG37" i="22" s="1"/>
  <c r="AF299" i="25"/>
  <c r="AG42" i="22" s="1"/>
  <c r="AF295" i="25"/>
  <c r="AG38" i="22" s="1"/>
  <c r="AF298" i="25"/>
  <c r="AG41" i="22" s="1"/>
  <c r="AF293" i="25"/>
  <c r="AS7" i="40"/>
  <c r="AO9" i="25"/>
  <c r="AN30" i="25"/>
  <c r="AN131" i="25"/>
  <c r="AN64" i="25" s="1"/>
  <c r="AN216" i="25"/>
  <c r="AO19" i="22" s="1"/>
  <c r="AL33" i="33"/>
  <c r="AL37" i="33" s="1"/>
  <c r="AL41" i="33" s="1"/>
  <c r="AL45" i="33" s="1"/>
  <c r="AL49" i="33" s="1"/>
  <c r="AL53" i="33" s="1"/>
  <c r="AL135" i="25"/>
  <c r="AK107" i="25"/>
  <c r="AN77" i="25"/>
  <c r="AN12" i="25"/>
  <c r="AO12" i="25"/>
  <c r="N196" i="25"/>
  <c r="AE20" i="34"/>
  <c r="AG196" i="25" s="1"/>
  <c r="F298" i="25"/>
  <c r="G41" i="22" s="1"/>
  <c r="F300" i="25"/>
  <c r="G43" i="22" s="1"/>
  <c r="F297" i="25"/>
  <c r="G40" i="22" s="1"/>
  <c r="F296" i="25"/>
  <c r="G39" i="22" s="1"/>
  <c r="F294" i="25"/>
  <c r="G37" i="22" s="1"/>
  <c r="F299" i="25"/>
  <c r="G42" i="22" s="1"/>
  <c r="F295" i="25"/>
  <c r="G38" i="22" s="1"/>
  <c r="F293" i="25"/>
  <c r="Q277" i="25"/>
  <c r="Q278" i="25"/>
  <c r="Q279" i="25"/>
  <c r="Q276" i="25"/>
  <c r="AF7" i="40"/>
  <c r="AB19" i="25"/>
  <c r="AB120" i="25"/>
  <c r="AB53" i="25" s="1"/>
  <c r="AL294" i="25"/>
  <c r="AM37" i="22" s="1"/>
  <c r="AL295" i="25"/>
  <c r="AM38" i="22" s="1"/>
  <c r="AL300" i="25"/>
  <c r="AM43" i="22" s="1"/>
  <c r="AL297" i="25"/>
  <c r="AM40" i="22" s="1"/>
  <c r="AL293" i="25"/>
  <c r="AL299" i="25"/>
  <c r="AM42" i="22" s="1"/>
  <c r="AL298" i="25"/>
  <c r="AM41" i="22" s="1"/>
  <c r="AL296" i="25"/>
  <c r="AM39" i="22" s="1"/>
  <c r="P229" i="25"/>
  <c r="Q21" i="31" s="1"/>
  <c r="P230" i="25"/>
  <c r="Q22" i="31" s="1"/>
  <c r="P234" i="25"/>
  <c r="Q26" i="31" s="1"/>
  <c r="P235" i="25"/>
  <c r="Q27" i="31" s="1"/>
  <c r="P232" i="25"/>
  <c r="Q24" i="31" s="1"/>
  <c r="P233" i="25"/>
  <c r="Q25" i="31" s="1"/>
  <c r="P231" i="25"/>
  <c r="Q23" i="31" s="1"/>
  <c r="P228" i="25"/>
  <c r="AI169" i="25"/>
  <c r="AI170" i="25"/>
  <c r="AJ5" i="32" s="1"/>
  <c r="AM307" i="25"/>
  <c r="AM304" i="25"/>
  <c r="AM305" i="25"/>
  <c r="AM306" i="25"/>
  <c r="AM223" i="25"/>
  <c r="AM221" i="25"/>
  <c r="AM220" i="25"/>
  <c r="AM222" i="25"/>
  <c r="AM225" i="25"/>
  <c r="AM226" i="25"/>
  <c r="AK225" i="25"/>
  <c r="AK226" i="25"/>
  <c r="C65" i="36"/>
  <c r="H10" i="30" s="1"/>
  <c r="U65" i="36"/>
  <c r="Z10" i="30" s="1"/>
  <c r="R10" i="30"/>
  <c r="AB36" i="30"/>
  <c r="AB24" i="30"/>
  <c r="AA74" i="33"/>
  <c r="AB30" i="30"/>
  <c r="AB18" i="30"/>
  <c r="AL306" i="25"/>
  <c r="AL307" i="25"/>
  <c r="AL304" i="25"/>
  <c r="AL305" i="25"/>
  <c r="AL221" i="25"/>
  <c r="AL220" i="25"/>
  <c r="AL222" i="25"/>
  <c r="AL223" i="25"/>
  <c r="AI182" i="25"/>
  <c r="AJ5" i="22" s="1"/>
  <c r="AI183" i="25"/>
  <c r="AJ6" i="22" s="1"/>
  <c r="AI184" i="25"/>
  <c r="AJ7" i="22" s="1"/>
  <c r="AI187" i="25"/>
  <c r="AJ10" i="22" s="1"/>
  <c r="AI188" i="25"/>
  <c r="AJ11" i="22" s="1"/>
  <c r="AI181" i="25"/>
  <c r="AI185" i="25"/>
  <c r="AJ8" i="22" s="1"/>
  <c r="AI186" i="25"/>
  <c r="AJ9" i="22" s="1"/>
  <c r="H80" i="25"/>
  <c r="H14" i="25"/>
  <c r="H115" i="25"/>
  <c r="I65" i="36"/>
  <c r="N10" i="30" s="1"/>
  <c r="N9" i="30"/>
  <c r="AI278" i="25"/>
  <c r="AI276" i="25"/>
  <c r="AI277" i="25"/>
  <c r="AI279" i="25"/>
  <c r="I310" i="25"/>
  <c r="J15" i="32" s="1"/>
  <c r="I309" i="25"/>
  <c r="I170" i="25"/>
  <c r="J5" i="32" s="1"/>
  <c r="I169" i="25"/>
  <c r="H126" i="25"/>
  <c r="H59" i="25" s="1"/>
  <c r="H25" i="25"/>
  <c r="AE9" i="30"/>
  <c r="Z65" i="36"/>
  <c r="AE10" i="30" s="1"/>
  <c r="Y25" i="30"/>
  <c r="Y31" i="30"/>
  <c r="X78" i="33"/>
  <c r="X79" i="33" s="1"/>
  <c r="Y37" i="30"/>
  <c r="Y19" i="30"/>
  <c r="AD62" i="31"/>
  <c r="AD70" i="31" s="1"/>
  <c r="AD78" i="31" s="1"/>
  <c r="AD86" i="31" s="1"/>
  <c r="AD94" i="31" s="1"/>
  <c r="AD102" i="31" s="1"/>
  <c r="AD33" i="31"/>
  <c r="AE21" i="30"/>
  <c r="AD17" i="31"/>
  <c r="AD9" i="31"/>
  <c r="AE22" i="30"/>
  <c r="AE26" i="30"/>
  <c r="H57" i="25"/>
  <c r="AA18" i="30"/>
  <c r="AA24" i="30"/>
  <c r="AA36" i="30"/>
  <c r="Z74" i="33"/>
  <c r="Z75" i="33" s="1"/>
  <c r="AA30" i="30"/>
  <c r="A55" i="37"/>
  <c r="A42" i="37"/>
  <c r="A46" i="37" s="1"/>
  <c r="A50" i="37" s="1"/>
  <c r="X60" i="22"/>
  <c r="X68" i="22" s="1"/>
  <c r="X76" i="22" s="1"/>
  <c r="X84" i="22" s="1"/>
  <c r="X92" i="22" s="1"/>
  <c r="X100" i="22" s="1"/>
  <c r="X23" i="22"/>
  <c r="X7" i="22"/>
  <c r="X39" i="22"/>
  <c r="H60" i="22"/>
  <c r="H68" i="22" s="1"/>
  <c r="H76" i="22" s="1"/>
  <c r="H84" i="22" s="1"/>
  <c r="H92" i="22" s="1"/>
  <c r="H100" i="22" s="1"/>
  <c r="H15" i="22"/>
  <c r="H23" i="22"/>
  <c r="H47" i="22"/>
  <c r="I15" i="30"/>
  <c r="H7" i="22"/>
  <c r="N61" i="31"/>
  <c r="N69" i="31" s="1"/>
  <c r="N77" i="31" s="1"/>
  <c r="N85" i="31" s="1"/>
  <c r="N93" i="31" s="1"/>
  <c r="N101" i="31" s="1"/>
  <c r="N16" i="31"/>
  <c r="O26" i="30"/>
  <c r="O22" i="30"/>
  <c r="E198" i="25"/>
  <c r="F7" i="32" s="1"/>
  <c r="E197" i="25"/>
  <c r="E226" i="25"/>
  <c r="F9" i="32" s="1"/>
  <c r="E225" i="25"/>
  <c r="Z33" i="33"/>
  <c r="Z37" i="33" s="1"/>
  <c r="Z41" i="33" s="1"/>
  <c r="Z45" i="33" s="1"/>
  <c r="Z49" i="33" s="1"/>
  <c r="Z53" i="33" s="1"/>
  <c r="Z62" i="33"/>
  <c r="Z63" i="33" s="1"/>
  <c r="Z12" i="33"/>
  <c r="Z70" i="33"/>
  <c r="Z71" i="33" s="1"/>
  <c r="AA38" i="30"/>
  <c r="Z4" i="33"/>
  <c r="Z16" i="33"/>
  <c r="AA33" i="30"/>
  <c r="Z82" i="33"/>
  <c r="Z83" i="33" s="1"/>
  <c r="Y36" i="33"/>
  <c r="Y40" i="33" s="1"/>
  <c r="Y44" i="33" s="1"/>
  <c r="Y48" i="33" s="1"/>
  <c r="Y52" i="33" s="1"/>
  <c r="Y56" i="33" s="1"/>
  <c r="AG61" i="22"/>
  <c r="AG69" i="22" s="1"/>
  <c r="AG77" i="22" s="1"/>
  <c r="AG85" i="22" s="1"/>
  <c r="AG93" i="22" s="1"/>
  <c r="AG101" i="22" s="1"/>
  <c r="AG16" i="22"/>
  <c r="AG8" i="22"/>
  <c r="AG48" i="22"/>
  <c r="AA36" i="33"/>
  <c r="AA40" i="33" s="1"/>
  <c r="AA44" i="33" s="1"/>
  <c r="AA48" i="33" s="1"/>
  <c r="AA52" i="33" s="1"/>
  <c r="AA56" i="33" s="1"/>
  <c r="AA82" i="33"/>
  <c r="AB38" i="30"/>
  <c r="Z64" i="31"/>
  <c r="Z72" i="31" s="1"/>
  <c r="Z80" i="31" s="1"/>
  <c r="Z88" i="31" s="1"/>
  <c r="Z96" i="31" s="1"/>
  <c r="Z104" i="31" s="1"/>
  <c r="Z51" i="31"/>
  <c r="Z27" i="31"/>
  <c r="Z19" i="31"/>
  <c r="AA22" i="30"/>
  <c r="Z35" i="31"/>
  <c r="AA26" i="30"/>
  <c r="F64" i="31"/>
  <c r="F72" i="31" s="1"/>
  <c r="F80" i="31" s="1"/>
  <c r="F88" i="31" s="1"/>
  <c r="F96" i="31" s="1"/>
  <c r="F104" i="31" s="1"/>
  <c r="F43" i="31"/>
  <c r="G23" i="30"/>
  <c r="G24" i="30"/>
  <c r="F35" i="31"/>
  <c r="F27" i="31"/>
  <c r="F51" i="31"/>
  <c r="F19" i="31"/>
  <c r="AL310" i="25"/>
  <c r="AL309" i="25"/>
  <c r="AL281" i="25"/>
  <c r="AL282" i="25"/>
  <c r="AJ307" i="25"/>
  <c r="AJ306" i="25"/>
  <c r="AJ305" i="25"/>
  <c r="AJ304" i="25"/>
  <c r="AJ277" i="25"/>
  <c r="AJ279" i="25"/>
  <c r="AJ278" i="25"/>
  <c r="AJ276" i="25"/>
  <c r="U195" i="25"/>
  <c r="U193" i="25"/>
  <c r="U194" i="25"/>
  <c r="U192" i="25"/>
  <c r="U281" i="25"/>
  <c r="U282" i="25"/>
  <c r="V13" i="32" s="1"/>
  <c r="U326" i="25"/>
  <c r="V49" i="22" s="1"/>
  <c r="U328" i="25"/>
  <c r="V51" i="22" s="1"/>
  <c r="U325" i="25"/>
  <c r="V48" i="22" s="1"/>
  <c r="U324" i="25"/>
  <c r="V47" i="22" s="1"/>
  <c r="U322" i="25"/>
  <c r="V45" i="22" s="1"/>
  <c r="U323" i="25"/>
  <c r="V46" i="22" s="1"/>
  <c r="U327" i="25"/>
  <c r="V50" i="22" s="1"/>
  <c r="U321" i="25"/>
  <c r="AI290" i="25"/>
  <c r="AJ42" i="31" s="1"/>
  <c r="AI284" i="25"/>
  <c r="AI286" i="25"/>
  <c r="AJ38" i="31" s="1"/>
  <c r="AI288" i="25"/>
  <c r="AJ40" i="31" s="1"/>
  <c r="AI287" i="25"/>
  <c r="AJ39" i="31" s="1"/>
  <c r="AI285" i="25"/>
  <c r="AJ37" i="31" s="1"/>
  <c r="AI291" i="25"/>
  <c r="AJ43" i="31" s="1"/>
  <c r="AI289" i="25"/>
  <c r="AJ41" i="31" s="1"/>
  <c r="N22" i="32"/>
  <c r="N24" i="32" s="1"/>
  <c r="N26" i="32" s="1"/>
  <c r="N28" i="32" s="1"/>
  <c r="N30" i="32" s="1"/>
  <c r="N32" i="32" s="1"/>
  <c r="N11" i="32"/>
  <c r="N15" i="32"/>
  <c r="O28" i="30"/>
  <c r="O32" i="30"/>
  <c r="O27" i="30"/>
  <c r="AA62" i="22"/>
  <c r="AA70" i="22" s="1"/>
  <c r="AA78" i="22" s="1"/>
  <c r="AA86" i="22" s="1"/>
  <c r="AA94" i="22" s="1"/>
  <c r="AA102" i="22" s="1"/>
  <c r="AA33" i="22"/>
  <c r="AA41" i="22"/>
  <c r="AA17" i="22"/>
  <c r="AA9" i="22"/>
  <c r="AA49" i="22"/>
  <c r="X33" i="33"/>
  <c r="X37" i="33" s="1"/>
  <c r="X41" i="33" s="1"/>
  <c r="X45" i="33" s="1"/>
  <c r="X49" i="33" s="1"/>
  <c r="X53" i="33" s="1"/>
  <c r="X82" i="33"/>
  <c r="X83" i="33" s="1"/>
  <c r="X62" i="33"/>
  <c r="X63" i="33" s="1"/>
  <c r="X20" i="33"/>
  <c r="U121" i="25"/>
  <c r="U54" i="25" s="1"/>
  <c r="V63" i="31"/>
  <c r="V71" i="31" s="1"/>
  <c r="V79" i="31" s="1"/>
  <c r="V87" i="31" s="1"/>
  <c r="V95" i="31" s="1"/>
  <c r="V103" i="31" s="1"/>
  <c r="AB122" i="25"/>
  <c r="AB55" i="25" s="1"/>
  <c r="AC64" i="31"/>
  <c r="AC72" i="31" s="1"/>
  <c r="AC80" i="31" s="1"/>
  <c r="AC88" i="31" s="1"/>
  <c r="AC96" i="31" s="1"/>
  <c r="AC104" i="31" s="1"/>
  <c r="M178" i="25"/>
  <c r="N10" i="31" s="1"/>
  <c r="M175" i="25"/>
  <c r="N7" i="31" s="1"/>
  <c r="M174" i="25"/>
  <c r="N6" i="31" s="1"/>
  <c r="M177" i="25"/>
  <c r="N9" i="31" s="1"/>
  <c r="M173" i="25"/>
  <c r="N5" i="31" s="1"/>
  <c r="M176" i="25"/>
  <c r="N8" i="31" s="1"/>
  <c r="M179" i="25"/>
  <c r="N11" i="31" s="1"/>
  <c r="M172" i="25"/>
  <c r="O228" i="25"/>
  <c r="O229" i="25"/>
  <c r="P21" i="31" s="1"/>
  <c r="O232" i="25"/>
  <c r="P24" i="31" s="1"/>
  <c r="O234" i="25"/>
  <c r="P26" i="31" s="1"/>
  <c r="O235" i="25"/>
  <c r="P27" i="31" s="1"/>
  <c r="O233" i="25"/>
  <c r="P25" i="31" s="1"/>
  <c r="O231" i="25"/>
  <c r="P23" i="31" s="1"/>
  <c r="O230" i="25"/>
  <c r="P22" i="31" s="1"/>
  <c r="U39" i="25"/>
  <c r="M167" i="25"/>
  <c r="M165" i="25"/>
  <c r="M166" i="25"/>
  <c r="M164" i="25"/>
  <c r="E38" i="22"/>
  <c r="E90" i="22"/>
  <c r="A75" i="31"/>
  <c r="A128" i="31" s="1"/>
  <c r="A181" i="31" s="1"/>
  <c r="A234" i="31" s="1"/>
  <c r="A30" i="31"/>
  <c r="N40" i="31"/>
  <c r="Z43" i="31"/>
  <c r="AD49" i="31"/>
  <c r="AH41" i="31"/>
  <c r="N7" i="32"/>
  <c r="Q16" i="30"/>
  <c r="AA23" i="30"/>
  <c r="Y15" i="30"/>
  <c r="S27" i="30"/>
  <c r="AC21" i="30"/>
  <c r="I17" i="30"/>
  <c r="AI67" i="33"/>
  <c r="AI8" i="33"/>
  <c r="I20" i="30"/>
  <c r="AH15" i="32"/>
  <c r="AA25" i="22"/>
  <c r="AD25" i="31"/>
  <c r="P26" i="30"/>
  <c r="H8" i="31"/>
  <c r="X21" i="30"/>
  <c r="AI63" i="33"/>
  <c r="AI4" i="33"/>
  <c r="F25" i="33"/>
  <c r="F84" i="33"/>
  <c r="R11" i="32"/>
  <c r="U23" i="30"/>
  <c r="I21" i="30"/>
  <c r="Y38" i="30"/>
  <c r="M73" i="33"/>
  <c r="M15" i="33" s="1"/>
  <c r="M14" i="33"/>
  <c r="K73" i="33"/>
  <c r="K15" i="33" s="1"/>
  <c r="K14" i="33"/>
  <c r="AJ69" i="33"/>
  <c r="AJ11" i="33" s="1"/>
  <c r="AJ10" i="33"/>
  <c r="M69" i="33"/>
  <c r="M11" i="33" s="1"/>
  <c r="M10" i="33"/>
  <c r="AB20" i="30"/>
  <c r="AH14" i="33"/>
  <c r="AH73" i="33"/>
  <c r="AH15" i="33" s="1"/>
  <c r="AJ84" i="33"/>
  <c r="AJ25" i="33"/>
  <c r="T73" i="33"/>
  <c r="T15" i="33" s="1"/>
  <c r="T14" i="33"/>
  <c r="AM23" i="39"/>
  <c r="AJ20" i="39"/>
  <c r="AM33" i="39"/>
  <c r="AI19" i="39"/>
  <c r="G35" i="39"/>
  <c r="G23" i="39"/>
  <c r="I76" i="37" s="1"/>
  <c r="AL20" i="39"/>
  <c r="AL23" i="39"/>
  <c r="AA34" i="39"/>
  <c r="AA22" i="39"/>
  <c r="AC59" i="37" s="1"/>
  <c r="AS164" i="40"/>
  <c r="AO15" i="25"/>
  <c r="AO116" i="25"/>
  <c r="AK89" i="25"/>
  <c r="AK24" i="25"/>
  <c r="AK125" i="25"/>
  <c r="AN22" i="39"/>
  <c r="AN33" i="39"/>
  <c r="AN21" i="39"/>
  <c r="AK24" i="39"/>
  <c r="T8" i="39"/>
  <c r="T22" i="39" s="1"/>
  <c r="Y164" i="40"/>
  <c r="U80" i="25"/>
  <c r="U15" i="25"/>
  <c r="U116" i="25"/>
  <c r="AO25" i="25"/>
  <c r="AO126" i="25"/>
  <c r="AO59" i="25" s="1"/>
  <c r="AN80" i="25"/>
  <c r="AN14" i="25"/>
  <c r="AN115" i="25"/>
  <c r="AM40" i="34"/>
  <c r="AL40" i="34"/>
  <c r="AI40" i="34"/>
  <c r="AK227" i="25" s="1"/>
  <c r="AK40" i="34"/>
  <c r="R227" i="25"/>
  <c r="N307" i="25"/>
  <c r="N305" i="25"/>
  <c r="N304" i="25"/>
  <c r="N306" i="25"/>
  <c r="Z276" i="25"/>
  <c r="Z277" i="25"/>
  <c r="Z279" i="25"/>
  <c r="Z278" i="25"/>
  <c r="AM28" i="34"/>
  <c r="AO208" i="25" s="1"/>
  <c r="AL28" i="34"/>
  <c r="AK28" i="34"/>
  <c r="AI28" i="34"/>
  <c r="R208" i="25"/>
  <c r="W67" i="36"/>
  <c r="AB6" i="30" s="1"/>
  <c r="Z167" i="25"/>
  <c r="Z165" i="25"/>
  <c r="Z164" i="25"/>
  <c r="Z166" i="25"/>
  <c r="Y194" i="25"/>
  <c r="Y195" i="25"/>
  <c r="Y193" i="25"/>
  <c r="Y192" i="25"/>
  <c r="AL137" i="25"/>
  <c r="AL35" i="33"/>
  <c r="AL39" i="33" s="1"/>
  <c r="AL43" i="33" s="1"/>
  <c r="AL47" i="33" s="1"/>
  <c r="AL51" i="33" s="1"/>
  <c r="AL55" i="33" s="1"/>
  <c r="AK109" i="25"/>
  <c r="AK42" i="25" s="1"/>
  <c r="AR7" i="40"/>
  <c r="AN9" i="25"/>
  <c r="AO131" i="25"/>
  <c r="AO64" i="25" s="1"/>
  <c r="AO30" i="25"/>
  <c r="AO216" i="25"/>
  <c r="AP19" i="22" s="1"/>
  <c r="AN17" i="25"/>
  <c r="AN118" i="25"/>
  <c r="AN51" i="25" s="1"/>
  <c r="AS9" i="40"/>
  <c r="AO8" i="25"/>
  <c r="AM32" i="34"/>
  <c r="AO236" i="25" s="1"/>
  <c r="AL32" i="34"/>
  <c r="AI32" i="34"/>
  <c r="AK32" i="34"/>
  <c r="R236" i="25"/>
  <c r="AG204" i="25"/>
  <c r="AH16" i="31" s="1"/>
  <c r="AG202" i="25"/>
  <c r="AH14" i="31" s="1"/>
  <c r="AG206" i="25"/>
  <c r="AH18" i="31" s="1"/>
  <c r="AG203" i="25"/>
  <c r="AH15" i="31" s="1"/>
  <c r="AG207" i="25"/>
  <c r="AH19" i="31" s="1"/>
  <c r="AG205" i="25"/>
  <c r="AH17" i="31" s="1"/>
  <c r="AG200" i="25"/>
  <c r="AG201" i="25"/>
  <c r="AH13" i="31" s="1"/>
  <c r="Q223" i="25"/>
  <c r="Q220" i="25"/>
  <c r="Q221" i="25"/>
  <c r="Q222" i="25"/>
  <c r="Q251" i="25"/>
  <c r="Q248" i="25"/>
  <c r="Q250" i="25"/>
  <c r="Q249" i="25"/>
  <c r="AC64" i="36"/>
  <c r="AF265" i="25"/>
  <c r="AF268" i="25"/>
  <c r="AG31" i="22" s="1"/>
  <c r="AF270" i="25"/>
  <c r="AG33" i="22" s="1"/>
  <c r="AF266" i="25"/>
  <c r="AG29" i="22" s="1"/>
  <c r="AF269" i="25"/>
  <c r="AG32" i="22" s="1"/>
  <c r="AF267" i="25"/>
  <c r="AG30" i="22" s="1"/>
  <c r="AF272" i="25"/>
  <c r="AG35" i="22" s="1"/>
  <c r="AF271" i="25"/>
  <c r="AG34" i="22" s="1"/>
  <c r="AL240" i="25"/>
  <c r="AM23" i="22" s="1"/>
  <c r="AL243" i="25"/>
  <c r="AM26" i="22" s="1"/>
  <c r="AL241" i="25"/>
  <c r="AM24" i="22" s="1"/>
  <c r="AL238" i="25"/>
  <c r="AM21" i="22" s="1"/>
  <c r="AL237" i="25"/>
  <c r="AL239" i="25"/>
  <c r="AM22" i="22" s="1"/>
  <c r="AL244" i="25"/>
  <c r="AM27" i="22" s="1"/>
  <c r="AL242" i="25"/>
  <c r="AM25" i="22" s="1"/>
  <c r="U68" i="36"/>
  <c r="Z8" i="30" s="1"/>
  <c r="X220" i="25"/>
  <c r="X221" i="25"/>
  <c r="X223" i="25"/>
  <c r="X222" i="25"/>
  <c r="Z27" i="30"/>
  <c r="Z33" i="30"/>
  <c r="Z21" i="30"/>
  <c r="Z15" i="30"/>
  <c r="Y62" i="33"/>
  <c r="Y63" i="33" s="1"/>
  <c r="F67" i="36"/>
  <c r="K6" i="30" s="1"/>
  <c r="I164" i="25"/>
  <c r="I165" i="25"/>
  <c r="I166" i="25"/>
  <c r="I167" i="25"/>
  <c r="AM193" i="25"/>
  <c r="AM192" i="25"/>
  <c r="AM195" i="25"/>
  <c r="AM194" i="25"/>
  <c r="AM277" i="25"/>
  <c r="AM279" i="25"/>
  <c r="AM276" i="25"/>
  <c r="AM278" i="25"/>
  <c r="AM310" i="25"/>
  <c r="AM309" i="25"/>
  <c r="AK310" i="25"/>
  <c r="AK309" i="25"/>
  <c r="AK282" i="25"/>
  <c r="AK281" i="25"/>
  <c r="Z32" i="30"/>
  <c r="Z38" i="30"/>
  <c r="Y82" i="33"/>
  <c r="Y83" i="33" s="1"/>
  <c r="Z20" i="30"/>
  <c r="Z26" i="30"/>
  <c r="W65" i="36"/>
  <c r="AB10" i="30" s="1"/>
  <c r="S10" i="30"/>
  <c r="F65" i="36"/>
  <c r="K10" i="30" s="1"/>
  <c r="AL192" i="25"/>
  <c r="AL194" i="25"/>
  <c r="AL195" i="25"/>
  <c r="AL193" i="25"/>
  <c r="AL276" i="25"/>
  <c r="AL277" i="25"/>
  <c r="AL278" i="25"/>
  <c r="AL279" i="25"/>
  <c r="AI281" i="25"/>
  <c r="AI282" i="25"/>
  <c r="AJ13" i="32" s="1"/>
  <c r="L64" i="36"/>
  <c r="O265" i="25"/>
  <c r="O267" i="25"/>
  <c r="P30" i="22" s="1"/>
  <c r="O271" i="25"/>
  <c r="P34" i="22" s="1"/>
  <c r="O272" i="25"/>
  <c r="P35" i="22" s="1"/>
  <c r="O266" i="25"/>
  <c r="P29" i="22" s="1"/>
  <c r="O269" i="25"/>
  <c r="P32" i="22" s="1"/>
  <c r="O270" i="25"/>
  <c r="P33" i="22" s="1"/>
  <c r="O268" i="25"/>
  <c r="P31" i="22" s="1"/>
  <c r="T202" i="25"/>
  <c r="U14" i="31" s="1"/>
  <c r="T206" i="25"/>
  <c r="U18" i="31" s="1"/>
  <c r="T203" i="25"/>
  <c r="U15" i="31" s="1"/>
  <c r="T207" i="25"/>
  <c r="U19" i="31" s="1"/>
  <c r="T204" i="25"/>
  <c r="U16" i="31" s="1"/>
  <c r="T205" i="25"/>
  <c r="U17" i="31" s="1"/>
  <c r="T201" i="25"/>
  <c r="U13" i="31" s="1"/>
  <c r="T200" i="25"/>
  <c r="J64" i="36"/>
  <c r="M268" i="25"/>
  <c r="N31" i="22" s="1"/>
  <c r="M272" i="25"/>
  <c r="N35" i="22" s="1"/>
  <c r="M271" i="25"/>
  <c r="N34" i="22" s="1"/>
  <c r="M265" i="25"/>
  <c r="M266" i="25"/>
  <c r="N29" i="22" s="1"/>
  <c r="M270" i="25"/>
  <c r="N33" i="22" s="1"/>
  <c r="M269" i="25"/>
  <c r="N32" i="22" s="1"/>
  <c r="M267" i="25"/>
  <c r="N30" i="22" s="1"/>
  <c r="M25" i="30"/>
  <c r="M37" i="30"/>
  <c r="M19" i="30"/>
  <c r="M31" i="30"/>
  <c r="L78" i="33"/>
  <c r="I197" i="25"/>
  <c r="I198" i="25"/>
  <c r="J7" i="32" s="1"/>
  <c r="I281" i="25"/>
  <c r="I282" i="25"/>
  <c r="J13" i="32" s="1"/>
  <c r="H7" i="25"/>
  <c r="H108" i="25"/>
  <c r="H41" i="25" s="1"/>
  <c r="U9" i="30"/>
  <c r="P65" i="36"/>
  <c r="U10" i="30" s="1"/>
  <c r="Y36" i="30"/>
  <c r="Y18" i="30"/>
  <c r="Y24" i="30"/>
  <c r="Y30" i="30"/>
  <c r="X74" i="33"/>
  <c r="X75" i="33" s="1"/>
  <c r="J63" i="31"/>
  <c r="J71" i="31" s="1"/>
  <c r="J79" i="31" s="1"/>
  <c r="J87" i="31" s="1"/>
  <c r="J95" i="31" s="1"/>
  <c r="J103" i="31" s="1"/>
  <c r="J42" i="31"/>
  <c r="J34" i="31"/>
  <c r="J18" i="31"/>
  <c r="H89" i="25"/>
  <c r="AG18" i="30"/>
  <c r="AG36" i="30"/>
  <c r="AG24" i="30"/>
  <c r="AF74" i="33"/>
  <c r="Y33" i="33"/>
  <c r="Y37" i="33" s="1"/>
  <c r="Y41" i="33" s="1"/>
  <c r="Y45" i="33" s="1"/>
  <c r="Y49" i="33" s="1"/>
  <c r="Y53" i="33" s="1"/>
  <c r="Y24" i="33"/>
  <c r="X36" i="33"/>
  <c r="X40" i="33" s="1"/>
  <c r="X44" i="33" s="1"/>
  <c r="X48" i="33" s="1"/>
  <c r="X52" i="33" s="1"/>
  <c r="X56" i="33" s="1"/>
  <c r="E310" i="25"/>
  <c r="F15" i="32" s="1"/>
  <c r="E309" i="25"/>
  <c r="E282" i="25"/>
  <c r="F13" i="32" s="1"/>
  <c r="E281" i="25"/>
  <c r="AI62" i="31"/>
  <c r="AI70" i="31" s="1"/>
  <c r="AI78" i="31" s="1"/>
  <c r="AI86" i="31" s="1"/>
  <c r="AI94" i="31" s="1"/>
  <c r="AI102" i="31" s="1"/>
  <c r="AI9" i="31"/>
  <c r="AI17" i="31"/>
  <c r="AI25" i="31"/>
  <c r="AJ26" i="30"/>
  <c r="AL197" i="25"/>
  <c r="AL198" i="25"/>
  <c r="AL226" i="25"/>
  <c r="AL225" i="25"/>
  <c r="AJ167" i="25"/>
  <c r="AJ165" i="25"/>
  <c r="AJ166" i="25"/>
  <c r="AJ164" i="25"/>
  <c r="AJ192" i="25"/>
  <c r="AJ195" i="25"/>
  <c r="AJ193" i="25"/>
  <c r="AJ194" i="25"/>
  <c r="AB163" i="25"/>
  <c r="AB275" i="25"/>
  <c r="AB191" i="25"/>
  <c r="AB247" i="25"/>
  <c r="AB219" i="25"/>
  <c r="AB303" i="25"/>
  <c r="AB5" i="25"/>
  <c r="U248" i="25"/>
  <c r="U251" i="25"/>
  <c r="U250" i="25"/>
  <c r="U249" i="25"/>
  <c r="U276" i="25"/>
  <c r="U278" i="25"/>
  <c r="U279" i="25"/>
  <c r="U277" i="25"/>
  <c r="U310" i="25"/>
  <c r="V15" i="32" s="1"/>
  <c r="U309" i="25"/>
  <c r="U181" i="25"/>
  <c r="U183" i="25"/>
  <c r="V6" i="22" s="1"/>
  <c r="U187" i="25"/>
  <c r="V10" i="22" s="1"/>
  <c r="U182" i="25"/>
  <c r="V5" i="22" s="1"/>
  <c r="U188" i="25"/>
  <c r="V11" i="22" s="1"/>
  <c r="U185" i="25"/>
  <c r="V8" i="22" s="1"/>
  <c r="U186" i="25"/>
  <c r="V9" i="22" s="1"/>
  <c r="U184" i="25"/>
  <c r="V7" i="22" s="1"/>
  <c r="U241" i="25"/>
  <c r="V24" i="22" s="1"/>
  <c r="U240" i="25"/>
  <c r="V23" i="22" s="1"/>
  <c r="U238" i="25"/>
  <c r="V21" i="22" s="1"/>
  <c r="U237" i="25"/>
  <c r="U239" i="25"/>
  <c r="V22" i="22" s="1"/>
  <c r="U244" i="25"/>
  <c r="V27" i="22" s="1"/>
  <c r="U243" i="25"/>
  <c r="V26" i="22" s="1"/>
  <c r="U242" i="25"/>
  <c r="V25" i="22" s="1"/>
  <c r="AI230" i="25"/>
  <c r="AJ22" i="31" s="1"/>
  <c r="AI231" i="25"/>
  <c r="AJ23" i="31" s="1"/>
  <c r="AI233" i="25"/>
  <c r="AJ25" i="31" s="1"/>
  <c r="AI228" i="25"/>
  <c r="AI229" i="25"/>
  <c r="AJ21" i="31" s="1"/>
  <c r="AI234" i="25"/>
  <c r="AJ26" i="31" s="1"/>
  <c r="AI235" i="25"/>
  <c r="AJ27" i="31" s="1"/>
  <c r="AI232" i="25"/>
  <c r="AJ24" i="31" s="1"/>
  <c r="AB60" i="22"/>
  <c r="AB68" i="22" s="1"/>
  <c r="AB76" i="22" s="1"/>
  <c r="AB84" i="22" s="1"/>
  <c r="AB92" i="22" s="1"/>
  <c r="AB100" i="22" s="1"/>
  <c r="AB39" i="22"/>
  <c r="AB47" i="22"/>
  <c r="AB7" i="22"/>
  <c r="AB31" i="22"/>
  <c r="AC16" i="30"/>
  <c r="AB15" i="22"/>
  <c r="P63" i="31"/>
  <c r="P71" i="31" s="1"/>
  <c r="P79" i="31" s="1"/>
  <c r="P87" i="31" s="1"/>
  <c r="P95" i="31" s="1"/>
  <c r="P103" i="31" s="1"/>
  <c r="P50" i="31"/>
  <c r="P42" i="31"/>
  <c r="AB121" i="25"/>
  <c r="AB54" i="25" s="1"/>
  <c r="AC63" i="31"/>
  <c r="AC71" i="31" s="1"/>
  <c r="AC79" i="31" s="1"/>
  <c r="AC87" i="31" s="1"/>
  <c r="AC95" i="31" s="1"/>
  <c r="AC103" i="31" s="1"/>
  <c r="O64" i="36"/>
  <c r="R269" i="25"/>
  <c r="S32" i="22" s="1"/>
  <c r="R271" i="25"/>
  <c r="S34" i="22" s="1"/>
  <c r="R272" i="25"/>
  <c r="S35" i="22" s="1"/>
  <c r="R266" i="25"/>
  <c r="S29" i="22" s="1"/>
  <c r="R268" i="25"/>
  <c r="S31" i="22" s="1"/>
  <c r="R267" i="25"/>
  <c r="S30" i="22" s="1"/>
  <c r="R265" i="25"/>
  <c r="R270" i="25"/>
  <c r="S33" i="22" s="1"/>
  <c r="U122" i="25"/>
  <c r="U55" i="25" s="1"/>
  <c r="V64" i="31"/>
  <c r="V72" i="31" s="1"/>
  <c r="V80" i="31" s="1"/>
  <c r="V88" i="31" s="1"/>
  <c r="V96" i="31" s="1"/>
  <c r="V104" i="31" s="1"/>
  <c r="O177" i="25"/>
  <c r="P9" i="31" s="1"/>
  <c r="O173" i="25"/>
  <c r="P5" i="31" s="1"/>
  <c r="O174" i="25"/>
  <c r="P6" i="31" s="1"/>
  <c r="O178" i="25"/>
  <c r="P10" i="31" s="1"/>
  <c r="O176" i="25"/>
  <c r="P8" i="31" s="1"/>
  <c r="O175" i="25"/>
  <c r="P7" i="31" s="1"/>
  <c r="O172" i="25"/>
  <c r="O179" i="25"/>
  <c r="P11" i="31" s="1"/>
  <c r="M228" i="25"/>
  <c r="M231" i="25"/>
  <c r="N23" i="31" s="1"/>
  <c r="M229" i="25"/>
  <c r="N21" i="31" s="1"/>
  <c r="M234" i="25"/>
  <c r="N26" i="31" s="1"/>
  <c r="M232" i="25"/>
  <c r="N24" i="31" s="1"/>
  <c r="M235" i="25"/>
  <c r="N27" i="31" s="1"/>
  <c r="M233" i="25"/>
  <c r="N25" i="31" s="1"/>
  <c r="M230" i="25"/>
  <c r="N22" i="31" s="1"/>
  <c r="O167" i="25"/>
  <c r="O166" i="25"/>
  <c r="O165" i="25"/>
  <c r="O164" i="25"/>
  <c r="U118" i="25"/>
  <c r="U51" i="25" s="1"/>
  <c r="V60" i="31"/>
  <c r="V68" i="31" s="1"/>
  <c r="V76" i="31" s="1"/>
  <c r="V84" i="31" s="1"/>
  <c r="V92" i="31" s="1"/>
  <c r="V100" i="31" s="1"/>
  <c r="E39" i="31"/>
  <c r="E91" i="31"/>
  <c r="A43" i="33"/>
  <c r="A72" i="33" s="1"/>
  <c r="A101" i="33" s="1"/>
  <c r="A130" i="33" s="1"/>
  <c r="A18" i="33"/>
  <c r="J50" i="31"/>
  <c r="AI33" i="31"/>
  <c r="T51" i="31"/>
  <c r="H40" i="31"/>
  <c r="AC35" i="30"/>
  <c r="AB23" i="22"/>
  <c r="AB24" i="31"/>
  <c r="L4" i="33"/>
  <c r="L63" i="33"/>
  <c r="AC38" i="30"/>
  <c r="G22" i="30"/>
  <c r="N5" i="32"/>
  <c r="AH16" i="30"/>
  <c r="AH17" i="30"/>
  <c r="W7" i="31"/>
  <c r="AA21" i="30"/>
  <c r="AF12" i="33"/>
  <c r="AF71" i="33"/>
  <c r="AH8" i="33"/>
  <c r="AH67" i="33"/>
  <c r="AH20" i="30"/>
  <c r="P21" i="30"/>
  <c r="Y33" i="30"/>
  <c r="G21" i="30"/>
  <c r="S69" i="33"/>
  <c r="S11" i="33" s="1"/>
  <c r="S10" i="33"/>
  <c r="Q85" i="33"/>
  <c r="Q27" i="33" s="1"/>
  <c r="Q26" i="33"/>
  <c r="AF69" i="33"/>
  <c r="AF11" i="33" s="1"/>
  <c r="AF10" i="33"/>
  <c r="Q6" i="33"/>
  <c r="Q65" i="33"/>
  <c r="Q7" i="33" s="1"/>
  <c r="AD73" i="33"/>
  <c r="AD15" i="33" s="1"/>
  <c r="AD14" i="33"/>
  <c r="AI73" i="33"/>
  <c r="AI15" i="33" s="1"/>
  <c r="AI14" i="33"/>
  <c r="AM89" i="25"/>
  <c r="AM24" i="25"/>
  <c r="AM125" i="25"/>
  <c r="AM22" i="39"/>
  <c r="AJ23" i="39"/>
  <c r="AJ36" i="39"/>
  <c r="AJ24" i="39"/>
  <c r="AL93" i="37" s="1"/>
  <c r="AI34" i="39"/>
  <c r="AI22" i="39"/>
  <c r="AK59" i="37" s="1"/>
  <c r="AI35" i="39"/>
  <c r="AI23" i="39"/>
  <c r="AK76" i="37" s="1"/>
  <c r="G34" i="39"/>
  <c r="G22" i="39"/>
  <c r="I59" i="37" s="1"/>
  <c r="AJ34" i="39"/>
  <c r="AL19" i="39"/>
  <c r="AL34" i="39"/>
  <c r="AM34" i="39" s="1"/>
  <c r="AL22" i="39"/>
  <c r="AA32" i="39"/>
  <c r="AA20" i="39"/>
  <c r="AC25" i="37" s="1"/>
  <c r="AL138" i="25"/>
  <c r="AL36" i="33"/>
  <c r="AL40" i="33" s="1"/>
  <c r="AL44" i="33" s="1"/>
  <c r="AL48" i="33" s="1"/>
  <c r="AL52" i="33" s="1"/>
  <c r="AL56" i="33" s="1"/>
  <c r="AK110" i="25"/>
  <c r="AK43" i="25" s="1"/>
  <c r="AN164" i="40"/>
  <c r="AJ80" i="25"/>
  <c r="AJ116" i="25"/>
  <c r="AJ15" i="25"/>
  <c r="AO72" i="25"/>
  <c r="AS10" i="40"/>
  <c r="AO6" i="25"/>
  <c r="AN19" i="39"/>
  <c r="AK34" i="39"/>
  <c r="AK22" i="39"/>
  <c r="AM59" i="37" s="1"/>
  <c r="T7" i="39"/>
  <c r="T21" i="39" s="1"/>
  <c r="AJ141" i="25"/>
  <c r="R22" i="32"/>
  <c r="R24" i="32" s="1"/>
  <c r="R26" i="32" s="1"/>
  <c r="R28" i="32" s="1"/>
  <c r="R30" i="32" s="1"/>
  <c r="R32" i="32" s="1"/>
  <c r="R15" i="32"/>
  <c r="R7" i="32"/>
  <c r="S32" i="30"/>
  <c r="S29" i="30"/>
  <c r="S28" i="30"/>
  <c r="S30" i="30"/>
  <c r="AB89" i="25"/>
  <c r="AB24" i="25"/>
  <c r="AB125" i="25"/>
  <c r="N204" i="25"/>
  <c r="O16" i="31" s="1"/>
  <c r="N201" i="25"/>
  <c r="O13" i="31" s="1"/>
  <c r="N205" i="25"/>
  <c r="O17" i="31" s="1"/>
  <c r="N202" i="25"/>
  <c r="O14" i="31" s="1"/>
  <c r="N200" i="25"/>
  <c r="N207" i="25"/>
  <c r="O19" i="31" s="1"/>
  <c r="N206" i="25"/>
  <c r="O18" i="31" s="1"/>
  <c r="N203" i="25"/>
  <c r="O15" i="31" s="1"/>
  <c r="AN72" i="25"/>
  <c r="AR10" i="40"/>
  <c r="AN6" i="25"/>
  <c r="N227" i="25"/>
  <c r="AE40" i="34"/>
  <c r="AG227" i="25" s="1"/>
  <c r="N251" i="25"/>
  <c r="N250" i="25"/>
  <c r="N249" i="25"/>
  <c r="N248" i="25"/>
  <c r="AA67" i="36"/>
  <c r="AF6" i="30" s="1"/>
  <c r="AD166" i="25"/>
  <c r="AD167" i="25"/>
  <c r="AD164" i="25"/>
  <c r="AD165" i="25"/>
  <c r="N208" i="25"/>
  <c r="AA66" i="36" s="1"/>
  <c r="AF7" i="30" s="1"/>
  <c r="AE28" i="34"/>
  <c r="AG208" i="25" s="1"/>
  <c r="Q289" i="25"/>
  <c r="R41" i="31" s="1"/>
  <c r="Q288" i="25"/>
  <c r="R40" i="31" s="1"/>
  <c r="Q290" i="25"/>
  <c r="R42" i="31" s="1"/>
  <c r="Q291" i="25"/>
  <c r="R43" i="31" s="1"/>
  <c r="Q287" i="25"/>
  <c r="R39" i="31" s="1"/>
  <c r="Q284" i="25"/>
  <c r="Q285" i="25"/>
  <c r="R37" i="31" s="1"/>
  <c r="Q286" i="25"/>
  <c r="R38" i="31" s="1"/>
  <c r="AD192" i="25"/>
  <c r="AD195" i="25"/>
  <c r="AD193" i="25"/>
  <c r="AD194" i="25"/>
  <c r="AO19" i="25"/>
  <c r="AO120" i="25"/>
  <c r="AO53" i="25" s="1"/>
  <c r="AS6" i="40"/>
  <c r="AO21" i="25"/>
  <c r="AO122" i="25"/>
  <c r="AO55" i="25" s="1"/>
  <c r="AN8" i="25"/>
  <c r="AR9" i="40"/>
  <c r="AO26" i="25"/>
  <c r="AO127" i="25"/>
  <c r="AO60" i="25" s="1"/>
  <c r="AG241" i="25"/>
  <c r="AH24" i="22" s="1"/>
  <c r="AG240" i="25"/>
  <c r="AH23" i="22" s="1"/>
  <c r="AG244" i="25"/>
  <c r="AH27" i="22" s="1"/>
  <c r="AG238" i="25"/>
  <c r="AH21" i="22" s="1"/>
  <c r="AG242" i="25"/>
  <c r="AH25" i="22" s="1"/>
  <c r="AG243" i="25"/>
  <c r="AH26" i="22" s="1"/>
  <c r="AG239" i="25"/>
  <c r="AH22" i="22" s="1"/>
  <c r="AG237" i="25"/>
  <c r="AM31" i="34"/>
  <c r="AL31" i="34"/>
  <c r="AK31" i="34"/>
  <c r="AI31" i="34"/>
  <c r="Q231" i="25"/>
  <c r="R23" i="31" s="1"/>
  <c r="Q229" i="25"/>
  <c r="R21" i="31" s="1"/>
  <c r="Q232" i="25"/>
  <c r="R24" i="31" s="1"/>
  <c r="Q234" i="25"/>
  <c r="R26" i="31" s="1"/>
  <c r="Q235" i="25"/>
  <c r="R27" i="31" s="1"/>
  <c r="Q233" i="25"/>
  <c r="R25" i="31" s="1"/>
  <c r="Q230" i="25"/>
  <c r="R22" i="31" s="1"/>
  <c r="Q228" i="25"/>
  <c r="AD250" i="25"/>
  <c r="AD251" i="25"/>
  <c r="AD248" i="25"/>
  <c r="AD249" i="25"/>
  <c r="AL267" i="25"/>
  <c r="AM30" i="22" s="1"/>
  <c r="AL270" i="25"/>
  <c r="AM33" i="22" s="1"/>
  <c r="AL271" i="25"/>
  <c r="AM34" i="22" s="1"/>
  <c r="AL269" i="25"/>
  <c r="AM32" i="22" s="1"/>
  <c r="AL266" i="25"/>
  <c r="AM29" i="22" s="1"/>
  <c r="AL272" i="25"/>
  <c r="AM35" i="22" s="1"/>
  <c r="AL265" i="25"/>
  <c r="AL268" i="25"/>
  <c r="AM31" i="22" s="1"/>
  <c r="AL327" i="25"/>
  <c r="AM50" i="22" s="1"/>
  <c r="AL321" i="25"/>
  <c r="AL323" i="25"/>
  <c r="AM46" i="22" s="1"/>
  <c r="AL326" i="25"/>
  <c r="AM49" i="22" s="1"/>
  <c r="AL324" i="25"/>
  <c r="AM47" i="22" s="1"/>
  <c r="AL325" i="25"/>
  <c r="AM48" i="22" s="1"/>
  <c r="AL328" i="25"/>
  <c r="AM51" i="22" s="1"/>
  <c r="AL322" i="25"/>
  <c r="AM45" i="22" s="1"/>
  <c r="X235" i="25"/>
  <c r="Y27" i="31" s="1"/>
  <c r="X231" i="25"/>
  <c r="Y23" i="31" s="1"/>
  <c r="X230" i="25"/>
  <c r="Y22" i="31" s="1"/>
  <c r="X229" i="25"/>
  <c r="Y21" i="31" s="1"/>
  <c r="X233" i="25"/>
  <c r="Y25" i="31" s="1"/>
  <c r="X228" i="25"/>
  <c r="X232" i="25"/>
  <c r="Y24" i="31" s="1"/>
  <c r="X234" i="25"/>
  <c r="Y26" i="31" s="1"/>
  <c r="H38" i="30"/>
  <c r="H32" i="30"/>
  <c r="H26" i="30"/>
  <c r="H20" i="30"/>
  <c r="G82" i="33"/>
  <c r="F64" i="36"/>
  <c r="K9" i="30" s="1"/>
  <c r="I249" i="25"/>
  <c r="I251" i="25"/>
  <c r="I248" i="25"/>
  <c r="I250" i="25"/>
  <c r="AM251" i="25"/>
  <c r="AM250" i="25"/>
  <c r="AM249" i="25"/>
  <c r="AM248" i="25"/>
  <c r="AM169" i="25"/>
  <c r="AM170" i="25"/>
  <c r="AK170" i="25"/>
  <c r="AK169" i="25"/>
  <c r="C64" i="36"/>
  <c r="H9" i="30" s="1"/>
  <c r="H21" i="30"/>
  <c r="H33" i="30"/>
  <c r="G62" i="33"/>
  <c r="AL249" i="25"/>
  <c r="AL250" i="25"/>
  <c r="AL251" i="25"/>
  <c r="AL248" i="25"/>
  <c r="Y23" i="30"/>
  <c r="Y29" i="30"/>
  <c r="Y17" i="30"/>
  <c r="Y35" i="30"/>
  <c r="X70" i="33"/>
  <c r="X71" i="33" s="1"/>
  <c r="AI164" i="25"/>
  <c r="AI167" i="25"/>
  <c r="AI166" i="25"/>
  <c r="AI165" i="25"/>
  <c r="K38" i="30"/>
  <c r="K26" i="30"/>
  <c r="K20" i="30"/>
  <c r="J82" i="33"/>
  <c r="G10" i="30"/>
  <c r="AJ9" i="30"/>
  <c r="AE65" i="36"/>
  <c r="AJ10" i="30" s="1"/>
  <c r="M30" i="30"/>
  <c r="M36" i="30"/>
  <c r="M18" i="30"/>
  <c r="M24" i="30"/>
  <c r="L74" i="33"/>
  <c r="I225" i="25"/>
  <c r="I226" i="25"/>
  <c r="J9" i="32" s="1"/>
  <c r="K16" i="30"/>
  <c r="K22" i="30"/>
  <c r="K34" i="30"/>
  <c r="J66" i="33"/>
  <c r="X9" i="30"/>
  <c r="S65" i="36"/>
  <c r="X10" i="30" s="1"/>
  <c r="J294" i="25"/>
  <c r="K37" i="22" s="1"/>
  <c r="J298" i="25"/>
  <c r="K41" i="22" s="1"/>
  <c r="J299" i="25"/>
  <c r="K42" i="22" s="1"/>
  <c r="J295" i="25"/>
  <c r="K38" i="22" s="1"/>
  <c r="J300" i="25"/>
  <c r="K43" i="22" s="1"/>
  <c r="J296" i="25"/>
  <c r="K39" i="22" s="1"/>
  <c r="J297" i="25"/>
  <c r="K40" i="22" s="1"/>
  <c r="J293" i="25"/>
  <c r="AH62" i="31"/>
  <c r="AH70" i="31" s="1"/>
  <c r="AH78" i="31" s="1"/>
  <c r="AH86" i="31" s="1"/>
  <c r="AH94" i="31" s="1"/>
  <c r="AH102" i="31" s="1"/>
  <c r="AH49" i="31"/>
  <c r="AH9" i="31"/>
  <c r="AH33" i="31"/>
  <c r="AI26" i="30"/>
  <c r="J34" i="33"/>
  <c r="J38" i="33" s="1"/>
  <c r="J42" i="33" s="1"/>
  <c r="J46" i="33" s="1"/>
  <c r="J50" i="33" s="1"/>
  <c r="J54" i="33" s="1"/>
  <c r="F68" i="36"/>
  <c r="K8" i="30" s="1"/>
  <c r="AG31" i="30"/>
  <c r="AG25" i="30"/>
  <c r="AF78" i="33"/>
  <c r="AG19" i="30"/>
  <c r="AG37" i="30"/>
  <c r="AB61" i="31"/>
  <c r="AB69" i="31" s="1"/>
  <c r="AB77" i="31" s="1"/>
  <c r="AB85" i="31" s="1"/>
  <c r="AB93" i="31" s="1"/>
  <c r="AB101" i="31" s="1"/>
  <c r="AB32" i="31"/>
  <c r="AB8" i="31"/>
  <c r="AB48" i="31"/>
  <c r="AB16" i="31"/>
  <c r="AB40" i="31"/>
  <c r="AC26" i="30"/>
  <c r="H61" i="31"/>
  <c r="H69" i="31" s="1"/>
  <c r="H77" i="31" s="1"/>
  <c r="H85" i="31" s="1"/>
  <c r="H93" i="31" s="1"/>
  <c r="H101" i="31" s="1"/>
  <c r="I22" i="30"/>
  <c r="I26" i="30"/>
  <c r="H48" i="31"/>
  <c r="E254" i="25"/>
  <c r="F11" i="32" s="1"/>
  <c r="E253" i="25"/>
  <c r="U61" i="22"/>
  <c r="U69" i="22" s="1"/>
  <c r="U77" i="22" s="1"/>
  <c r="U85" i="22" s="1"/>
  <c r="U93" i="22" s="1"/>
  <c r="U101" i="22" s="1"/>
  <c r="U32" i="22"/>
  <c r="U48" i="22"/>
  <c r="U8" i="22"/>
  <c r="U40" i="22"/>
  <c r="U16" i="22"/>
  <c r="W36" i="33"/>
  <c r="W40" i="33" s="1"/>
  <c r="W44" i="33" s="1"/>
  <c r="W48" i="33" s="1"/>
  <c r="W52" i="33" s="1"/>
  <c r="W56" i="33" s="1"/>
  <c r="X38" i="30"/>
  <c r="X33" i="30"/>
  <c r="W66" i="33"/>
  <c r="W82" i="33"/>
  <c r="W62" i="33"/>
  <c r="W70" i="33"/>
  <c r="X35" i="30"/>
  <c r="T64" i="31"/>
  <c r="T72" i="31" s="1"/>
  <c r="T80" i="31" s="1"/>
  <c r="T88" i="31" s="1"/>
  <c r="T96" i="31" s="1"/>
  <c r="T104" i="31" s="1"/>
  <c r="T43" i="31"/>
  <c r="U22" i="30"/>
  <c r="T19" i="31"/>
  <c r="T27" i="31"/>
  <c r="T35" i="31"/>
  <c r="U26" i="30"/>
  <c r="AB131" i="25"/>
  <c r="AB64" i="25" s="1"/>
  <c r="AC64" i="22"/>
  <c r="AC72" i="22" s="1"/>
  <c r="AC80" i="22" s="1"/>
  <c r="AC88" i="22" s="1"/>
  <c r="AC96" i="22" s="1"/>
  <c r="AC104" i="22" s="1"/>
  <c r="AC19" i="22"/>
  <c r="M237" i="25"/>
  <c r="M239" i="25"/>
  <c r="N22" i="22" s="1"/>
  <c r="M240" i="25"/>
  <c r="N23" i="22" s="1"/>
  <c r="M244" i="25"/>
  <c r="N27" i="22" s="1"/>
  <c r="M238" i="25"/>
  <c r="N21" i="22" s="1"/>
  <c r="M241" i="25"/>
  <c r="N24" i="22" s="1"/>
  <c r="M243" i="25"/>
  <c r="N26" i="22" s="1"/>
  <c r="M242" i="25"/>
  <c r="N25" i="22" s="1"/>
  <c r="AL253" i="25"/>
  <c r="AL254" i="25"/>
  <c r="AK171" i="25"/>
  <c r="AK311" i="25"/>
  <c r="AK199" i="25"/>
  <c r="AK283" i="25"/>
  <c r="AK255" i="25"/>
  <c r="AK13" i="25"/>
  <c r="AJ223" i="25"/>
  <c r="AJ221" i="25"/>
  <c r="AJ220" i="25"/>
  <c r="AJ222" i="25"/>
  <c r="Z34" i="30"/>
  <c r="Z28" i="30"/>
  <c r="Z22" i="30"/>
  <c r="Y66" i="33"/>
  <c r="Y67" i="33" s="1"/>
  <c r="Z16" i="30"/>
  <c r="U220" i="25"/>
  <c r="U223" i="25"/>
  <c r="U222" i="25"/>
  <c r="U221" i="25"/>
  <c r="U254" i="25"/>
  <c r="V11" i="32" s="1"/>
  <c r="U253" i="25"/>
  <c r="U226" i="25"/>
  <c r="V9" i="32" s="1"/>
  <c r="U225" i="25"/>
  <c r="U267" i="25"/>
  <c r="V30" i="22" s="1"/>
  <c r="U269" i="25"/>
  <c r="V32" i="22" s="1"/>
  <c r="U268" i="25"/>
  <c r="V31" i="22" s="1"/>
  <c r="U272" i="25"/>
  <c r="V35" i="22" s="1"/>
  <c r="U266" i="25"/>
  <c r="V29" i="22" s="1"/>
  <c r="U270" i="25"/>
  <c r="V33" i="22" s="1"/>
  <c r="U265" i="25"/>
  <c r="U271" i="25"/>
  <c r="V34" i="22" s="1"/>
  <c r="U210" i="25"/>
  <c r="V13" i="22" s="1"/>
  <c r="U214" i="25"/>
  <c r="V17" i="22" s="1"/>
  <c r="U213" i="25"/>
  <c r="V16" i="22" s="1"/>
  <c r="U215" i="25"/>
  <c r="V18" i="22" s="1"/>
  <c r="U211" i="25"/>
  <c r="V14" i="22" s="1"/>
  <c r="U212" i="25"/>
  <c r="V15" i="22" s="1"/>
  <c r="U209" i="25"/>
  <c r="V12" i="22" s="1"/>
  <c r="AI175" i="25"/>
  <c r="AJ7" i="31" s="1"/>
  <c r="AI176" i="25"/>
  <c r="AJ8" i="31" s="1"/>
  <c r="AI174" i="25"/>
  <c r="AJ6" i="31" s="1"/>
  <c r="AI172" i="25"/>
  <c r="AI173" i="25"/>
  <c r="AJ5" i="31" s="1"/>
  <c r="AI179" i="25"/>
  <c r="AJ11" i="31" s="1"/>
  <c r="AI177" i="25"/>
  <c r="AJ9" i="31" s="1"/>
  <c r="AI178" i="25"/>
  <c r="AJ10" i="31" s="1"/>
  <c r="AH22" i="32"/>
  <c r="AH24" i="32" s="1"/>
  <c r="AH26" i="32" s="1"/>
  <c r="AH28" i="32" s="1"/>
  <c r="AH30" i="32" s="1"/>
  <c r="AH32" i="32" s="1"/>
  <c r="AH11" i="32"/>
  <c r="AH13" i="32"/>
  <c r="AH9" i="32"/>
  <c r="AI27" i="30"/>
  <c r="AI32" i="30"/>
  <c r="W47" i="31"/>
  <c r="W60" i="31"/>
  <c r="W68" i="31" s="1"/>
  <c r="W76" i="31" s="1"/>
  <c r="W84" i="31" s="1"/>
  <c r="W92" i="31" s="1"/>
  <c r="W100" i="31" s="1"/>
  <c r="W23" i="31"/>
  <c r="X26" i="30"/>
  <c r="X22" i="30"/>
  <c r="G60" i="31"/>
  <c r="G68" i="31" s="1"/>
  <c r="G76" i="31" s="1"/>
  <c r="G84" i="31" s="1"/>
  <c r="G92" i="31" s="1"/>
  <c r="G100" i="31" s="1"/>
  <c r="G47" i="31"/>
  <c r="G39" i="31"/>
  <c r="P62" i="22"/>
  <c r="P70" i="22" s="1"/>
  <c r="P78" i="22" s="1"/>
  <c r="P86" i="22" s="1"/>
  <c r="P94" i="22" s="1"/>
  <c r="P102" i="22" s="1"/>
  <c r="P25" i="22"/>
  <c r="P49" i="22"/>
  <c r="Q17" i="30"/>
  <c r="AB33" i="33"/>
  <c r="AB37" i="33" s="1"/>
  <c r="AB41" i="33" s="1"/>
  <c r="AB45" i="33" s="1"/>
  <c r="AB49" i="33" s="1"/>
  <c r="AB53" i="33" s="1"/>
  <c r="AB70" i="33"/>
  <c r="AB71" i="33" s="1"/>
  <c r="AC33" i="30"/>
  <c r="AB66" i="33"/>
  <c r="AB67" i="33" s="1"/>
  <c r="AB62" i="33"/>
  <c r="AB63" i="33" s="1"/>
  <c r="AB82" i="33"/>
  <c r="AB83" i="33" s="1"/>
  <c r="AB12" i="33"/>
  <c r="AB24" i="33"/>
  <c r="AB41" i="25"/>
  <c r="AB106" i="25"/>
  <c r="H30" i="25"/>
  <c r="H131" i="25"/>
  <c r="H64" i="25" s="1"/>
  <c r="H216" i="25"/>
  <c r="I19" i="22" s="1"/>
  <c r="U126" i="25"/>
  <c r="V59" i="22"/>
  <c r="V67" i="22" s="1"/>
  <c r="V75" i="22" s="1"/>
  <c r="V83" i="22" s="1"/>
  <c r="V91" i="22" s="1"/>
  <c r="V99" i="22" s="1"/>
  <c r="AJ39" i="25"/>
  <c r="O226" i="25"/>
  <c r="P9" i="32" s="1"/>
  <c r="O225" i="25"/>
  <c r="AB128" i="25"/>
  <c r="AB61" i="25" s="1"/>
  <c r="AC61" i="22"/>
  <c r="AC69" i="22" s="1"/>
  <c r="AC77" i="22" s="1"/>
  <c r="AC85" i="22" s="1"/>
  <c r="AC93" i="22" s="1"/>
  <c r="AC101" i="22" s="1"/>
  <c r="M282" i="25"/>
  <c r="N13" i="32" s="1"/>
  <c r="M281" i="25"/>
  <c r="M263" i="25"/>
  <c r="N35" i="31" s="1"/>
  <c r="M259" i="25"/>
  <c r="N31" i="31" s="1"/>
  <c r="M262" i="25"/>
  <c r="N34" i="31" s="1"/>
  <c r="M256" i="25"/>
  <c r="M261" i="25"/>
  <c r="N33" i="31" s="1"/>
  <c r="M257" i="25"/>
  <c r="N29" i="31" s="1"/>
  <c r="M260" i="25"/>
  <c r="N32" i="31" s="1"/>
  <c r="M258" i="25"/>
  <c r="N30" i="31" s="1"/>
  <c r="E7" i="33"/>
  <c r="E36" i="33" s="1"/>
  <c r="E35" i="33"/>
  <c r="AD41" i="31"/>
  <c r="O47" i="31"/>
  <c r="X31" i="22"/>
  <c r="P17" i="22"/>
  <c r="U24" i="22"/>
  <c r="AE23" i="30"/>
  <c r="U21" i="30"/>
  <c r="F11" i="31"/>
  <c r="H32" i="31"/>
  <c r="AI29" i="30"/>
  <c r="Y20" i="30"/>
  <c r="AC22" i="30"/>
  <c r="O7" i="31"/>
  <c r="X23" i="30"/>
  <c r="H13" i="33"/>
  <c r="H72" i="33"/>
  <c r="W39" i="31"/>
  <c r="AA35" i="30"/>
  <c r="H27" i="30"/>
  <c r="I16" i="30"/>
  <c r="S63" i="33"/>
  <c r="S4" i="33"/>
  <c r="L72" i="33"/>
  <c r="L13" i="33"/>
  <c r="AG68" i="33"/>
  <c r="AG9" i="33"/>
  <c r="K85" i="33"/>
  <c r="K27" i="33" s="1"/>
  <c r="K26" i="33"/>
  <c r="AG14" i="33"/>
  <c r="AG73" i="33"/>
  <c r="AG15" i="33" s="1"/>
  <c r="H85" i="33"/>
  <c r="H27" i="33" s="1"/>
  <c r="H26" i="33"/>
  <c r="AG25" i="33"/>
  <c r="AG84" i="33"/>
  <c r="M65" i="33"/>
  <c r="M7" i="33" s="1"/>
  <c r="M6" i="33"/>
  <c r="S85" i="33"/>
  <c r="S27" i="33" s="1"/>
  <c r="S26" i="33"/>
  <c r="R85" i="33"/>
  <c r="R27" i="33" s="1"/>
  <c r="R26" i="33"/>
  <c r="L69" i="33"/>
  <c r="L11" i="33" s="1"/>
  <c r="L10" i="33"/>
  <c r="AH64" i="33"/>
  <c r="AH5" i="33"/>
  <c r="M85" i="33"/>
  <c r="M27" i="33" s="1"/>
  <c r="M26" i="33"/>
  <c r="L85" i="33"/>
  <c r="L27" i="33" s="1"/>
  <c r="L26" i="33"/>
  <c r="AH85" i="33"/>
  <c r="AH27" i="33" s="1"/>
  <c r="AH26" i="33"/>
  <c r="AM20" i="39"/>
  <c r="AJ33" i="39"/>
  <c r="AJ21" i="39"/>
  <c r="AL42" i="37" s="1"/>
  <c r="I8" i="37"/>
  <c r="AI32" i="39"/>
  <c r="AJ32" i="39" s="1"/>
  <c r="AI20" i="39"/>
  <c r="G32" i="39"/>
  <c r="G20" i="39"/>
  <c r="AL24" i="39"/>
  <c r="AA19" i="39"/>
  <c r="AA36" i="39"/>
  <c r="T10" i="39"/>
  <c r="T24" i="39" s="1"/>
  <c r="AA24" i="39"/>
  <c r="AC93" i="37" s="1"/>
  <c r="AO164" i="40"/>
  <c r="AK15" i="25"/>
  <c r="AK116" i="25"/>
  <c r="AP164" i="40"/>
  <c r="AL80" i="25"/>
  <c r="AL15" i="25"/>
  <c r="AL116" i="25"/>
  <c r="AO24" i="25"/>
  <c r="AO125" i="25"/>
  <c r="N261" i="25"/>
  <c r="O33" i="31" s="1"/>
  <c r="N258" i="25"/>
  <c r="O30" i="31" s="1"/>
  <c r="N260" i="25"/>
  <c r="O32" i="31" s="1"/>
  <c r="N263" i="25"/>
  <c r="O35" i="31" s="1"/>
  <c r="N259" i="25"/>
  <c r="O31" i="31" s="1"/>
  <c r="N257" i="25"/>
  <c r="O29" i="31" s="1"/>
  <c r="N262" i="25"/>
  <c r="O34" i="31" s="1"/>
  <c r="N256" i="25"/>
  <c r="AN20" i="39"/>
  <c r="AK23" i="39"/>
  <c r="AK33" i="39"/>
  <c r="AK21" i="39"/>
  <c r="T9" i="39"/>
  <c r="T23" i="39" s="1"/>
  <c r="AJ89" i="25"/>
  <c r="AJ24" i="25"/>
  <c r="AJ125" i="25"/>
  <c r="AO77" i="25"/>
  <c r="AO11" i="25"/>
  <c r="AO112" i="25"/>
  <c r="N286" i="25"/>
  <c r="O38" i="31" s="1"/>
  <c r="N285" i="25"/>
  <c r="O37" i="31" s="1"/>
  <c r="N287" i="25"/>
  <c r="O39" i="31" s="1"/>
  <c r="N288" i="25"/>
  <c r="O40" i="31" s="1"/>
  <c r="N290" i="25"/>
  <c r="O42" i="31" s="1"/>
  <c r="N291" i="25"/>
  <c r="O43" i="31" s="1"/>
  <c r="N289" i="25"/>
  <c r="O41" i="31" s="1"/>
  <c r="N284" i="25"/>
  <c r="AO18" i="25"/>
  <c r="AS8" i="40"/>
  <c r="AO119" i="25"/>
  <c r="AO52" i="25" s="1"/>
  <c r="N277" i="25"/>
  <c r="N276" i="25"/>
  <c r="N278" i="25"/>
  <c r="N279" i="25"/>
  <c r="N164" i="25"/>
  <c r="N165" i="25"/>
  <c r="N167" i="25"/>
  <c r="N166" i="25"/>
  <c r="AA62" i="36"/>
  <c r="AF11" i="30" s="1"/>
  <c r="AD306" i="25"/>
  <c r="AD304" i="25"/>
  <c r="AD307" i="25"/>
  <c r="AD305" i="25"/>
  <c r="F185" i="25"/>
  <c r="G8" i="22" s="1"/>
  <c r="F186" i="25"/>
  <c r="G9" i="22" s="1"/>
  <c r="F184" i="25"/>
  <c r="G7" i="22" s="1"/>
  <c r="F183" i="25"/>
  <c r="G6" i="22" s="1"/>
  <c r="F188" i="25"/>
  <c r="G11" i="22" s="1"/>
  <c r="F182" i="25"/>
  <c r="G5" i="22" s="1"/>
  <c r="F181" i="25"/>
  <c r="F187" i="25"/>
  <c r="G10" i="22" s="1"/>
  <c r="Q259" i="25"/>
  <c r="R31" i="31" s="1"/>
  <c r="Q262" i="25"/>
  <c r="R34" i="31" s="1"/>
  <c r="Q257" i="25"/>
  <c r="R29" i="31" s="1"/>
  <c r="Q260" i="25"/>
  <c r="R32" i="31" s="1"/>
  <c r="Q256" i="25"/>
  <c r="Q263" i="25"/>
  <c r="R35" i="31" s="1"/>
  <c r="Q258" i="25"/>
  <c r="R30" i="31" s="1"/>
  <c r="Q261" i="25"/>
  <c r="R33" i="31" s="1"/>
  <c r="AB77" i="25"/>
  <c r="AB12" i="25"/>
  <c r="AB113" i="25"/>
  <c r="AF9" i="40"/>
  <c r="AN19" i="25"/>
  <c r="AN120" i="25"/>
  <c r="AN53" i="25" s="1"/>
  <c r="AR6" i="40"/>
  <c r="AN21" i="25"/>
  <c r="AN122" i="25"/>
  <c r="AN55" i="25" s="1"/>
  <c r="N236" i="25"/>
  <c r="AA68" i="36" s="1"/>
  <c r="AF8" i="30" s="1"/>
  <c r="AN26" i="25"/>
  <c r="AN127" i="25"/>
  <c r="AN60" i="25" s="1"/>
  <c r="AO17" i="25"/>
  <c r="AO118" i="25"/>
  <c r="AO51" i="25" s="1"/>
  <c r="AM20" i="34"/>
  <c r="AL20" i="34"/>
  <c r="AK20" i="34"/>
  <c r="AM196" i="25" s="1"/>
  <c r="AI20" i="34"/>
  <c r="AK196" i="25" s="1"/>
  <c r="R196" i="25"/>
  <c r="N292" i="25"/>
  <c r="AE31" i="34"/>
  <c r="AG292" i="25" s="1"/>
  <c r="W66" i="36"/>
  <c r="AB7" i="30" s="1"/>
  <c r="Z193" i="25"/>
  <c r="Z195" i="25"/>
  <c r="Z192" i="25"/>
  <c r="Z194" i="25"/>
  <c r="AB17" i="25"/>
  <c r="AB118" i="25"/>
  <c r="AB51" i="25" s="1"/>
  <c r="AL188" i="25"/>
  <c r="AM11" i="22" s="1"/>
  <c r="AL186" i="25"/>
  <c r="AM9" i="22" s="1"/>
  <c r="AL184" i="25"/>
  <c r="AM7" i="22" s="1"/>
  <c r="AL185" i="25"/>
  <c r="AM8" i="22" s="1"/>
  <c r="AL183" i="25"/>
  <c r="AM6" i="22" s="1"/>
  <c r="AL182" i="25"/>
  <c r="AM5" i="22" s="1"/>
  <c r="AL181" i="25"/>
  <c r="AL187" i="25"/>
  <c r="AM10" i="22" s="1"/>
  <c r="AL214" i="25"/>
  <c r="AM17" i="22" s="1"/>
  <c r="AL213" i="25"/>
  <c r="AM16" i="22" s="1"/>
  <c r="AL212" i="25"/>
  <c r="AM15" i="22" s="1"/>
  <c r="AL210" i="25"/>
  <c r="AM13" i="22" s="1"/>
  <c r="AL209" i="25"/>
  <c r="AM12" i="22" s="1"/>
  <c r="AL211" i="25"/>
  <c r="AM14" i="22" s="1"/>
  <c r="AL215" i="25"/>
  <c r="AM18" i="22" s="1"/>
  <c r="P222" i="25"/>
  <c r="P223" i="25"/>
  <c r="P220" i="25"/>
  <c r="P221" i="25"/>
  <c r="Q68" i="36"/>
  <c r="V8" i="30" s="1"/>
  <c r="T222" i="25"/>
  <c r="T221" i="25"/>
  <c r="T220" i="25"/>
  <c r="T223" i="25"/>
  <c r="AO80" i="25"/>
  <c r="AM165" i="25"/>
  <c r="AM167" i="25"/>
  <c r="AM164" i="25"/>
  <c r="AM166" i="25"/>
  <c r="AM281" i="25"/>
  <c r="AM282" i="25"/>
  <c r="AM254" i="25"/>
  <c r="AM253" i="25"/>
  <c r="AK254" i="25"/>
  <c r="AK253" i="25"/>
  <c r="Z36" i="30"/>
  <c r="Z24" i="30"/>
  <c r="Z18" i="30"/>
  <c r="Y74" i="33"/>
  <c r="Y75" i="33" s="1"/>
  <c r="Z30" i="30"/>
  <c r="H28" i="30"/>
  <c r="H22" i="30"/>
  <c r="H34" i="30"/>
  <c r="G66" i="33"/>
  <c r="H16" i="30"/>
  <c r="AL165" i="25"/>
  <c r="AL166" i="25"/>
  <c r="AL164" i="25"/>
  <c r="AL167" i="25"/>
  <c r="E192" i="25"/>
  <c r="E195" i="25"/>
  <c r="E194" i="25"/>
  <c r="E193" i="25"/>
  <c r="H72" i="25"/>
  <c r="H6" i="25"/>
  <c r="L10" i="40"/>
  <c r="H107" i="25"/>
  <c r="G294" i="25"/>
  <c r="H37" i="22" s="1"/>
  <c r="G299" i="25"/>
  <c r="H42" i="22" s="1"/>
  <c r="G298" i="25"/>
  <c r="H41" i="22" s="1"/>
  <c r="G297" i="25"/>
  <c r="H40" i="22" s="1"/>
  <c r="G293" i="25"/>
  <c r="G295" i="25"/>
  <c r="H38" i="22" s="1"/>
  <c r="G296" i="25"/>
  <c r="H39" i="22" s="1"/>
  <c r="G300" i="25"/>
  <c r="H43" i="22" s="1"/>
  <c r="T276" i="25"/>
  <c r="T277" i="25"/>
  <c r="T278" i="25"/>
  <c r="T279" i="25"/>
  <c r="AF65" i="36"/>
  <c r="AK9" i="30"/>
  <c r="Q64" i="36"/>
  <c r="V9" i="30" s="1"/>
  <c r="I254" i="25"/>
  <c r="J11" i="32" s="1"/>
  <c r="I253" i="25"/>
  <c r="H77" i="25"/>
  <c r="H112" i="25"/>
  <c r="H11" i="25"/>
  <c r="AC9" i="30"/>
  <c r="X65" i="36"/>
  <c r="AC10" i="30" s="1"/>
  <c r="G64" i="36"/>
  <c r="J265" i="25"/>
  <c r="J267" i="25"/>
  <c r="K30" i="22" s="1"/>
  <c r="J268" i="25"/>
  <c r="K31" i="22" s="1"/>
  <c r="J271" i="25"/>
  <c r="K34" i="22" s="1"/>
  <c r="J272" i="25"/>
  <c r="K35" i="22" s="1"/>
  <c r="J266" i="25"/>
  <c r="K29" i="22" s="1"/>
  <c r="J269" i="25"/>
  <c r="K32" i="22" s="1"/>
  <c r="J270" i="25"/>
  <c r="K33" i="22" s="1"/>
  <c r="Y63" i="31"/>
  <c r="Y71" i="31" s="1"/>
  <c r="Y79" i="31" s="1"/>
  <c r="Y87" i="31" s="1"/>
  <c r="Y95" i="31" s="1"/>
  <c r="Y103" i="31" s="1"/>
  <c r="Y42" i="31"/>
  <c r="Y34" i="31"/>
  <c r="Y18" i="31"/>
  <c r="AA37" i="30"/>
  <c r="AA19" i="30"/>
  <c r="AA31" i="30"/>
  <c r="AA25" i="30"/>
  <c r="Z78" i="33"/>
  <c r="Z79" i="33" s="1"/>
  <c r="AB36" i="33"/>
  <c r="AB40" i="33" s="1"/>
  <c r="AB44" i="33" s="1"/>
  <c r="AB48" i="33" s="1"/>
  <c r="AB52" i="33" s="1"/>
  <c r="AB56" i="33" s="1"/>
  <c r="O62" i="31"/>
  <c r="O70" i="31" s="1"/>
  <c r="O78" i="31" s="1"/>
  <c r="O86" i="31" s="1"/>
  <c r="O94" i="31" s="1"/>
  <c r="O102" i="31" s="1"/>
  <c r="O9" i="31"/>
  <c r="T317" i="25"/>
  <c r="U49" i="31" s="1"/>
  <c r="T316" i="25"/>
  <c r="U48" i="31" s="1"/>
  <c r="T319" i="25"/>
  <c r="U51" i="31" s="1"/>
  <c r="T313" i="25"/>
  <c r="U45" i="31" s="1"/>
  <c r="T314" i="25"/>
  <c r="U46" i="31" s="1"/>
  <c r="T315" i="25"/>
  <c r="U47" i="31" s="1"/>
  <c r="T312" i="25"/>
  <c r="T318" i="25"/>
  <c r="U50" i="31" s="1"/>
  <c r="E170" i="25"/>
  <c r="F5" i="32" s="1"/>
  <c r="E169" i="25"/>
  <c r="X61" i="31"/>
  <c r="X69" i="31" s="1"/>
  <c r="X77" i="31" s="1"/>
  <c r="X85" i="31" s="1"/>
  <c r="X93" i="31" s="1"/>
  <c r="X101" i="31" s="1"/>
  <c r="X32" i="31"/>
  <c r="Y26" i="30"/>
  <c r="P62" i="31"/>
  <c r="P70" i="31" s="1"/>
  <c r="P78" i="31" s="1"/>
  <c r="P86" i="31" s="1"/>
  <c r="P94" i="31" s="1"/>
  <c r="P102" i="31" s="1"/>
  <c r="P41" i="31"/>
  <c r="P49" i="31"/>
  <c r="P17" i="31"/>
  <c r="Q26" i="30"/>
  <c r="AE62" i="31"/>
  <c r="AE70" i="31" s="1"/>
  <c r="AE78" i="31" s="1"/>
  <c r="AE86" i="31" s="1"/>
  <c r="AE94" i="31" s="1"/>
  <c r="AE102" i="31" s="1"/>
  <c r="AE49" i="31"/>
  <c r="AE41" i="31"/>
  <c r="AE17" i="31"/>
  <c r="AE25" i="31"/>
  <c r="U131" i="25"/>
  <c r="U64" i="25" s="1"/>
  <c r="V64" i="22"/>
  <c r="V72" i="22" s="1"/>
  <c r="V80" i="22" s="1"/>
  <c r="V88" i="22" s="1"/>
  <c r="V96" i="22" s="1"/>
  <c r="V104" i="22" s="1"/>
  <c r="V19" i="22"/>
  <c r="AL170" i="25"/>
  <c r="AL169" i="25"/>
  <c r="AJ250" i="25"/>
  <c r="AJ249" i="25"/>
  <c r="AJ251" i="25"/>
  <c r="AJ248" i="25"/>
  <c r="C68" i="36"/>
  <c r="H8" i="30" s="1"/>
  <c r="U307" i="25"/>
  <c r="U306" i="25"/>
  <c r="U304" i="25"/>
  <c r="U305" i="25"/>
  <c r="U167" i="25"/>
  <c r="U166" i="25"/>
  <c r="U164" i="25"/>
  <c r="U165" i="25"/>
  <c r="U170" i="25"/>
  <c r="V5" i="32" s="1"/>
  <c r="U169" i="25"/>
  <c r="U198" i="25"/>
  <c r="V7" i="32" s="1"/>
  <c r="U197" i="25"/>
  <c r="J57" i="22"/>
  <c r="J65" i="22" s="1"/>
  <c r="J73" i="22" s="1"/>
  <c r="J81" i="22" s="1"/>
  <c r="J89" i="22" s="1"/>
  <c r="J97" i="22" s="1"/>
  <c r="J4" i="22"/>
  <c r="J28" i="22"/>
  <c r="J36" i="22"/>
  <c r="J44" i="22"/>
  <c r="J12" i="22"/>
  <c r="J20" i="22"/>
  <c r="H21" i="25"/>
  <c r="L6" i="40"/>
  <c r="H122" i="25"/>
  <c r="H55" i="25" s="1"/>
  <c r="AB126" i="25"/>
  <c r="AB59" i="25" s="1"/>
  <c r="AC59" i="22"/>
  <c r="AC67" i="22" s="1"/>
  <c r="AC75" i="22" s="1"/>
  <c r="AC83" i="22" s="1"/>
  <c r="AC91" i="22" s="1"/>
  <c r="AC99" i="22" s="1"/>
  <c r="M225" i="25"/>
  <c r="M226" i="25"/>
  <c r="N9" i="32" s="1"/>
  <c r="U128" i="25"/>
  <c r="U61" i="25" s="1"/>
  <c r="V61" i="22"/>
  <c r="V69" i="22" s="1"/>
  <c r="V77" i="22" s="1"/>
  <c r="V85" i="22" s="1"/>
  <c r="V93" i="22" s="1"/>
  <c r="V101" i="22" s="1"/>
  <c r="O282" i="25"/>
  <c r="P13" i="32" s="1"/>
  <c r="O281" i="25"/>
  <c r="O256" i="25"/>
  <c r="O261" i="25"/>
  <c r="P33" i="31" s="1"/>
  <c r="O259" i="25"/>
  <c r="P31" i="31" s="1"/>
  <c r="O262" i="25"/>
  <c r="P34" i="31" s="1"/>
  <c r="O260" i="25"/>
  <c r="P32" i="31" s="1"/>
  <c r="O258" i="25"/>
  <c r="P30" i="31" s="1"/>
  <c r="O263" i="25"/>
  <c r="P35" i="31" s="1"/>
  <c r="O257" i="25"/>
  <c r="P29" i="31" s="1"/>
  <c r="E58" i="22"/>
  <c r="E6" i="22"/>
  <c r="P41" i="22"/>
  <c r="N48" i="31"/>
  <c r="W31" i="31"/>
  <c r="G31" i="31"/>
  <c r="X47" i="22"/>
  <c r="AJ23" i="30"/>
  <c r="I23" i="30"/>
  <c r="P9" i="22"/>
  <c r="R5" i="32"/>
  <c r="AJ21" i="30"/>
  <c r="AH15" i="30"/>
  <c r="Q20" i="30"/>
  <c r="AD8" i="33"/>
  <c r="AD67" i="33"/>
  <c r="T8" i="33"/>
  <c r="T67" i="33"/>
  <c r="AE33" i="31"/>
  <c r="X15" i="22"/>
  <c r="AG24" i="22"/>
  <c r="X24" i="31"/>
  <c r="H16" i="31"/>
  <c r="G23" i="31"/>
  <c r="Y10" i="31"/>
  <c r="N69" i="33"/>
  <c r="N11" i="33" s="1"/>
  <c r="N10" i="33"/>
  <c r="AF26" i="33"/>
  <c r="AF85" i="33"/>
  <c r="AF27" i="33" s="1"/>
  <c r="AF63" i="33"/>
  <c r="AF4" i="33"/>
  <c r="G26" i="30"/>
  <c r="X40" i="31"/>
  <c r="R13" i="32"/>
  <c r="G7" i="31"/>
  <c r="Z11" i="31"/>
  <c r="AG64" i="33"/>
  <c r="AG5" i="33"/>
  <c r="S73" i="33"/>
  <c r="S15" i="33" s="1"/>
  <c r="S14" i="33"/>
  <c r="P14" i="33"/>
  <c r="P73" i="33"/>
  <c r="P15" i="33" s="1"/>
  <c r="R69" i="33"/>
  <c r="R11" i="33" s="1"/>
  <c r="R10" i="33"/>
  <c r="F77" i="33"/>
  <c r="F19" i="33" s="1"/>
  <c r="F18" i="33"/>
  <c r="P85" i="33"/>
  <c r="P27" i="33" s="1"/>
  <c r="P26" i="33"/>
  <c r="Q69" i="33"/>
  <c r="Q11" i="33" s="1"/>
  <c r="Q10" i="33"/>
  <c r="E33" i="22"/>
  <c r="E85" i="22"/>
  <c r="E17" i="22"/>
  <c r="E69" i="22"/>
  <c r="E75" i="31"/>
  <c r="E23" i="31"/>
  <c r="E8" i="31"/>
  <c r="E60" i="31"/>
  <c r="E75" i="22"/>
  <c r="E23" i="22"/>
  <c r="E16" i="31"/>
  <c r="E68" i="31"/>
  <c r="E49" i="22"/>
  <c r="E101" i="22"/>
  <c r="E32" i="31"/>
  <c r="E84" i="31"/>
  <c r="E49" i="31"/>
  <c r="E101" i="31"/>
  <c r="E19" i="33"/>
  <c r="E48" i="33" s="1"/>
  <c r="E47" i="33"/>
  <c r="E43" i="33"/>
  <c r="E15" i="33"/>
  <c r="E44" i="33" s="1"/>
  <c r="AO241" i="25" l="1"/>
  <c r="AP24" i="22" s="1"/>
  <c r="AO242" i="25"/>
  <c r="AP25" i="22" s="1"/>
  <c r="AO239" i="25"/>
  <c r="AP22" i="22" s="1"/>
  <c r="AO238" i="25"/>
  <c r="AP21" i="22" s="1"/>
  <c r="AO244" i="25"/>
  <c r="AP27" i="22" s="1"/>
  <c r="AO243" i="25"/>
  <c r="AP26" i="22" s="1"/>
  <c r="AO240" i="25"/>
  <c r="AP23" i="22" s="1"/>
  <c r="AO237" i="25"/>
  <c r="AF22" i="30"/>
  <c r="AF16" i="30"/>
  <c r="AF28" i="30"/>
  <c r="AO108" i="37"/>
  <c r="AO55" i="37"/>
  <c r="AN34" i="39"/>
  <c r="AK231" i="25"/>
  <c r="AL23" i="31" s="1"/>
  <c r="AK232" i="25"/>
  <c r="AL24" i="31" s="1"/>
  <c r="AK233" i="25"/>
  <c r="AL25" i="31" s="1"/>
  <c r="AK228" i="25"/>
  <c r="AK235" i="25"/>
  <c r="AL27" i="31" s="1"/>
  <c r="AK229" i="25"/>
  <c r="AL21" i="31" s="1"/>
  <c r="AK230" i="25"/>
  <c r="AL22" i="31" s="1"/>
  <c r="AK234" i="25"/>
  <c r="AL26" i="31" s="1"/>
  <c r="AE70" i="33"/>
  <c r="AF17" i="30"/>
  <c r="AF35" i="30"/>
  <c r="AF23" i="30"/>
  <c r="AF29" i="30"/>
  <c r="AL106" i="37"/>
  <c r="AL21" i="37"/>
  <c r="AK32" i="39"/>
  <c r="AO215" i="25"/>
  <c r="AP18" i="22" s="1"/>
  <c r="AO213" i="25"/>
  <c r="AP16" i="22" s="1"/>
  <c r="AO214" i="25"/>
  <c r="AP17" i="22" s="1"/>
  <c r="AO210" i="25"/>
  <c r="AP13" i="22" s="1"/>
  <c r="AO211" i="25"/>
  <c r="AP14" i="22" s="1"/>
  <c r="AO212" i="25"/>
  <c r="AP15" i="22" s="1"/>
  <c r="AO209" i="25"/>
  <c r="H111" i="25"/>
  <c r="H44" i="25" s="1"/>
  <c r="H45" i="25"/>
  <c r="AK198" i="25"/>
  <c r="AL7" i="32" s="1"/>
  <c r="AK197" i="25"/>
  <c r="AB68" i="33"/>
  <c r="AB9" i="33"/>
  <c r="AF72" i="33"/>
  <c r="AF13" i="33"/>
  <c r="S19" i="30"/>
  <c r="S31" i="30"/>
  <c r="AN14" i="32"/>
  <c r="AD9" i="33"/>
  <c r="AD68" i="33"/>
  <c r="V4" i="32"/>
  <c r="V26" i="30"/>
  <c r="U44" i="31"/>
  <c r="V18" i="30"/>
  <c r="V24" i="30"/>
  <c r="V36" i="30"/>
  <c r="V30" i="30"/>
  <c r="U74" i="33"/>
  <c r="AB28" i="30"/>
  <c r="AB22" i="30"/>
  <c r="AB16" i="30"/>
  <c r="N237" i="25"/>
  <c r="N240" i="25"/>
  <c r="O23" i="22" s="1"/>
  <c r="N244" i="25"/>
  <c r="O27" i="22" s="1"/>
  <c r="N238" i="25"/>
  <c r="O21" i="22" s="1"/>
  <c r="N239" i="25"/>
  <c r="O22" i="22" s="1"/>
  <c r="N243" i="25"/>
  <c r="O26" i="22" s="1"/>
  <c r="N242" i="25"/>
  <c r="O25" i="22" s="1"/>
  <c r="N241" i="25"/>
  <c r="O24" i="22" s="1"/>
  <c r="V105" i="37"/>
  <c r="V4" i="37"/>
  <c r="V10" i="32"/>
  <c r="K35" i="30"/>
  <c r="K23" i="30"/>
  <c r="K17" i="30"/>
  <c r="J70" i="33"/>
  <c r="J8" i="33"/>
  <c r="J67" i="33"/>
  <c r="H30" i="30"/>
  <c r="H36" i="30"/>
  <c r="G74" i="33"/>
  <c r="H24" i="30"/>
  <c r="R20" i="31"/>
  <c r="S23" i="30"/>
  <c r="V106" i="37"/>
  <c r="V21" i="37"/>
  <c r="AO59" i="37"/>
  <c r="AB250" i="25"/>
  <c r="AB248" i="25"/>
  <c r="AB249" i="25"/>
  <c r="AB251" i="25"/>
  <c r="Y84" i="33"/>
  <c r="Y25" i="33"/>
  <c r="Y5" i="33"/>
  <c r="Y64" i="33"/>
  <c r="Y12" i="33"/>
  <c r="Z35" i="30"/>
  <c r="Y70" i="33"/>
  <c r="Y71" i="33" s="1"/>
  <c r="Y72" i="33" s="1"/>
  <c r="Y73" i="33" s="1"/>
  <c r="AH12" i="31"/>
  <c r="AI22" i="30"/>
  <c r="AB21" i="30"/>
  <c r="AB15" i="30"/>
  <c r="AB27" i="30"/>
  <c r="AP107" i="37"/>
  <c r="AP38" i="37"/>
  <c r="A83" i="31"/>
  <c r="A136" i="31" s="1"/>
  <c r="A189" i="31" s="1"/>
  <c r="A242" i="31" s="1"/>
  <c r="A38" i="31"/>
  <c r="X84" i="33"/>
  <c r="X25" i="33"/>
  <c r="Z84" i="33"/>
  <c r="Z25" i="33"/>
  <c r="K32" i="30"/>
  <c r="J14" i="32"/>
  <c r="H48" i="25"/>
  <c r="H114" i="25"/>
  <c r="H47" i="25" s="1"/>
  <c r="AM36" i="22"/>
  <c r="S37" i="30"/>
  <c r="R78" i="33"/>
  <c r="R79" i="33" s="1"/>
  <c r="R80" i="33" s="1"/>
  <c r="R81" i="33" s="1"/>
  <c r="R23" i="33" s="1"/>
  <c r="H19" i="30"/>
  <c r="G36" i="22"/>
  <c r="AG198" i="25"/>
  <c r="AH7" i="32" s="1"/>
  <c r="AG197" i="25"/>
  <c r="H18" i="30"/>
  <c r="G28" i="22"/>
  <c r="O66" i="33"/>
  <c r="O67" i="33" s="1"/>
  <c r="O68" i="33" s="1"/>
  <c r="O69" i="33" s="1"/>
  <c r="O8" i="33"/>
  <c r="P34" i="30"/>
  <c r="AN180" i="25"/>
  <c r="AN236" i="25"/>
  <c r="AN320" i="25"/>
  <c r="AN208" i="25"/>
  <c r="AN292" i="25"/>
  <c r="AN264" i="25"/>
  <c r="AN22" i="25"/>
  <c r="AN107" i="37"/>
  <c r="AN38" i="37"/>
  <c r="AK22" i="30"/>
  <c r="AJ12" i="31"/>
  <c r="AA12" i="33"/>
  <c r="AA71" i="33"/>
  <c r="AO293" i="25"/>
  <c r="AO296" i="25"/>
  <c r="AP39" i="22" s="1"/>
  <c r="O29" i="30"/>
  <c r="N8" i="32"/>
  <c r="G27" i="30"/>
  <c r="F4" i="32"/>
  <c r="AC37" i="30"/>
  <c r="AC25" i="30"/>
  <c r="AC31" i="30"/>
  <c r="AC19" i="30"/>
  <c r="AB78" i="33"/>
  <c r="H280" i="25"/>
  <c r="H224" i="25"/>
  <c r="H196" i="25"/>
  <c r="H168" i="25"/>
  <c r="H252" i="25"/>
  <c r="H308" i="25"/>
  <c r="H10" i="25"/>
  <c r="AK18" i="30"/>
  <c r="AK36" i="30"/>
  <c r="AJ74" i="33"/>
  <c r="AK30" i="30"/>
  <c r="U21" i="33"/>
  <c r="G8" i="33"/>
  <c r="G67" i="33"/>
  <c r="AO255" i="25"/>
  <c r="AO227" i="25"/>
  <c r="AO199" i="25"/>
  <c r="AO171" i="25"/>
  <c r="AO311" i="25"/>
  <c r="AO283" i="25"/>
  <c r="AO13" i="25"/>
  <c r="Q15" i="33"/>
  <c r="AA66" i="33"/>
  <c r="AA67" i="33" s="1"/>
  <c r="AA68" i="33" s="1"/>
  <c r="AA69" i="33" s="1"/>
  <c r="AB34" i="30"/>
  <c r="AD64" i="36"/>
  <c r="AG294" i="25"/>
  <c r="AH37" i="22" s="1"/>
  <c r="AG299" i="25"/>
  <c r="AH42" i="22" s="1"/>
  <c r="AG297" i="25"/>
  <c r="AH40" i="22" s="1"/>
  <c r="AG296" i="25"/>
  <c r="AH39" i="22" s="1"/>
  <c r="AG300" i="25"/>
  <c r="AH43" i="22" s="1"/>
  <c r="AG295" i="25"/>
  <c r="AH38" i="22" s="1"/>
  <c r="AG293" i="25"/>
  <c r="AG298" i="25"/>
  <c r="AH41" i="22" s="1"/>
  <c r="AM197" i="25"/>
  <c r="AM198" i="25"/>
  <c r="AB224" i="25"/>
  <c r="AB196" i="25"/>
  <c r="AB252" i="25"/>
  <c r="AB308" i="25"/>
  <c r="AB168" i="25"/>
  <c r="AB280" i="25"/>
  <c r="AB10" i="25"/>
  <c r="R28" i="31"/>
  <c r="S24" i="30"/>
  <c r="AE26" i="33"/>
  <c r="AJ58" i="25"/>
  <c r="AJ123" i="25"/>
  <c r="AJ56" i="25" s="1"/>
  <c r="AM42" i="37"/>
  <c r="AL114" i="25"/>
  <c r="AL47" i="25" s="1"/>
  <c r="AL49" i="25"/>
  <c r="AK49" i="25"/>
  <c r="AK114" i="25"/>
  <c r="AK47" i="25" s="1"/>
  <c r="AC8" i="37"/>
  <c r="I25" i="37"/>
  <c r="AH6" i="33"/>
  <c r="AH65" i="33"/>
  <c r="AH7" i="33" s="1"/>
  <c r="L73" i="33"/>
  <c r="L15" i="33" s="1"/>
  <c r="L14" i="33"/>
  <c r="AB8" i="33"/>
  <c r="AB25" i="33"/>
  <c r="AB84" i="33"/>
  <c r="AK258" i="25"/>
  <c r="AL30" i="31" s="1"/>
  <c r="AK260" i="25"/>
  <c r="AL32" i="31" s="1"/>
  <c r="AK263" i="25"/>
  <c r="AL35" i="31" s="1"/>
  <c r="AK262" i="25"/>
  <c r="AL34" i="31" s="1"/>
  <c r="AK259" i="25"/>
  <c r="AL31" i="31" s="1"/>
  <c r="AK256" i="25"/>
  <c r="AK261" i="25"/>
  <c r="AL33" i="31" s="1"/>
  <c r="AK257" i="25"/>
  <c r="AL29" i="31" s="1"/>
  <c r="AK316" i="25"/>
  <c r="AL48" i="31" s="1"/>
  <c r="AK313" i="25"/>
  <c r="AL45" i="31" s="1"/>
  <c r="AK317" i="25"/>
  <c r="AL49" i="31" s="1"/>
  <c r="AK319" i="25"/>
  <c r="AL51" i="31" s="1"/>
  <c r="AK312" i="25"/>
  <c r="AK318" i="25"/>
  <c r="AL50" i="31" s="1"/>
  <c r="AK314" i="25"/>
  <c r="AL46" i="31" s="1"/>
  <c r="AK315" i="25"/>
  <c r="AL47" i="31" s="1"/>
  <c r="W4" i="33"/>
  <c r="W63" i="33"/>
  <c r="AF20" i="33"/>
  <c r="AF79" i="33"/>
  <c r="K29" i="30"/>
  <c r="J8" i="32"/>
  <c r="G19" i="30"/>
  <c r="F78" i="33"/>
  <c r="G25" i="30"/>
  <c r="G37" i="30"/>
  <c r="G63" i="33"/>
  <c r="G4" i="33"/>
  <c r="AL4" i="32"/>
  <c r="AN4" i="32"/>
  <c r="AM28" i="22"/>
  <c r="AF34" i="30"/>
  <c r="AE66" i="33"/>
  <c r="AE67" i="33" s="1"/>
  <c r="AE68" i="33" s="1"/>
  <c r="AE69" i="33" s="1"/>
  <c r="AE8" i="33"/>
  <c r="S25" i="30"/>
  <c r="R36" i="31"/>
  <c r="AF21" i="30"/>
  <c r="AF15" i="30"/>
  <c r="AF27" i="30"/>
  <c r="AM108" i="37"/>
  <c r="AM55" i="37"/>
  <c r="AM138" i="25"/>
  <c r="AM36" i="33"/>
  <c r="AM40" i="33" s="1"/>
  <c r="AM44" i="33" s="1"/>
  <c r="AM48" i="33" s="1"/>
  <c r="AM52" i="33" s="1"/>
  <c r="AM56" i="33" s="1"/>
  <c r="AL110" i="25"/>
  <c r="AL43" i="25" s="1"/>
  <c r="AN59" i="37"/>
  <c r="AL55" i="37"/>
  <c r="AL108" i="37"/>
  <c r="AL59" i="37"/>
  <c r="AK109" i="37"/>
  <c r="AK72" i="37"/>
  <c r="AL110" i="37"/>
  <c r="AL89" i="37"/>
  <c r="L64" i="33"/>
  <c r="L5" i="33"/>
  <c r="E40" i="31"/>
  <c r="E92" i="31"/>
  <c r="Q21" i="30"/>
  <c r="P4" i="31"/>
  <c r="AB192" i="25"/>
  <c r="AB195" i="25"/>
  <c r="AB193" i="25"/>
  <c r="AB194" i="25"/>
  <c r="Y66" i="36"/>
  <c r="AM6" i="32"/>
  <c r="G32" i="30"/>
  <c r="F14" i="32"/>
  <c r="Y16" i="33"/>
  <c r="U31" i="30"/>
  <c r="U25" i="30"/>
  <c r="U37" i="30"/>
  <c r="U19" i="30"/>
  <c r="T78" i="33"/>
  <c r="L79" i="33"/>
  <c r="L20" i="33"/>
  <c r="AJ12" i="32"/>
  <c r="AB31" i="30"/>
  <c r="AB19" i="30"/>
  <c r="AB25" i="30"/>
  <c r="AL14" i="32"/>
  <c r="Y14" i="33"/>
  <c r="Z29" i="30"/>
  <c r="Z17" i="30"/>
  <c r="AM20" i="22"/>
  <c r="AG28" i="22"/>
  <c r="S36" i="30"/>
  <c r="R16" i="33"/>
  <c r="R74" i="33"/>
  <c r="R75" i="33" s="1"/>
  <c r="R76" i="33" s="1"/>
  <c r="R77" i="33" s="1"/>
  <c r="S35" i="30"/>
  <c r="R70" i="33"/>
  <c r="R71" i="33" s="1"/>
  <c r="R72" i="33" s="1"/>
  <c r="R73" i="33" s="1"/>
  <c r="R15" i="33" s="1"/>
  <c r="AA62" i="33"/>
  <c r="AA63" i="33" s="1"/>
  <c r="AA64" i="33" s="1"/>
  <c r="AA65" i="33" s="1"/>
  <c r="AB33" i="30"/>
  <c r="AA4" i="33"/>
  <c r="R209" i="25"/>
  <c r="R210" i="25"/>
  <c r="S13" i="22" s="1"/>
  <c r="R214" i="25"/>
  <c r="S17" i="22" s="1"/>
  <c r="R213" i="25"/>
  <c r="S16" i="22" s="1"/>
  <c r="R211" i="25"/>
  <c r="S14" i="22" s="1"/>
  <c r="R212" i="25"/>
  <c r="S15" i="22" s="1"/>
  <c r="R215" i="25"/>
  <c r="S18" i="22" s="1"/>
  <c r="AB37" i="30"/>
  <c r="AA78" i="33"/>
  <c r="AA79" i="33" s="1"/>
  <c r="AA80" i="33" s="1"/>
  <c r="AA81" i="33" s="1"/>
  <c r="AA20" i="33"/>
  <c r="AN171" i="25"/>
  <c r="AN199" i="25"/>
  <c r="AN283" i="25"/>
  <c r="AN255" i="25"/>
  <c r="AN227" i="25"/>
  <c r="AN311" i="25"/>
  <c r="AN13" i="25"/>
  <c r="AP59" i="37"/>
  <c r="AK292" i="25"/>
  <c r="AK236" i="25"/>
  <c r="AK264" i="25"/>
  <c r="AK180" i="25"/>
  <c r="AK320" i="25"/>
  <c r="AK208" i="25"/>
  <c r="AK22" i="25"/>
  <c r="I109" i="37"/>
  <c r="I72" i="37"/>
  <c r="AL25" i="37"/>
  <c r="Q23" i="30"/>
  <c r="P20" i="31"/>
  <c r="X4" i="33"/>
  <c r="Z24" i="33"/>
  <c r="Z64" i="33"/>
  <c r="Z5" i="33"/>
  <c r="F6" i="32"/>
  <c r="G28" i="30"/>
  <c r="H123" i="25"/>
  <c r="H56" i="25" s="1"/>
  <c r="AJ4" i="22"/>
  <c r="AK15" i="30"/>
  <c r="AL9" i="32"/>
  <c r="R23" i="30"/>
  <c r="Q20" i="31"/>
  <c r="N198" i="25"/>
  <c r="O7" i="32" s="1"/>
  <c r="N197" i="25"/>
  <c r="AK106" i="25"/>
  <c r="AK40" i="25"/>
  <c r="X66" i="33"/>
  <c r="X67" i="33" s="1"/>
  <c r="X68" i="33" s="1"/>
  <c r="X69" i="33" s="1"/>
  <c r="Y34" i="30"/>
  <c r="X8" i="33"/>
  <c r="O11" i="33"/>
  <c r="AB171" i="25"/>
  <c r="AB283" i="25"/>
  <c r="AB227" i="25"/>
  <c r="AB199" i="25"/>
  <c r="AB311" i="25"/>
  <c r="AB255" i="25"/>
  <c r="Y64" i="36" s="1"/>
  <c r="AB13" i="25"/>
  <c r="AM49" i="25"/>
  <c r="AM114" i="25"/>
  <c r="AM47" i="25" s="1"/>
  <c r="AC76" i="37"/>
  <c r="AC107" i="37"/>
  <c r="AC38" i="37"/>
  <c r="I93" i="37"/>
  <c r="V25" i="37"/>
  <c r="AO328" i="25"/>
  <c r="AP51" i="22" s="1"/>
  <c r="AO323" i="25"/>
  <c r="AP46" i="22" s="1"/>
  <c r="AO321" i="25"/>
  <c r="AO326" i="25"/>
  <c r="AP49" i="22" s="1"/>
  <c r="AO322" i="25"/>
  <c r="AP45" i="22" s="1"/>
  <c r="AO325" i="25"/>
  <c r="AP48" i="22" s="1"/>
  <c r="AO324" i="25"/>
  <c r="AP47" i="22" s="1"/>
  <c r="AO327" i="25"/>
  <c r="AP50" i="22" s="1"/>
  <c r="AJ44" i="31"/>
  <c r="AK26" i="30"/>
  <c r="P12" i="32"/>
  <c r="G65" i="36"/>
  <c r="L10" i="30" s="1"/>
  <c r="L9" i="30"/>
  <c r="R35" i="30"/>
  <c r="Q70" i="33"/>
  <c r="Q71" i="33" s="1"/>
  <c r="Q72" i="33" s="1"/>
  <c r="Q73" i="33" s="1"/>
  <c r="AO252" i="25"/>
  <c r="AO224" i="25"/>
  <c r="AO196" i="25"/>
  <c r="AO168" i="25"/>
  <c r="AO308" i="25"/>
  <c r="AO280" i="25"/>
  <c r="AO10" i="25"/>
  <c r="AK203" i="25"/>
  <c r="AL15" i="31" s="1"/>
  <c r="AK202" i="25"/>
  <c r="AL14" i="31" s="1"/>
  <c r="AK206" i="25"/>
  <c r="AL18" i="31" s="1"/>
  <c r="AK201" i="25"/>
  <c r="AL13" i="31" s="1"/>
  <c r="AK207" i="25"/>
  <c r="AL19" i="31" s="1"/>
  <c r="AK204" i="25"/>
  <c r="AL16" i="31" s="1"/>
  <c r="AK200" i="25"/>
  <c r="AK205" i="25"/>
  <c r="AL17" i="31" s="1"/>
  <c r="AM10" i="32"/>
  <c r="O17" i="30"/>
  <c r="N20" i="22"/>
  <c r="Q33" i="30"/>
  <c r="P62" i="33"/>
  <c r="P63" i="33" s="1"/>
  <c r="P64" i="33" s="1"/>
  <c r="P65" i="33" s="1"/>
  <c r="P4" i="33"/>
  <c r="K28" i="30"/>
  <c r="J6" i="32"/>
  <c r="Z66" i="33"/>
  <c r="Z67" i="33" s="1"/>
  <c r="Z68" i="33" s="1"/>
  <c r="Z69" i="33" s="1"/>
  <c r="Z11" i="33" s="1"/>
  <c r="AA34" i="30"/>
  <c r="AJ85" i="33"/>
  <c r="AJ27" i="33" s="1"/>
  <c r="AJ26" i="33"/>
  <c r="X64" i="33"/>
  <c r="X5" i="33"/>
  <c r="AJ36" i="31"/>
  <c r="AF64" i="33"/>
  <c r="AF5" i="33"/>
  <c r="E7" i="22"/>
  <c r="E59" i="22"/>
  <c r="V6" i="32"/>
  <c r="H29" i="30"/>
  <c r="H23" i="30"/>
  <c r="G70" i="33"/>
  <c r="H35" i="30"/>
  <c r="H17" i="30"/>
  <c r="Q65" i="36"/>
  <c r="V10" i="30" s="1"/>
  <c r="AK10" i="30"/>
  <c r="AK19" i="30" s="1"/>
  <c r="I19" i="30"/>
  <c r="H36" i="22"/>
  <c r="H191" i="25"/>
  <c r="H163" i="25"/>
  <c r="H247" i="25"/>
  <c r="H303" i="25"/>
  <c r="H275" i="25"/>
  <c r="H219" i="25"/>
  <c r="H5" i="25"/>
  <c r="Y17" i="33"/>
  <c r="Y76" i="33"/>
  <c r="V17" i="30"/>
  <c r="V29" i="30"/>
  <c r="V23" i="30"/>
  <c r="Q14" i="33"/>
  <c r="AA11" i="33"/>
  <c r="AF32" i="30"/>
  <c r="AF20" i="30"/>
  <c r="AF26" i="30"/>
  <c r="O36" i="31"/>
  <c r="AM107" i="37"/>
  <c r="AM38" i="37"/>
  <c r="AC110" i="37"/>
  <c r="AC89" i="37"/>
  <c r="AC105" i="37"/>
  <c r="AC4" i="37"/>
  <c r="I106" i="37"/>
  <c r="I21" i="37"/>
  <c r="AG85" i="33"/>
  <c r="AG27" i="33" s="1"/>
  <c r="AG26" i="33"/>
  <c r="O24" i="30"/>
  <c r="N28" i="31"/>
  <c r="N12" i="32"/>
  <c r="Q29" i="30"/>
  <c r="P8" i="32"/>
  <c r="AB5" i="33"/>
  <c r="AB64" i="33"/>
  <c r="AB4" i="33"/>
  <c r="V8" i="32"/>
  <c r="AK175" i="25"/>
  <c r="AL7" i="31" s="1"/>
  <c r="AK172" i="25"/>
  <c r="AK173" i="25"/>
  <c r="AL5" i="31" s="1"/>
  <c r="AK176" i="25"/>
  <c r="AL8" i="31" s="1"/>
  <c r="AK178" i="25"/>
  <c r="AL10" i="31" s="1"/>
  <c r="AK174" i="25"/>
  <c r="AL6" i="31" s="1"/>
  <c r="AK177" i="25"/>
  <c r="AL9" i="31" s="1"/>
  <c r="AK179" i="25"/>
  <c r="AL11" i="31" s="1"/>
  <c r="G30" i="30"/>
  <c r="F10" i="32"/>
  <c r="L19" i="30"/>
  <c r="K36" i="22"/>
  <c r="X37" i="30"/>
  <c r="X25" i="30"/>
  <c r="W78" i="33"/>
  <c r="X19" i="30"/>
  <c r="X31" i="30"/>
  <c r="L75" i="33"/>
  <c r="L16" i="33"/>
  <c r="AK33" i="30"/>
  <c r="AJ62" i="33"/>
  <c r="AJ63" i="33" s="1"/>
  <c r="AJ64" i="33" s="1"/>
  <c r="AJ65" i="33" s="1"/>
  <c r="AJ7" i="33" s="1"/>
  <c r="AJ4" i="33"/>
  <c r="AL5" i="32"/>
  <c r="K18" i="30"/>
  <c r="K24" i="30"/>
  <c r="Z23" i="30"/>
  <c r="Y20" i="31"/>
  <c r="AM44" i="22"/>
  <c r="AE10" i="33"/>
  <c r="AF33" i="30"/>
  <c r="AE62" i="33"/>
  <c r="AE63" i="33" s="1"/>
  <c r="AE64" i="33" s="1"/>
  <c r="AE65" i="33" s="1"/>
  <c r="AE4" i="33"/>
  <c r="AG228" i="25"/>
  <c r="AG231" i="25"/>
  <c r="AH23" i="31" s="1"/>
  <c r="AG229" i="25"/>
  <c r="AH21" i="31" s="1"/>
  <c r="AG234" i="25"/>
  <c r="AH26" i="31" s="1"/>
  <c r="AG232" i="25"/>
  <c r="AH24" i="31" s="1"/>
  <c r="AG230" i="25"/>
  <c r="AH22" i="31" s="1"/>
  <c r="AG235" i="25"/>
  <c r="AH27" i="31" s="1"/>
  <c r="AG233" i="25"/>
  <c r="AH25" i="31" s="1"/>
  <c r="AB236" i="25"/>
  <c r="AB208" i="25"/>
  <c r="AB264" i="25"/>
  <c r="AB320" i="25"/>
  <c r="AB180" i="25"/>
  <c r="AB292" i="25"/>
  <c r="AB22" i="25"/>
  <c r="AK141" i="25"/>
  <c r="AJ113" i="25"/>
  <c r="AK22" i="32"/>
  <c r="AK24" i="32" s="1"/>
  <c r="AK26" i="32" s="1"/>
  <c r="AK28" i="32" s="1"/>
  <c r="AK30" i="32" s="1"/>
  <c r="AK32" i="32" s="1"/>
  <c r="AK9" i="32"/>
  <c r="AK13" i="32"/>
  <c r="AK11" i="32"/>
  <c r="AK5" i="32"/>
  <c r="AK15" i="32"/>
  <c r="AK7" i="32"/>
  <c r="AJ49" i="25"/>
  <c r="AJ114" i="25"/>
  <c r="AJ47" i="25" s="1"/>
  <c r="AN108" i="37"/>
  <c r="AN55" i="37"/>
  <c r="AM58" i="25"/>
  <c r="AM123" i="25"/>
  <c r="AM56" i="25" s="1"/>
  <c r="AH68" i="33"/>
  <c r="AH9" i="33"/>
  <c r="A47" i="33"/>
  <c r="A76" i="33" s="1"/>
  <c r="A105" i="33" s="1"/>
  <c r="A134" i="33" s="1"/>
  <c r="A22" i="33"/>
  <c r="P6" i="33"/>
  <c r="O65" i="36"/>
  <c r="T10" i="30" s="1"/>
  <c r="T9" i="30"/>
  <c r="V4" i="22"/>
  <c r="AB306" i="25"/>
  <c r="AB304" i="25"/>
  <c r="AB307" i="25"/>
  <c r="AB305" i="25"/>
  <c r="Y62" i="36"/>
  <c r="AB279" i="25"/>
  <c r="AB276" i="25"/>
  <c r="AB277" i="25"/>
  <c r="AB278" i="25"/>
  <c r="AM8" i="32"/>
  <c r="Y4" i="33"/>
  <c r="U24" i="30"/>
  <c r="U30" i="30"/>
  <c r="U36" i="30"/>
  <c r="U18" i="30"/>
  <c r="T74" i="33"/>
  <c r="K31" i="30"/>
  <c r="J12" i="32"/>
  <c r="N28" i="22"/>
  <c r="O9" i="30"/>
  <c r="O18" i="30" s="1"/>
  <c r="J65" i="36"/>
  <c r="O10" i="30" s="1"/>
  <c r="P28" i="22"/>
  <c r="AL15" i="32"/>
  <c r="J4" i="33"/>
  <c r="K33" i="30"/>
  <c r="J62" i="33"/>
  <c r="J63" i="33" s="1"/>
  <c r="J64" i="33" s="1"/>
  <c r="J65" i="33" s="1"/>
  <c r="Y15" i="33"/>
  <c r="AC65" i="36"/>
  <c r="AH9" i="30"/>
  <c r="AH18" i="30" s="1"/>
  <c r="R19" i="33"/>
  <c r="AA5" i="33"/>
  <c r="AA22" i="33"/>
  <c r="R232" i="25"/>
  <c r="S24" i="31" s="1"/>
  <c r="R228" i="25"/>
  <c r="R229" i="25"/>
  <c r="S21" i="31" s="1"/>
  <c r="R231" i="25"/>
  <c r="S23" i="31" s="1"/>
  <c r="R235" i="25"/>
  <c r="S27" i="31" s="1"/>
  <c r="R234" i="25"/>
  <c r="S26" i="31" s="1"/>
  <c r="R230" i="25"/>
  <c r="S22" i="31" s="1"/>
  <c r="R233" i="25"/>
  <c r="S25" i="31" s="1"/>
  <c r="U283" i="25"/>
  <c r="U199" i="25"/>
  <c r="U171" i="25"/>
  <c r="U227" i="25"/>
  <c r="U255" i="25"/>
  <c r="U311" i="25"/>
  <c r="U13" i="25"/>
  <c r="AK36" i="39"/>
  <c r="AO49" i="25"/>
  <c r="AO114" i="25"/>
  <c r="AO47" i="25" s="1"/>
  <c r="N5" i="33"/>
  <c r="O21" i="30"/>
  <c r="N4" i="31"/>
  <c r="X12" i="33"/>
  <c r="V44" i="22"/>
  <c r="AM12" i="32"/>
  <c r="A59" i="37"/>
  <c r="A63" i="37" s="1"/>
  <c r="A67" i="37" s="1"/>
  <c r="A72" i="37"/>
  <c r="AE31" i="30"/>
  <c r="AE37" i="30"/>
  <c r="AE19" i="30"/>
  <c r="AD78" i="33"/>
  <c r="AE25" i="30"/>
  <c r="K27" i="30"/>
  <c r="J4" i="32"/>
  <c r="AJ23" i="33"/>
  <c r="N30" i="30"/>
  <c r="N24" i="30"/>
  <c r="N36" i="30"/>
  <c r="M74" i="33"/>
  <c r="N18" i="30"/>
  <c r="H171" i="25"/>
  <c r="H255" i="25"/>
  <c r="H311" i="25"/>
  <c r="H227" i="25"/>
  <c r="H199" i="25"/>
  <c r="H13" i="25"/>
  <c r="H283" i="25"/>
  <c r="R37" i="30"/>
  <c r="R19" i="30"/>
  <c r="Q78" i="33"/>
  <c r="R25" i="30"/>
  <c r="R31" i="30"/>
  <c r="AL8" i="32"/>
  <c r="AN168" i="25"/>
  <c r="AN252" i="25"/>
  <c r="AN308" i="25"/>
  <c r="AN224" i="25"/>
  <c r="AN280" i="25"/>
  <c r="AN196" i="25"/>
  <c r="AN10" i="25"/>
  <c r="AM33" i="33"/>
  <c r="AM37" i="33" s="1"/>
  <c r="AM41" i="33" s="1"/>
  <c r="AM45" i="33" s="1"/>
  <c r="AM49" i="33" s="1"/>
  <c r="AM53" i="33" s="1"/>
  <c r="AM135" i="25"/>
  <c r="AL107" i="25"/>
  <c r="AG36" i="22"/>
  <c r="X11" i="33"/>
  <c r="Y22" i="30"/>
  <c r="Y16" i="30"/>
  <c r="Y28" i="30"/>
  <c r="O10" i="33"/>
  <c r="AN57" i="25"/>
  <c r="AN123" i="25"/>
  <c r="AN56" i="25" s="1"/>
  <c r="AM25" i="37"/>
  <c r="I110" i="37"/>
  <c r="I89" i="37"/>
  <c r="H28" i="22"/>
  <c r="I9" i="30"/>
  <c r="D65" i="36"/>
  <c r="I10" i="30" s="1"/>
  <c r="V32" i="30"/>
  <c r="V20" i="30"/>
  <c r="U82" i="33"/>
  <c r="V38" i="30"/>
  <c r="AO271" i="25"/>
  <c r="AP34" i="22" s="1"/>
  <c r="AO272" i="25"/>
  <c r="AP35" i="22" s="1"/>
  <c r="AO269" i="25"/>
  <c r="AP32" i="22" s="1"/>
  <c r="AO265" i="25"/>
  <c r="AO266" i="25"/>
  <c r="AP29" i="22" s="1"/>
  <c r="AO268" i="25"/>
  <c r="AP31" i="22" s="1"/>
  <c r="AO270" i="25"/>
  <c r="AP33" i="22" s="1"/>
  <c r="AO267" i="25"/>
  <c r="AP30" i="22" s="1"/>
  <c r="U22" i="33"/>
  <c r="AN10" i="32"/>
  <c r="AA10" i="33"/>
  <c r="AF38" i="30"/>
  <c r="AE82" i="33"/>
  <c r="AE83" i="33" s="1"/>
  <c r="AE84" i="33" s="1"/>
  <c r="AE85" i="33" s="1"/>
  <c r="AE24" i="33"/>
  <c r="AK106" i="37"/>
  <c r="AK21" i="37"/>
  <c r="H73" i="33"/>
  <c r="H15" i="33" s="1"/>
  <c r="H14" i="33"/>
  <c r="W8" i="33"/>
  <c r="W67" i="33"/>
  <c r="AJ18" i="30"/>
  <c r="AJ30" i="30"/>
  <c r="AJ24" i="30"/>
  <c r="AJ36" i="30"/>
  <c r="AI74" i="33"/>
  <c r="AJ6" i="33"/>
  <c r="AI17" i="30"/>
  <c r="AH20" i="22"/>
  <c r="AE11" i="33"/>
  <c r="N212" i="25"/>
  <c r="O15" i="22" s="1"/>
  <c r="N213" i="25"/>
  <c r="O16" i="22" s="1"/>
  <c r="N210" i="25"/>
  <c r="O13" i="22" s="1"/>
  <c r="N214" i="25"/>
  <c r="O17" i="22" s="1"/>
  <c r="N209" i="25"/>
  <c r="N211" i="25"/>
  <c r="O14" i="22" s="1"/>
  <c r="N215" i="25"/>
  <c r="O18" i="22" s="1"/>
  <c r="AE6" i="33"/>
  <c r="AB58" i="25"/>
  <c r="AB123" i="25"/>
  <c r="AB56" i="25" s="1"/>
  <c r="AO247" i="25"/>
  <c r="AO191" i="25"/>
  <c r="AO163" i="25"/>
  <c r="AO303" i="25"/>
  <c r="AO219" i="25"/>
  <c r="AO275" i="25"/>
  <c r="AO5" i="25"/>
  <c r="AM264" i="25"/>
  <c r="AM208" i="25"/>
  <c r="AJ66" i="36" s="1"/>
  <c r="AO7" i="30" s="1"/>
  <c r="AM320" i="25"/>
  <c r="AM236" i="25"/>
  <c r="AM292" i="25"/>
  <c r="AM180" i="25"/>
  <c r="AM22" i="25"/>
  <c r="X76" i="33"/>
  <c r="X17" i="33"/>
  <c r="AL13" i="32"/>
  <c r="R13" i="33"/>
  <c r="AA6" i="33"/>
  <c r="AA21" i="33"/>
  <c r="U49" i="25"/>
  <c r="U114" i="25"/>
  <c r="AO107" i="37"/>
  <c r="AO38" i="37"/>
  <c r="AO42" i="37"/>
  <c r="F85" i="33"/>
  <c r="F27" i="33" s="1"/>
  <c r="F26" i="33"/>
  <c r="AI68" i="33"/>
  <c r="AI9" i="33"/>
  <c r="O33" i="30"/>
  <c r="N62" i="33"/>
  <c r="N63" i="33" s="1"/>
  <c r="N64" i="33" s="1"/>
  <c r="N65" i="33" s="1"/>
  <c r="N4" i="33"/>
  <c r="AA24" i="33"/>
  <c r="AA83" i="33"/>
  <c r="Z76" i="33"/>
  <c r="Z17" i="33"/>
  <c r="AK37" i="30"/>
  <c r="AJ20" i="33"/>
  <c r="AJ78" i="33"/>
  <c r="AJ79" i="33" s="1"/>
  <c r="AJ80" i="33" s="1"/>
  <c r="AJ81" i="33" s="1"/>
  <c r="H25" i="30"/>
  <c r="H37" i="30"/>
  <c r="G78" i="33"/>
  <c r="H31" i="30"/>
  <c r="AN8" i="32"/>
  <c r="AK27" i="30"/>
  <c r="AJ4" i="32"/>
  <c r="T68" i="33"/>
  <c r="T9" i="33"/>
  <c r="AC24" i="30"/>
  <c r="AC36" i="30"/>
  <c r="AC18" i="30"/>
  <c r="AC30" i="30"/>
  <c r="AB74" i="33"/>
  <c r="K30" i="30"/>
  <c r="J10" i="32"/>
  <c r="V37" i="30"/>
  <c r="U78" i="33"/>
  <c r="U79" i="33" s="1"/>
  <c r="U80" i="33" s="1"/>
  <c r="U81" i="33" s="1"/>
  <c r="U20" i="33"/>
  <c r="G34" i="30"/>
  <c r="F66" i="33"/>
  <c r="F67" i="33" s="1"/>
  <c r="F68" i="33" s="1"/>
  <c r="F69" i="33" s="1"/>
  <c r="F11" i="33" s="1"/>
  <c r="AL10" i="32"/>
  <c r="N293" i="25"/>
  <c r="N300" i="25"/>
  <c r="O43" i="22" s="1"/>
  <c r="N296" i="25"/>
  <c r="O39" i="22" s="1"/>
  <c r="N297" i="25"/>
  <c r="O40" i="22" s="1"/>
  <c r="N299" i="25"/>
  <c r="O42" i="22" s="1"/>
  <c r="N295" i="25"/>
  <c r="O38" i="22" s="1"/>
  <c r="N294" i="25"/>
  <c r="O37" i="22" s="1"/>
  <c r="N298" i="25"/>
  <c r="O41" i="22" s="1"/>
  <c r="K64" i="36"/>
  <c r="AE25" i="33"/>
  <c r="P33" i="30"/>
  <c r="O62" i="33"/>
  <c r="O63" i="33" s="1"/>
  <c r="O64" i="33" s="1"/>
  <c r="O65" i="33" s="1"/>
  <c r="O7" i="33" s="1"/>
  <c r="AO45" i="25"/>
  <c r="AG65" i="33"/>
  <c r="AG7" i="33" s="1"/>
  <c r="AG6" i="33"/>
  <c r="P28" i="31"/>
  <c r="AM4" i="32"/>
  <c r="Z21" i="33"/>
  <c r="Z80" i="33"/>
  <c r="K28" i="22"/>
  <c r="L18" i="30"/>
  <c r="U23" i="33"/>
  <c r="H40" i="25"/>
  <c r="H106" i="25"/>
  <c r="F9" i="33"/>
  <c r="AL11" i="32"/>
  <c r="AN12" i="32"/>
  <c r="V35" i="30"/>
  <c r="U70" i="33"/>
  <c r="U71" i="33" s="1"/>
  <c r="U72" i="33" s="1"/>
  <c r="U73" i="33" s="1"/>
  <c r="U15" i="33" s="1"/>
  <c r="U12" i="33"/>
  <c r="Q13" i="33"/>
  <c r="AM4" i="22"/>
  <c r="AA9" i="33"/>
  <c r="R198" i="25"/>
  <c r="S7" i="32" s="1"/>
  <c r="R197" i="25"/>
  <c r="AB46" i="25"/>
  <c r="AB111" i="25"/>
  <c r="AB44" i="25" s="1"/>
  <c r="G4" i="22"/>
  <c r="H15" i="30"/>
  <c r="AE27" i="33"/>
  <c r="O6" i="33"/>
  <c r="AJ236" i="25"/>
  <c r="AJ264" i="25"/>
  <c r="AJ180" i="25"/>
  <c r="AJ320" i="25"/>
  <c r="AJ208" i="25"/>
  <c r="AJ292" i="25"/>
  <c r="AJ22" i="25"/>
  <c r="O28" i="31"/>
  <c r="AO58" i="25"/>
  <c r="AO123" i="25"/>
  <c r="AO56" i="25" s="1"/>
  <c r="AL171" i="25"/>
  <c r="AL255" i="25"/>
  <c r="AL199" i="25"/>
  <c r="AL311" i="25"/>
  <c r="AL227" i="25"/>
  <c r="AL283" i="25"/>
  <c r="AL13" i="25"/>
  <c r="AK25" i="37"/>
  <c r="AL107" i="37"/>
  <c r="AL38" i="37"/>
  <c r="AG69" i="33"/>
  <c r="AG11" i="33" s="1"/>
  <c r="AG10" i="33"/>
  <c r="S5" i="33"/>
  <c r="S64" i="33"/>
  <c r="U59" i="25"/>
  <c r="U123" i="25"/>
  <c r="U297" i="25" s="1"/>
  <c r="V40" i="22" s="1"/>
  <c r="AB39" i="25"/>
  <c r="AB72" i="33"/>
  <c r="AB13" i="33"/>
  <c r="AK21" i="30"/>
  <c r="AJ4" i="31"/>
  <c r="V28" i="22"/>
  <c r="Y68" i="33"/>
  <c r="Y9" i="33"/>
  <c r="AK291" i="25"/>
  <c r="AL43" i="31" s="1"/>
  <c r="AK287" i="25"/>
  <c r="AL39" i="31" s="1"/>
  <c r="AK286" i="25"/>
  <c r="AL38" i="31" s="1"/>
  <c r="AK290" i="25"/>
  <c r="AL42" i="31" s="1"/>
  <c r="AK289" i="25"/>
  <c r="AL41" i="31" s="1"/>
  <c r="AK285" i="25"/>
  <c r="AL37" i="31" s="1"/>
  <c r="AK288" i="25"/>
  <c r="AL40" i="31" s="1"/>
  <c r="AK284" i="25"/>
  <c r="W71" i="33"/>
  <c r="W12" i="33"/>
  <c r="W24" i="33"/>
  <c r="W83" i="33"/>
  <c r="X18" i="30"/>
  <c r="X36" i="30"/>
  <c r="X24" i="30"/>
  <c r="W74" i="33"/>
  <c r="X30" i="30"/>
  <c r="AJ37" i="30"/>
  <c r="AJ19" i="30"/>
  <c r="AJ25" i="30"/>
  <c r="AJ31" i="30"/>
  <c r="AI78" i="33"/>
  <c r="J83" i="33"/>
  <c r="J24" i="33"/>
  <c r="AJ5" i="33"/>
  <c r="X72" i="33"/>
  <c r="X13" i="33"/>
  <c r="J74" i="33"/>
  <c r="J75" i="33" s="1"/>
  <c r="J76" i="33" s="1"/>
  <c r="J77" i="33" s="1"/>
  <c r="J19" i="33" s="1"/>
  <c r="K36" i="30"/>
  <c r="G83" i="33"/>
  <c r="G24" i="33"/>
  <c r="AE9" i="33"/>
  <c r="AG214" i="25"/>
  <c r="AH17" i="22" s="1"/>
  <c r="AG215" i="25"/>
  <c r="AH18" i="22" s="1"/>
  <c r="AG212" i="25"/>
  <c r="AH15" i="22" s="1"/>
  <c r="AG211" i="25"/>
  <c r="AH14" i="22" s="1"/>
  <c r="AG213" i="25"/>
  <c r="AH16" i="22" s="1"/>
  <c r="AG210" i="25"/>
  <c r="AH13" i="22" s="1"/>
  <c r="AG209" i="25"/>
  <c r="AE7" i="33"/>
  <c r="N230" i="25"/>
  <c r="O22" i="31" s="1"/>
  <c r="N232" i="25"/>
  <c r="O24" i="31" s="1"/>
  <c r="N234" i="25"/>
  <c r="O26" i="31" s="1"/>
  <c r="N228" i="25"/>
  <c r="N231" i="25"/>
  <c r="O23" i="31" s="1"/>
  <c r="N233" i="25"/>
  <c r="O25" i="31" s="1"/>
  <c r="N235" i="25"/>
  <c r="O27" i="31" s="1"/>
  <c r="N229" i="25"/>
  <c r="O21" i="31" s="1"/>
  <c r="AN219" i="25"/>
  <c r="AN163" i="25"/>
  <c r="AN275" i="25"/>
  <c r="AN191" i="25"/>
  <c r="AN303" i="25"/>
  <c r="AN247" i="25"/>
  <c r="AN5" i="25"/>
  <c r="P22" i="30"/>
  <c r="O12" i="31"/>
  <c r="V42" i="37"/>
  <c r="AJ199" i="25"/>
  <c r="AJ283" i="25"/>
  <c r="AJ227" i="25"/>
  <c r="AJ255" i="25"/>
  <c r="AJ171" i="25"/>
  <c r="AJ311" i="25"/>
  <c r="AJ13" i="25"/>
  <c r="AC106" i="37"/>
  <c r="AC21" i="37"/>
  <c r="I108" i="37"/>
  <c r="I55" i="37"/>
  <c r="AK108" i="37"/>
  <c r="AK55" i="37"/>
  <c r="AJ35" i="39"/>
  <c r="AL76" i="37" s="1"/>
  <c r="P7" i="33"/>
  <c r="O23" i="30"/>
  <c r="N20" i="31"/>
  <c r="T18" i="30"/>
  <c r="S28" i="22"/>
  <c r="AK23" i="30"/>
  <c r="AJ20" i="31"/>
  <c r="V20" i="22"/>
  <c r="V14" i="32"/>
  <c r="Y68" i="36"/>
  <c r="AB223" i="25"/>
  <c r="AB222" i="25"/>
  <c r="AB221" i="25"/>
  <c r="AB220" i="25"/>
  <c r="AB164" i="25"/>
  <c r="AB165" i="25"/>
  <c r="AB166" i="25"/>
  <c r="AB167" i="25"/>
  <c r="Y67" i="36"/>
  <c r="G31" i="30"/>
  <c r="F12" i="32"/>
  <c r="Y8" i="33"/>
  <c r="AF75" i="33"/>
  <c r="AF16" i="33"/>
  <c r="H292" i="25"/>
  <c r="H180" i="25"/>
  <c r="H264" i="25"/>
  <c r="H320" i="25"/>
  <c r="H236" i="25"/>
  <c r="H208" i="25"/>
  <c r="H22" i="25"/>
  <c r="V22" i="30"/>
  <c r="U12" i="31"/>
  <c r="Q9" i="30"/>
  <c r="Q18" i="30" s="1"/>
  <c r="L65" i="36"/>
  <c r="Q10" i="30" s="1"/>
  <c r="K19" i="30"/>
  <c r="J78" i="33"/>
  <c r="K25" i="30"/>
  <c r="K37" i="30"/>
  <c r="AL12" i="32"/>
  <c r="AH62" i="36"/>
  <c r="AM11" i="30" s="1"/>
  <c r="AM32" i="30" s="1"/>
  <c r="J7" i="33"/>
  <c r="K21" i="30"/>
  <c r="K15" i="30"/>
  <c r="Y13" i="33"/>
  <c r="R17" i="33"/>
  <c r="R238" i="25"/>
  <c r="S21" i="22" s="1"/>
  <c r="R240" i="25"/>
  <c r="S23" i="22" s="1"/>
  <c r="R241" i="25"/>
  <c r="S24" i="22" s="1"/>
  <c r="R243" i="25"/>
  <c r="S26" i="22" s="1"/>
  <c r="R242" i="25"/>
  <c r="S25" i="22" s="1"/>
  <c r="R244" i="25"/>
  <c r="S27" i="22" s="1"/>
  <c r="R239" i="25"/>
  <c r="S22" i="22" s="1"/>
  <c r="R237" i="25"/>
  <c r="AM137" i="25"/>
  <c r="AM35" i="33"/>
  <c r="AM39" i="33" s="1"/>
  <c r="AM43" i="33" s="1"/>
  <c r="AM47" i="33" s="1"/>
  <c r="AM51" i="33" s="1"/>
  <c r="AM55" i="33" s="1"/>
  <c r="AL109" i="25"/>
  <c r="AL42" i="25" s="1"/>
  <c r="AA7" i="33"/>
  <c r="AA23" i="33"/>
  <c r="O24" i="33"/>
  <c r="P38" i="30"/>
  <c r="O82" i="33"/>
  <c r="O83" i="33" s="1"/>
  <c r="O84" i="33" s="1"/>
  <c r="O85" i="33" s="1"/>
  <c r="O27" i="33" s="1"/>
  <c r="AN48" i="25"/>
  <c r="AN114" i="25"/>
  <c r="AN47" i="25" s="1"/>
  <c r="AP42" i="37"/>
  <c r="AK58" i="25"/>
  <c r="AK123" i="25"/>
  <c r="AK56" i="25" s="1"/>
  <c r="AC108" i="37"/>
  <c r="AC55" i="37"/>
  <c r="AI64" i="33"/>
  <c r="AI5" i="33"/>
  <c r="E91" i="22"/>
  <c r="E39" i="22"/>
  <c r="N7" i="33"/>
  <c r="X24" i="33"/>
  <c r="X16" i="33"/>
  <c r="V12" i="32"/>
  <c r="AM14" i="32"/>
  <c r="Z20" i="33"/>
  <c r="Z72" i="33"/>
  <c r="Z13" i="33"/>
  <c r="G29" i="30"/>
  <c r="F8" i="32"/>
  <c r="X80" i="33"/>
  <c r="X21" i="33"/>
  <c r="AE24" i="30"/>
  <c r="AE30" i="30"/>
  <c r="AD74" i="33"/>
  <c r="AE36" i="30"/>
  <c r="AE18" i="30"/>
  <c r="AJ21" i="33"/>
  <c r="N25" i="30"/>
  <c r="N31" i="30"/>
  <c r="N19" i="30"/>
  <c r="N37" i="30"/>
  <c r="M78" i="33"/>
  <c r="AA75" i="33"/>
  <c r="AA16" i="33"/>
  <c r="Z37" i="30"/>
  <c r="Z19" i="30"/>
  <c r="Y78" i="33"/>
  <c r="Z25" i="30"/>
  <c r="Z31" i="30"/>
  <c r="X10" i="33"/>
  <c r="AM136" i="25"/>
  <c r="AM34" i="33"/>
  <c r="AM38" i="33" s="1"/>
  <c r="AM42" i="33" s="1"/>
  <c r="AM46" i="33" s="1"/>
  <c r="AM50" i="33" s="1"/>
  <c r="AM54" i="33" s="1"/>
  <c r="AL108" i="25"/>
  <c r="AL41" i="25" s="1"/>
  <c r="P35" i="30"/>
  <c r="O70" i="33"/>
  <c r="O71" i="33" s="1"/>
  <c r="O72" i="33" s="1"/>
  <c r="O73" i="33" s="1"/>
  <c r="O15" i="33" s="1"/>
  <c r="O9" i="33"/>
  <c r="AB114" i="25"/>
  <c r="AB47" i="25" s="1"/>
  <c r="AB49" i="25"/>
  <c r="V8" i="37"/>
  <c r="AM227" i="25"/>
  <c r="AM283" i="25"/>
  <c r="AM171" i="25"/>
  <c r="AM255" i="25"/>
  <c r="AM199" i="25"/>
  <c r="AM311" i="25"/>
  <c r="AM13" i="25"/>
  <c r="AC72" i="37"/>
  <c r="AC109" i="37"/>
  <c r="AN42" i="37"/>
  <c r="AK110" i="37"/>
  <c r="AK89" i="37"/>
  <c r="V16" i="30"/>
  <c r="V34" i="30"/>
  <c r="U66" i="33"/>
  <c r="V28" i="30"/>
  <c r="AK24" i="30"/>
  <c r="AJ28" i="31"/>
  <c r="U63" i="33"/>
  <c r="U4" i="33"/>
  <c r="T19" i="30"/>
  <c r="S36" i="22"/>
  <c r="AO181" i="25"/>
  <c r="AO186" i="25"/>
  <c r="AP9" i="22" s="1"/>
  <c r="AO187" i="25"/>
  <c r="AP10" i="22" s="1"/>
  <c r="AO188" i="25"/>
  <c r="AP11" i="22" s="1"/>
  <c r="AO184" i="25"/>
  <c r="AP7" i="22" s="1"/>
  <c r="AO182" i="25"/>
  <c r="AP5" i="22" s="1"/>
  <c r="AO183" i="25"/>
  <c r="AP6" i="22" s="1"/>
  <c r="AO185" i="25"/>
  <c r="AP8" i="22" s="1"/>
  <c r="E76" i="31"/>
  <c r="E24" i="31"/>
  <c r="E34" i="22"/>
  <c r="E86" i="22"/>
  <c r="E24" i="22"/>
  <c r="E76" i="22"/>
  <c r="E33" i="31"/>
  <c r="E85" i="31"/>
  <c r="E102" i="31"/>
  <c r="E50" i="31"/>
  <c r="E69" i="31"/>
  <c r="E17" i="31"/>
  <c r="E61" i="31"/>
  <c r="E9" i="31"/>
  <c r="E18" i="22"/>
  <c r="E70" i="22"/>
  <c r="E50" i="22"/>
  <c r="E102" i="22"/>
  <c r="R64" i="36" l="1"/>
  <c r="W9" i="30" s="1"/>
  <c r="AD9" i="30"/>
  <c r="AO34" i="30"/>
  <c r="AD75" i="33"/>
  <c r="AD16" i="33"/>
  <c r="Z73" i="33"/>
  <c r="Z15" i="33" s="1"/>
  <c r="Z14" i="33"/>
  <c r="Q37" i="30"/>
  <c r="Q19" i="30"/>
  <c r="Q25" i="30"/>
  <c r="P78" i="33"/>
  <c r="U47" i="25"/>
  <c r="U105" i="25"/>
  <c r="U38" i="25" s="1"/>
  <c r="H317" i="25"/>
  <c r="I49" i="31" s="1"/>
  <c r="H319" i="25"/>
  <c r="I51" i="31" s="1"/>
  <c r="H316" i="25"/>
  <c r="I48" i="31" s="1"/>
  <c r="H313" i="25"/>
  <c r="I45" i="31" s="1"/>
  <c r="H312" i="25"/>
  <c r="H318" i="25"/>
  <c r="I50" i="31" s="1"/>
  <c r="H314" i="25"/>
  <c r="I46" i="31" s="1"/>
  <c r="H315" i="25"/>
  <c r="I47" i="31" s="1"/>
  <c r="A76" i="37"/>
  <c r="A80" i="37" s="1"/>
  <c r="A84" i="37" s="1"/>
  <c r="A89" i="37"/>
  <c r="A93" i="37" s="1"/>
  <c r="A97" i="37" s="1"/>
  <c r="A101" i="37" s="1"/>
  <c r="V108" i="37"/>
  <c r="V55" i="37"/>
  <c r="O37" i="30"/>
  <c r="O25" i="30"/>
  <c r="O19" i="30"/>
  <c r="N78" i="33"/>
  <c r="AD11" i="30"/>
  <c r="R62" i="36"/>
  <c r="W11" i="30" s="1"/>
  <c r="H248" i="25"/>
  <c r="H250" i="25"/>
  <c r="H249" i="25"/>
  <c r="H251" i="25"/>
  <c r="E64" i="36"/>
  <c r="J9" i="30" s="1"/>
  <c r="AB287" i="25"/>
  <c r="AC39" i="31" s="1"/>
  <c r="AB290" i="25"/>
  <c r="AC42" i="31" s="1"/>
  <c r="AB288" i="25"/>
  <c r="AC40" i="31" s="1"/>
  <c r="AB284" i="25"/>
  <c r="AB289" i="25"/>
  <c r="AC41" i="31" s="1"/>
  <c r="AB286" i="25"/>
  <c r="AC38" i="31" s="1"/>
  <c r="AB285" i="25"/>
  <c r="AC37" i="31" s="1"/>
  <c r="AB291" i="25"/>
  <c r="AC43" i="31" s="1"/>
  <c r="Z65" i="33"/>
  <c r="Z7" i="33" s="1"/>
  <c r="Z6" i="33"/>
  <c r="AK187" i="25"/>
  <c r="AL10" i="22" s="1"/>
  <c r="AK186" i="25"/>
  <c r="AL9" i="22" s="1"/>
  <c r="AK188" i="25"/>
  <c r="AL11" i="22" s="1"/>
  <c r="AK181" i="25"/>
  <c r="AK184" i="25"/>
  <c r="AL7" i="22" s="1"/>
  <c r="AK182" i="25"/>
  <c r="AL5" i="22" s="1"/>
  <c r="AK183" i="25"/>
  <c r="AL6" i="22" s="1"/>
  <c r="AK185" i="25"/>
  <c r="AL8" i="22" s="1"/>
  <c r="AN176" i="25"/>
  <c r="AO8" i="31" s="1"/>
  <c r="AN177" i="25"/>
  <c r="AO9" i="31" s="1"/>
  <c r="AN178" i="25"/>
  <c r="AO10" i="31" s="1"/>
  <c r="AN173" i="25"/>
  <c r="AO5" i="31" s="1"/>
  <c r="AN174" i="25"/>
  <c r="AO6" i="31" s="1"/>
  <c r="AN179" i="25"/>
  <c r="AO11" i="31" s="1"/>
  <c r="AN172" i="25"/>
  <c r="AN175" i="25"/>
  <c r="AO7" i="31" s="1"/>
  <c r="R66" i="36"/>
  <c r="W7" i="30" s="1"/>
  <c r="AD7" i="30"/>
  <c r="AB79" i="33"/>
  <c r="AB20" i="33"/>
  <c r="AN214" i="25"/>
  <c r="AO17" i="22" s="1"/>
  <c r="AN212" i="25"/>
  <c r="AO15" i="22" s="1"/>
  <c r="AN211" i="25"/>
  <c r="AO14" i="22" s="1"/>
  <c r="AN213" i="25"/>
  <c r="AO16" i="22" s="1"/>
  <c r="AN210" i="25"/>
  <c r="AO13" i="22" s="1"/>
  <c r="AN215" i="25"/>
  <c r="AO18" i="22" s="1"/>
  <c r="AN209" i="25"/>
  <c r="AM288" i="25"/>
  <c r="AN40" i="31" s="1"/>
  <c r="AM291" i="25"/>
  <c r="AN43" i="31" s="1"/>
  <c r="AM290" i="25"/>
  <c r="AN42" i="31" s="1"/>
  <c r="AM289" i="25"/>
  <c r="AN41" i="31" s="1"/>
  <c r="AM287" i="25"/>
  <c r="AN39" i="31" s="1"/>
  <c r="AM286" i="25"/>
  <c r="AN38" i="31" s="1"/>
  <c r="AM285" i="25"/>
  <c r="AN37" i="31" s="1"/>
  <c r="AM284" i="25"/>
  <c r="Z10" i="33"/>
  <c r="S20" i="22"/>
  <c r="T17" i="30"/>
  <c r="R14" i="33"/>
  <c r="H238" i="25"/>
  <c r="I21" i="22" s="1"/>
  <c r="H240" i="25"/>
  <c r="I23" i="22" s="1"/>
  <c r="H242" i="25"/>
  <c r="I25" i="22" s="1"/>
  <c r="H243" i="25"/>
  <c r="I26" i="22" s="1"/>
  <c r="H239" i="25"/>
  <c r="I22" i="22" s="1"/>
  <c r="H244" i="25"/>
  <c r="I27" i="22" s="1"/>
  <c r="H241" i="25"/>
  <c r="I24" i="22" s="1"/>
  <c r="H237" i="25"/>
  <c r="H294" i="25"/>
  <c r="I37" i="22" s="1"/>
  <c r="H299" i="25"/>
  <c r="I42" i="22" s="1"/>
  <c r="H295" i="25"/>
  <c r="I38" i="22" s="1"/>
  <c r="H296" i="25"/>
  <c r="I39" i="22" s="1"/>
  <c r="H300" i="25"/>
  <c r="I43" i="22" s="1"/>
  <c r="H298" i="25"/>
  <c r="I41" i="22" s="1"/>
  <c r="H297" i="25"/>
  <c r="I40" i="22" s="1"/>
  <c r="H293" i="25"/>
  <c r="R68" i="36"/>
  <c r="W8" i="30" s="1"/>
  <c r="AD8" i="30"/>
  <c r="AC70" i="33" s="1"/>
  <c r="AJ179" i="25"/>
  <c r="AK11" i="31" s="1"/>
  <c r="AJ172" i="25"/>
  <c r="AJ175" i="25"/>
  <c r="AK7" i="31" s="1"/>
  <c r="AJ173" i="25"/>
  <c r="AK5" i="31" s="1"/>
  <c r="AJ174" i="25"/>
  <c r="AK6" i="31" s="1"/>
  <c r="AJ178" i="25"/>
  <c r="AK10" i="31" s="1"/>
  <c r="AJ176" i="25"/>
  <c r="AK8" i="31" s="1"/>
  <c r="AJ177" i="25"/>
  <c r="AK9" i="31" s="1"/>
  <c r="AG67" i="36"/>
  <c r="AL6" i="30" s="1"/>
  <c r="AJ201" i="25"/>
  <c r="AK13" i="31" s="1"/>
  <c r="AJ203" i="25"/>
  <c r="AK15" i="31" s="1"/>
  <c r="AJ206" i="25"/>
  <c r="AK18" i="31" s="1"/>
  <c r="AJ207" i="25"/>
  <c r="AK19" i="31" s="1"/>
  <c r="AJ200" i="25"/>
  <c r="AJ204" i="25"/>
  <c r="AK16" i="31" s="1"/>
  <c r="AJ205" i="25"/>
  <c r="AK17" i="31" s="1"/>
  <c r="AJ202" i="25"/>
  <c r="AK14" i="31" s="1"/>
  <c r="AG66" i="36"/>
  <c r="AL7" i="30" s="1"/>
  <c r="AK66" i="36"/>
  <c r="AP7" i="30" s="1"/>
  <c r="AN194" i="25"/>
  <c r="AN195" i="25"/>
  <c r="AN192" i="25"/>
  <c r="AN193" i="25"/>
  <c r="O20" i="31"/>
  <c r="P23" i="30"/>
  <c r="G84" i="33"/>
  <c r="G25" i="33"/>
  <c r="X73" i="33"/>
  <c r="X15" i="33" s="1"/>
  <c r="X14" i="33"/>
  <c r="AI20" i="33"/>
  <c r="AI79" i="33"/>
  <c r="AB73" i="33"/>
  <c r="AB15" i="33" s="1"/>
  <c r="AB14" i="33"/>
  <c r="AL230" i="25"/>
  <c r="AM22" i="31" s="1"/>
  <c r="AL235" i="25"/>
  <c r="AM27" i="31" s="1"/>
  <c r="AL234" i="25"/>
  <c r="AM26" i="31" s="1"/>
  <c r="AL228" i="25"/>
  <c r="AL233" i="25"/>
  <c r="AM25" i="31" s="1"/>
  <c r="AL229" i="25"/>
  <c r="AM21" i="31" s="1"/>
  <c r="AL231" i="25"/>
  <c r="AM23" i="31" s="1"/>
  <c r="AL232" i="25"/>
  <c r="AM24" i="31" s="1"/>
  <c r="AI68" i="36"/>
  <c r="AN8" i="30" s="1"/>
  <c r="AL178" i="25"/>
  <c r="AM10" i="31" s="1"/>
  <c r="AL179" i="25"/>
  <c r="AM11" i="31" s="1"/>
  <c r="AL177" i="25"/>
  <c r="AM9" i="31" s="1"/>
  <c r="AL176" i="25"/>
  <c r="AM8" i="31" s="1"/>
  <c r="AL174" i="25"/>
  <c r="AM6" i="31" s="1"/>
  <c r="AL173" i="25"/>
  <c r="AM5" i="31" s="1"/>
  <c r="AL172" i="25"/>
  <c r="AL175" i="25"/>
  <c r="AM7" i="31" s="1"/>
  <c r="AI67" i="36"/>
  <c r="AN6" i="30" s="1"/>
  <c r="AJ215" i="25"/>
  <c r="AK18" i="22" s="1"/>
  <c r="AJ211" i="25"/>
  <c r="AK14" i="22" s="1"/>
  <c r="AJ209" i="25"/>
  <c r="AK12" i="22" s="1"/>
  <c r="AJ212" i="25"/>
  <c r="AK15" i="22" s="1"/>
  <c r="AJ210" i="25"/>
  <c r="AK13" i="22" s="1"/>
  <c r="AJ214" i="25"/>
  <c r="AK17" i="22" s="1"/>
  <c r="AJ213" i="25"/>
  <c r="AK16" i="22" s="1"/>
  <c r="AJ238" i="25"/>
  <c r="AK21" i="22" s="1"/>
  <c r="AJ237" i="25"/>
  <c r="AJ244" i="25"/>
  <c r="AK27" i="22" s="1"/>
  <c r="AJ243" i="25"/>
  <c r="AK26" i="22" s="1"/>
  <c r="AJ239" i="25"/>
  <c r="AK22" i="22" s="1"/>
  <c r="AJ242" i="25"/>
  <c r="AK25" i="22" s="1"/>
  <c r="AJ240" i="25"/>
  <c r="AK23" i="22" s="1"/>
  <c r="AJ241" i="25"/>
  <c r="AK24" i="22" s="1"/>
  <c r="T28" i="30"/>
  <c r="S6" i="32"/>
  <c r="Z81" i="33"/>
  <c r="Z23" i="33" s="1"/>
  <c r="Z22" i="33"/>
  <c r="K65" i="36"/>
  <c r="AL64" i="36"/>
  <c r="AQ9" i="30" s="1"/>
  <c r="AK64" i="36"/>
  <c r="AP9" i="30" s="1"/>
  <c r="AI64" i="36"/>
  <c r="AN9" i="30" s="1"/>
  <c r="AJ64" i="36"/>
  <c r="AO9" i="30" s="1"/>
  <c r="AG64" i="36"/>
  <c r="AL9" i="30" s="1"/>
  <c r="AH64" i="36"/>
  <c r="AM9" i="30" s="1"/>
  <c r="AA64" i="36"/>
  <c r="AF9" i="30" s="1"/>
  <c r="P9" i="30"/>
  <c r="O36" i="22"/>
  <c r="AA84" i="33"/>
  <c r="AA25" i="33"/>
  <c r="AI69" i="33"/>
  <c r="AI11" i="33" s="1"/>
  <c r="AI10" i="33"/>
  <c r="X77" i="33"/>
  <c r="X19" i="33" s="1"/>
  <c r="X18" i="33"/>
  <c r="AM241" i="25"/>
  <c r="AN24" i="22" s="1"/>
  <c r="AM244" i="25"/>
  <c r="AN27" i="22" s="1"/>
  <c r="AM243" i="25"/>
  <c r="AN26" i="22" s="1"/>
  <c r="AM237" i="25"/>
  <c r="AM238" i="25"/>
  <c r="AN21" i="22" s="1"/>
  <c r="AM239" i="25"/>
  <c r="AN22" i="22" s="1"/>
  <c r="AM240" i="25"/>
  <c r="AN23" i="22" s="1"/>
  <c r="AM242" i="25"/>
  <c r="AN25" i="22" s="1"/>
  <c r="AL67" i="36"/>
  <c r="AQ6" i="30" s="1"/>
  <c r="AO166" i="25"/>
  <c r="AO165" i="25"/>
  <c r="AO164" i="25"/>
  <c r="AO167" i="25"/>
  <c r="P16" i="30"/>
  <c r="O12" i="22"/>
  <c r="AI75" i="33"/>
  <c r="AI16" i="33"/>
  <c r="AQ18" i="30"/>
  <c r="AP28" i="22"/>
  <c r="I31" i="30"/>
  <c r="H78" i="33"/>
  <c r="I25" i="30"/>
  <c r="I37" i="30"/>
  <c r="V109" i="37"/>
  <c r="V72" i="37"/>
  <c r="AN135" i="25"/>
  <c r="AN33" i="33"/>
  <c r="AN37" i="33" s="1"/>
  <c r="AN41" i="33" s="1"/>
  <c r="AN45" i="33" s="1"/>
  <c r="AN49" i="33" s="1"/>
  <c r="AN53" i="33" s="1"/>
  <c r="AM107" i="25"/>
  <c r="AN74" i="33"/>
  <c r="AN75" i="33" s="1"/>
  <c r="AN76" i="33" s="1"/>
  <c r="AN77" i="33" s="1"/>
  <c r="AN66" i="33"/>
  <c r="AN282" i="25"/>
  <c r="AN281" i="25"/>
  <c r="AN169" i="25"/>
  <c r="AN170" i="25"/>
  <c r="H204" i="25"/>
  <c r="I16" i="31" s="1"/>
  <c r="H207" i="25"/>
  <c r="I19" i="31" s="1"/>
  <c r="H205" i="25"/>
  <c r="I17" i="31" s="1"/>
  <c r="H200" i="25"/>
  <c r="H202" i="25"/>
  <c r="I14" i="31" s="1"/>
  <c r="H203" i="25"/>
  <c r="I15" i="31" s="1"/>
  <c r="H206" i="25"/>
  <c r="I18" i="31" s="1"/>
  <c r="H201" i="25"/>
  <c r="I13" i="31" s="1"/>
  <c r="H174" i="25"/>
  <c r="I6" i="31" s="1"/>
  <c r="H173" i="25"/>
  <c r="I5" i="31" s="1"/>
  <c r="H172" i="25"/>
  <c r="H177" i="25"/>
  <c r="I9" i="31" s="1"/>
  <c r="H179" i="25"/>
  <c r="I11" i="31" s="1"/>
  <c r="H175" i="25"/>
  <c r="I7" i="31" s="1"/>
  <c r="H178" i="25"/>
  <c r="I10" i="31" s="1"/>
  <c r="H176" i="25"/>
  <c r="I8" i="31" s="1"/>
  <c r="U260" i="25"/>
  <c r="V32" i="31" s="1"/>
  <c r="U258" i="25"/>
  <c r="V30" i="31" s="1"/>
  <c r="U263" i="25"/>
  <c r="V35" i="31" s="1"/>
  <c r="U262" i="25"/>
  <c r="V34" i="31" s="1"/>
  <c r="U261" i="25"/>
  <c r="V33" i="31" s="1"/>
  <c r="U256" i="25"/>
  <c r="U259" i="25"/>
  <c r="V31" i="31" s="1"/>
  <c r="U257" i="25"/>
  <c r="V29" i="31" s="1"/>
  <c r="U285" i="25"/>
  <c r="V37" i="31" s="1"/>
  <c r="U284" i="25"/>
  <c r="U289" i="25"/>
  <c r="V41" i="31" s="1"/>
  <c r="U291" i="25"/>
  <c r="V43" i="31" s="1"/>
  <c r="U288" i="25"/>
  <c r="V40" i="31" s="1"/>
  <c r="U286" i="25"/>
  <c r="V38" i="31" s="1"/>
  <c r="U290" i="25"/>
  <c r="V42" i="31" s="1"/>
  <c r="U287" i="25"/>
  <c r="V39" i="31" s="1"/>
  <c r="T75" i="33"/>
  <c r="T16" i="33"/>
  <c r="T37" i="30"/>
  <c r="T25" i="30"/>
  <c r="S78" i="33"/>
  <c r="T31" i="30"/>
  <c r="AJ46" i="25"/>
  <c r="AJ111" i="25"/>
  <c r="AB183" i="25"/>
  <c r="AC6" i="22" s="1"/>
  <c r="AB185" i="25"/>
  <c r="AC8" i="22" s="1"/>
  <c r="AB184" i="25"/>
  <c r="AC7" i="22" s="1"/>
  <c r="AB181" i="25"/>
  <c r="AB187" i="25"/>
  <c r="AC10" i="22" s="1"/>
  <c r="AB182" i="25"/>
  <c r="AC5" i="22" s="1"/>
  <c r="AB186" i="25"/>
  <c r="AC9" i="22" s="1"/>
  <c r="AB188" i="25"/>
  <c r="AC11" i="22" s="1"/>
  <c r="AB238" i="25"/>
  <c r="AC21" i="22" s="1"/>
  <c r="AB242" i="25"/>
  <c r="AC25" i="22" s="1"/>
  <c r="AB244" i="25"/>
  <c r="AC27" i="22" s="1"/>
  <c r="AB241" i="25"/>
  <c r="AC24" i="22" s="1"/>
  <c r="AB239" i="25"/>
  <c r="AC22" i="22" s="1"/>
  <c r="AB240" i="25"/>
  <c r="AC23" i="22" s="1"/>
  <c r="AB237" i="25"/>
  <c r="AB243" i="25"/>
  <c r="AC26" i="22" s="1"/>
  <c r="AI23" i="30"/>
  <c r="AH20" i="31"/>
  <c r="AN16" i="33"/>
  <c r="L76" i="33"/>
  <c r="L17" i="33"/>
  <c r="AL4" i="31"/>
  <c r="O31" i="30"/>
  <c r="Y18" i="33"/>
  <c r="Y77" i="33"/>
  <c r="Y19" i="33" s="1"/>
  <c r="H276" i="25"/>
  <c r="H278" i="25"/>
  <c r="H277" i="25"/>
  <c r="H279" i="25"/>
  <c r="E65" i="36"/>
  <c r="J10" i="30" s="1"/>
  <c r="H194" i="25"/>
  <c r="H195" i="25"/>
  <c r="H193" i="25"/>
  <c r="H192" i="25"/>
  <c r="E66" i="36"/>
  <c r="J7" i="30" s="1"/>
  <c r="V19" i="30"/>
  <c r="V25" i="30"/>
  <c r="V31" i="30"/>
  <c r="G12" i="33"/>
  <c r="G71" i="33"/>
  <c r="AF65" i="33"/>
  <c r="AF7" i="33" s="1"/>
  <c r="AF6" i="33"/>
  <c r="X65" i="33"/>
  <c r="X7" i="33" s="1"/>
  <c r="X6" i="33"/>
  <c r="AL12" i="31"/>
  <c r="AO198" i="25"/>
  <c r="AO197" i="25"/>
  <c r="L37" i="30"/>
  <c r="L25" i="30"/>
  <c r="K78" i="33"/>
  <c r="L31" i="30"/>
  <c r="AB204" i="25"/>
  <c r="AC16" i="31" s="1"/>
  <c r="AB201" i="25"/>
  <c r="AC13" i="31" s="1"/>
  <c r="AB207" i="25"/>
  <c r="AC19" i="31" s="1"/>
  <c r="AB200" i="25"/>
  <c r="AB206" i="25"/>
  <c r="AC18" i="31" s="1"/>
  <c r="AB205" i="25"/>
  <c r="AC17" i="31" s="1"/>
  <c r="AB203" i="25"/>
  <c r="AC15" i="31" s="1"/>
  <c r="AB202" i="25"/>
  <c r="AC14" i="31" s="1"/>
  <c r="AK215" i="25"/>
  <c r="AL18" i="22" s="1"/>
  <c r="AK209" i="25"/>
  <c r="AK214" i="25"/>
  <c r="AL17" i="22" s="1"/>
  <c r="AK212" i="25"/>
  <c r="AL15" i="22" s="1"/>
  <c r="AK213" i="25"/>
  <c r="AL16" i="22" s="1"/>
  <c r="AK210" i="25"/>
  <c r="AL13" i="22" s="1"/>
  <c r="AK211" i="25"/>
  <c r="AL14" i="22" s="1"/>
  <c r="AK238" i="25"/>
  <c r="AL21" i="22" s="1"/>
  <c r="AK244" i="25"/>
  <c r="AL27" i="22" s="1"/>
  <c r="AK243" i="25"/>
  <c r="AL26" i="22" s="1"/>
  <c r="AK240" i="25"/>
  <c r="AL23" i="22" s="1"/>
  <c r="AK239" i="25"/>
  <c r="AL22" i="22" s="1"/>
  <c r="AK241" i="25"/>
  <c r="AL24" i="22" s="1"/>
  <c r="AK237" i="25"/>
  <c r="AK242" i="25"/>
  <c r="AL25" i="22" s="1"/>
  <c r="AN285" i="25"/>
  <c r="AO37" i="31" s="1"/>
  <c r="AN288" i="25"/>
  <c r="AO40" i="31" s="1"/>
  <c r="AN290" i="25"/>
  <c r="AO42" i="31" s="1"/>
  <c r="AN286" i="25"/>
  <c r="AO38" i="31" s="1"/>
  <c r="AN289" i="25"/>
  <c r="AO41" i="31" s="1"/>
  <c r="AN287" i="25"/>
  <c r="AO39" i="31" s="1"/>
  <c r="AN284" i="25"/>
  <c r="AN291" i="25"/>
  <c r="AO43" i="31" s="1"/>
  <c r="R12" i="33"/>
  <c r="T79" i="33"/>
  <c r="T20" i="33"/>
  <c r="J17" i="33"/>
  <c r="F79" i="33"/>
  <c r="F20" i="33"/>
  <c r="AF80" i="33"/>
  <c r="AF21" i="33"/>
  <c r="AB26" i="33"/>
  <c r="AB85" i="33"/>
  <c r="AB27" i="33" s="1"/>
  <c r="AB309" i="25"/>
  <c r="AB310" i="25"/>
  <c r="AC15" i="32" s="1"/>
  <c r="AO204" i="25"/>
  <c r="AP16" i="31" s="1"/>
  <c r="AO205" i="25"/>
  <c r="AP17" i="31" s="1"/>
  <c r="AO207" i="25"/>
  <c r="AP19" i="31" s="1"/>
  <c r="AO203" i="25"/>
  <c r="AP15" i="31" s="1"/>
  <c r="AO202" i="25"/>
  <c r="AP14" i="31" s="1"/>
  <c r="AO201" i="25"/>
  <c r="AP13" i="31" s="1"/>
  <c r="AO206" i="25"/>
  <c r="AP18" i="31" s="1"/>
  <c r="AO200" i="25"/>
  <c r="AJ75" i="33"/>
  <c r="AJ16" i="33"/>
  <c r="H309" i="25"/>
  <c r="H310" i="25"/>
  <c r="I15" i="32" s="1"/>
  <c r="H226" i="25"/>
  <c r="I9" i="32" s="1"/>
  <c r="H225" i="25"/>
  <c r="AO297" i="25"/>
  <c r="AP40" i="22" s="1"/>
  <c r="AO300" i="25"/>
  <c r="AP43" i="22" s="1"/>
  <c r="AN269" i="25"/>
  <c r="AO32" i="22" s="1"/>
  <c r="AN272" i="25"/>
  <c r="AO35" i="22" s="1"/>
  <c r="AN270" i="25"/>
  <c r="AO33" i="22" s="1"/>
  <c r="AN268" i="25"/>
  <c r="AO31" i="22" s="1"/>
  <c r="AN267" i="25"/>
  <c r="AO30" i="22" s="1"/>
  <c r="AN265" i="25"/>
  <c r="AN266" i="25"/>
  <c r="AO29" i="22" s="1"/>
  <c r="AN271" i="25"/>
  <c r="AO34" i="22" s="1"/>
  <c r="AN242" i="25"/>
  <c r="AO25" i="22" s="1"/>
  <c r="AN243" i="25"/>
  <c r="AO26" i="22" s="1"/>
  <c r="AN239" i="25"/>
  <c r="AO22" i="22" s="1"/>
  <c r="AN238" i="25"/>
  <c r="AO21" i="22" s="1"/>
  <c r="AN240" i="25"/>
  <c r="AO23" i="22" s="1"/>
  <c r="AN241" i="25"/>
  <c r="AO24" i="22" s="1"/>
  <c r="AN237" i="25"/>
  <c r="AN244" i="25"/>
  <c r="AO27" i="22" s="1"/>
  <c r="X9" i="33"/>
  <c r="A46" i="31"/>
  <c r="A99" i="31" s="1"/>
  <c r="A152" i="31" s="1"/>
  <c r="A205" i="31" s="1"/>
  <c r="A258" i="31" s="1"/>
  <c r="A91" i="31"/>
  <c r="A144" i="31" s="1"/>
  <c r="A197" i="31" s="1"/>
  <c r="A250" i="31" s="1"/>
  <c r="AN18" i="33"/>
  <c r="F10" i="33"/>
  <c r="AF14" i="33"/>
  <c r="AF73" i="33"/>
  <c r="AF15" i="33" s="1"/>
  <c r="U13" i="33"/>
  <c r="AE12" i="33"/>
  <c r="AE71" i="33"/>
  <c r="AP20" i="22"/>
  <c r="U8" i="33"/>
  <c r="U67" i="33"/>
  <c r="AM261" i="25"/>
  <c r="AN33" i="31" s="1"/>
  <c r="AM257" i="25"/>
  <c r="AN29" i="31" s="1"/>
  <c r="AM256" i="25"/>
  <c r="AM260" i="25"/>
  <c r="AN32" i="31" s="1"/>
  <c r="AM262" i="25"/>
  <c r="AN34" i="31" s="1"/>
  <c r="AM263" i="25"/>
  <c r="AN35" i="31" s="1"/>
  <c r="AM258" i="25"/>
  <c r="AN30" i="31" s="1"/>
  <c r="AM259" i="25"/>
  <c r="AN31" i="31" s="1"/>
  <c r="H270" i="25"/>
  <c r="I33" i="22" s="1"/>
  <c r="H268" i="25"/>
  <c r="I31" i="22" s="1"/>
  <c r="H272" i="25"/>
  <c r="I35" i="22" s="1"/>
  <c r="H265" i="25"/>
  <c r="H266" i="25"/>
  <c r="I29" i="22" s="1"/>
  <c r="H269" i="25"/>
  <c r="I32" i="22" s="1"/>
  <c r="H267" i="25"/>
  <c r="I30" i="22" s="1"/>
  <c r="H271" i="25"/>
  <c r="I34" i="22" s="1"/>
  <c r="AL109" i="37"/>
  <c r="AL72" i="37"/>
  <c r="AK35" i="39"/>
  <c r="AJ232" i="25"/>
  <c r="AK24" i="31" s="1"/>
  <c r="AJ231" i="25"/>
  <c r="AK23" i="31" s="1"/>
  <c r="AJ235" i="25"/>
  <c r="AK27" i="31" s="1"/>
  <c r="AJ233" i="25"/>
  <c r="AK25" i="31" s="1"/>
  <c r="AJ228" i="25"/>
  <c r="AJ234" i="25"/>
  <c r="AK26" i="31" s="1"/>
  <c r="AJ229" i="25"/>
  <c r="AK21" i="31" s="1"/>
  <c r="AJ230" i="25"/>
  <c r="AK22" i="31" s="1"/>
  <c r="AG68" i="36"/>
  <c r="AL8" i="30" s="1"/>
  <c r="AK67" i="36"/>
  <c r="AP6" i="30" s="1"/>
  <c r="AN166" i="25"/>
  <c r="AN164" i="25"/>
  <c r="AN167" i="25"/>
  <c r="AN165" i="25"/>
  <c r="W75" i="33"/>
  <c r="W16" i="33"/>
  <c r="W84" i="33"/>
  <c r="W25" i="33"/>
  <c r="AJ182" i="25"/>
  <c r="AK5" i="22" s="1"/>
  <c r="AJ185" i="25"/>
  <c r="AK8" i="22" s="1"/>
  <c r="AJ186" i="25"/>
  <c r="AK9" i="22" s="1"/>
  <c r="AJ181" i="25"/>
  <c r="AJ184" i="25"/>
  <c r="AK7" i="22" s="1"/>
  <c r="AJ187" i="25"/>
  <c r="AK10" i="22" s="1"/>
  <c r="AJ183" i="25"/>
  <c r="AK6" i="22" s="1"/>
  <c r="AJ188" i="25"/>
  <c r="AK11" i="22" s="1"/>
  <c r="AM185" i="25"/>
  <c r="AN8" i="22" s="1"/>
  <c r="AM182" i="25"/>
  <c r="AN5" i="22" s="1"/>
  <c r="AM184" i="25"/>
  <c r="AN7" i="22" s="1"/>
  <c r="AM183" i="25"/>
  <c r="AN6" i="22" s="1"/>
  <c r="AM187" i="25"/>
  <c r="AN10" i="22" s="1"/>
  <c r="AM186" i="25"/>
  <c r="AN9" i="22" s="1"/>
  <c r="AM181" i="25"/>
  <c r="AM188" i="25"/>
  <c r="AN11" i="22" s="1"/>
  <c r="AL68" i="36"/>
  <c r="AQ8" i="30" s="1"/>
  <c r="AQ17" i="30" s="1"/>
  <c r="AO221" i="25"/>
  <c r="AO223" i="25"/>
  <c r="AO222" i="25"/>
  <c r="AO220" i="25"/>
  <c r="M75" i="33"/>
  <c r="M16" i="33"/>
  <c r="A26" i="33"/>
  <c r="A55" i="33" s="1"/>
  <c r="A84" i="33" s="1"/>
  <c r="A113" i="33" s="1"/>
  <c r="A142" i="33" s="1"/>
  <c r="A51" i="33"/>
  <c r="A80" i="33" s="1"/>
  <c r="A109" i="33" s="1"/>
  <c r="A138" i="33" s="1"/>
  <c r="AB266" i="25"/>
  <c r="AC29" i="22" s="1"/>
  <c r="AB265" i="25"/>
  <c r="AB271" i="25"/>
  <c r="AC34" i="22" s="1"/>
  <c r="AB269" i="25"/>
  <c r="AC32" i="22" s="1"/>
  <c r="AB268" i="25"/>
  <c r="AC31" i="22" s="1"/>
  <c r="AB267" i="25"/>
  <c r="AC30" i="22" s="1"/>
  <c r="AB270" i="25"/>
  <c r="AC33" i="22" s="1"/>
  <c r="AB272" i="25"/>
  <c r="AC35" i="22" s="1"/>
  <c r="AO309" i="25"/>
  <c r="AO310" i="25"/>
  <c r="AK39" i="25"/>
  <c r="AN235" i="25"/>
  <c r="AO27" i="31" s="1"/>
  <c r="AN232" i="25"/>
  <c r="AO24" i="31" s="1"/>
  <c r="AN229" i="25"/>
  <c r="AO21" i="31" s="1"/>
  <c r="AN234" i="25"/>
  <c r="AO26" i="31" s="1"/>
  <c r="AN231" i="25"/>
  <c r="AO23" i="31" s="1"/>
  <c r="AN228" i="25"/>
  <c r="AN230" i="25"/>
  <c r="AO22" i="31" s="1"/>
  <c r="AN233" i="25"/>
  <c r="AO25" i="31" s="1"/>
  <c r="AN36" i="33"/>
  <c r="AN40" i="33" s="1"/>
  <c r="AN44" i="33" s="1"/>
  <c r="AN48" i="33" s="1"/>
  <c r="AN52" i="33" s="1"/>
  <c r="AN56" i="33" s="1"/>
  <c r="AN138" i="25"/>
  <c r="AM110" i="25"/>
  <c r="AM43" i="25" s="1"/>
  <c r="AL28" i="31"/>
  <c r="AM24" i="30"/>
  <c r="AO262" i="25"/>
  <c r="AP34" i="31" s="1"/>
  <c r="AO257" i="25"/>
  <c r="AP29" i="31" s="1"/>
  <c r="AO258" i="25"/>
  <c r="AP30" i="31" s="1"/>
  <c r="AO263" i="25"/>
  <c r="AP35" i="31" s="1"/>
  <c r="AO261" i="25"/>
  <c r="AP33" i="31" s="1"/>
  <c r="AO256" i="25"/>
  <c r="AO260" i="25"/>
  <c r="AP32" i="31" s="1"/>
  <c r="AO259" i="25"/>
  <c r="AP31" i="31" s="1"/>
  <c r="G68" i="33"/>
  <c r="G9" i="33"/>
  <c r="H169" i="25"/>
  <c r="H170" i="25"/>
  <c r="I5" i="32" s="1"/>
  <c r="AA72" i="33"/>
  <c r="AA13" i="33"/>
  <c r="G16" i="33"/>
  <c r="G75" i="33"/>
  <c r="AD10" i="33"/>
  <c r="AD69" i="33"/>
  <c r="AD11" i="33" s="1"/>
  <c r="AP12" i="22"/>
  <c r="AM318" i="25"/>
  <c r="AN50" i="31" s="1"/>
  <c r="AM316" i="25"/>
  <c r="AN48" i="31" s="1"/>
  <c r="AM314" i="25"/>
  <c r="AN46" i="31" s="1"/>
  <c r="AM312" i="25"/>
  <c r="AM317" i="25"/>
  <c r="AN49" i="31" s="1"/>
  <c r="AM315" i="25"/>
  <c r="AN47" i="31" s="1"/>
  <c r="AM319" i="25"/>
  <c r="AN51" i="31" s="1"/>
  <c r="AM313" i="25"/>
  <c r="AN45" i="31" s="1"/>
  <c r="AJ62" i="36"/>
  <c r="AO11" i="30" s="1"/>
  <c r="AM203" i="25"/>
  <c r="AN15" i="31" s="1"/>
  <c r="AM205" i="25"/>
  <c r="AN17" i="31" s="1"/>
  <c r="AM206" i="25"/>
  <c r="AN18" i="31" s="1"/>
  <c r="AM200" i="25"/>
  <c r="AM204" i="25"/>
  <c r="AN16" i="31" s="1"/>
  <c r="AM201" i="25"/>
  <c r="AN13" i="31" s="1"/>
  <c r="AM202" i="25"/>
  <c r="AN14" i="31" s="1"/>
  <c r="AM207" i="25"/>
  <c r="AN19" i="31" s="1"/>
  <c r="AM232" i="25"/>
  <c r="AN24" i="31" s="1"/>
  <c r="AM235" i="25"/>
  <c r="AN27" i="31" s="1"/>
  <c r="AM230" i="25"/>
  <c r="AN22" i="31" s="1"/>
  <c r="AM231" i="25"/>
  <c r="AN23" i="31" s="1"/>
  <c r="AM234" i="25"/>
  <c r="AN26" i="31" s="1"/>
  <c r="AM229" i="25"/>
  <c r="AN21" i="31" s="1"/>
  <c r="AM228" i="25"/>
  <c r="AM233" i="25"/>
  <c r="AN25" i="31" s="1"/>
  <c r="AJ68" i="36"/>
  <c r="AO8" i="30" s="1"/>
  <c r="R21" i="33"/>
  <c r="AI65" i="33"/>
  <c r="AI7" i="33" s="1"/>
  <c r="AI6" i="33"/>
  <c r="AL82" i="33"/>
  <c r="AM38" i="30"/>
  <c r="H323" i="25"/>
  <c r="I46" i="22" s="1"/>
  <c r="H322" i="25"/>
  <c r="I45" i="22" s="1"/>
  <c r="H327" i="25"/>
  <c r="I50" i="22" s="1"/>
  <c r="H325" i="25"/>
  <c r="I48" i="22" s="1"/>
  <c r="H321" i="25"/>
  <c r="H328" i="25"/>
  <c r="I51" i="22" s="1"/>
  <c r="H324" i="25"/>
  <c r="I47" i="22" s="1"/>
  <c r="H326" i="25"/>
  <c r="I49" i="22" s="1"/>
  <c r="AJ263" i="25"/>
  <c r="AK35" i="31" s="1"/>
  <c r="AJ259" i="25"/>
  <c r="AK31" i="31" s="1"/>
  <c r="AJ257" i="25"/>
  <c r="AK29" i="31" s="1"/>
  <c r="AJ262" i="25"/>
  <c r="AK34" i="31" s="1"/>
  <c r="AJ261" i="25"/>
  <c r="AK33" i="31" s="1"/>
  <c r="AJ256" i="25"/>
  <c r="AJ258" i="25"/>
  <c r="AK30" i="31" s="1"/>
  <c r="AJ260" i="25"/>
  <c r="AK32" i="31" s="1"/>
  <c r="AN278" i="25"/>
  <c r="AN279" i="25"/>
  <c r="AN277" i="25"/>
  <c r="AN276" i="25"/>
  <c r="AH67" i="36"/>
  <c r="AM6" i="30" s="1"/>
  <c r="W13" i="33"/>
  <c r="W72" i="33"/>
  <c r="Y69" i="33"/>
  <c r="Y11" i="33" s="1"/>
  <c r="Y10" i="33"/>
  <c r="AB105" i="25"/>
  <c r="AB38" i="25" s="1"/>
  <c r="S65" i="33"/>
  <c r="S7" i="33" s="1"/>
  <c r="S6" i="33"/>
  <c r="V110" i="37"/>
  <c r="V89" i="37"/>
  <c r="AL316" i="25"/>
  <c r="AM48" i="31" s="1"/>
  <c r="AL318" i="25"/>
  <c r="AM50" i="31" s="1"/>
  <c r="AL319" i="25"/>
  <c r="AM51" i="31" s="1"/>
  <c r="AL313" i="25"/>
  <c r="AM45" i="31" s="1"/>
  <c r="AL317" i="25"/>
  <c r="AM49" i="31" s="1"/>
  <c r="AL314" i="25"/>
  <c r="AM46" i="31" s="1"/>
  <c r="AL312" i="25"/>
  <c r="AL315" i="25"/>
  <c r="AM47" i="31" s="1"/>
  <c r="AI62" i="36"/>
  <c r="AN11" i="30" s="1"/>
  <c r="AJ325" i="25"/>
  <c r="AK48" i="22" s="1"/>
  <c r="AJ323" i="25"/>
  <c r="AK46" i="22" s="1"/>
  <c r="AJ327" i="25"/>
  <c r="AK50" i="22" s="1"/>
  <c r="AJ321" i="25"/>
  <c r="AJ328" i="25"/>
  <c r="AK51" i="22" s="1"/>
  <c r="AJ326" i="25"/>
  <c r="AK49" i="22" s="1"/>
  <c r="AJ324" i="25"/>
  <c r="AK47" i="22" s="1"/>
  <c r="AJ322" i="25"/>
  <c r="AK45" i="22" s="1"/>
  <c r="O4" i="33"/>
  <c r="AM321" i="25"/>
  <c r="AM326" i="25"/>
  <c r="AN49" i="22" s="1"/>
  <c r="AM328" i="25"/>
  <c r="AN51" i="22" s="1"/>
  <c r="AM323" i="25"/>
  <c r="AN46" i="22" s="1"/>
  <c r="AM325" i="25"/>
  <c r="AN48" i="22" s="1"/>
  <c r="AM327" i="25"/>
  <c r="AN50" i="22" s="1"/>
  <c r="AM324" i="25"/>
  <c r="AN47" i="22" s="1"/>
  <c r="AM322" i="25"/>
  <c r="AN45" i="22" s="1"/>
  <c r="AO278" i="25"/>
  <c r="AO277" i="25"/>
  <c r="AO276" i="25"/>
  <c r="AO279" i="25"/>
  <c r="AL66" i="36"/>
  <c r="AQ7" i="30" s="1"/>
  <c r="AQ16" i="30" s="1"/>
  <c r="AO193" i="25"/>
  <c r="AO194" i="25"/>
  <c r="AO192" i="25"/>
  <c r="AO195" i="25"/>
  <c r="W68" i="33"/>
  <c r="W9" i="33"/>
  <c r="U24" i="33"/>
  <c r="U83" i="33"/>
  <c r="I30" i="30"/>
  <c r="I36" i="30"/>
  <c r="I24" i="30"/>
  <c r="H74" i="33"/>
  <c r="AN225" i="25"/>
  <c r="AN226" i="25"/>
  <c r="R22" i="33"/>
  <c r="Q20" i="33"/>
  <c r="Q79" i="33"/>
  <c r="H233" i="25"/>
  <c r="I25" i="31" s="1"/>
  <c r="H235" i="25"/>
  <c r="I27" i="31" s="1"/>
  <c r="H230" i="25"/>
  <c r="I22" i="31" s="1"/>
  <c r="H229" i="25"/>
  <c r="I21" i="31" s="1"/>
  <c r="H228" i="25"/>
  <c r="H234" i="25"/>
  <c r="I26" i="31" s="1"/>
  <c r="H232" i="25"/>
  <c r="I24" i="31" s="1"/>
  <c r="H231" i="25"/>
  <c r="I23" i="31" s="1"/>
  <c r="AM110" i="37"/>
  <c r="AM89" i="37"/>
  <c r="AL36" i="39"/>
  <c r="U231" i="25"/>
  <c r="V23" i="31" s="1"/>
  <c r="U229" i="25"/>
  <c r="V21" i="31" s="1"/>
  <c r="U230" i="25"/>
  <c r="V22" i="31" s="1"/>
  <c r="U232" i="25"/>
  <c r="V24" i="31" s="1"/>
  <c r="U235" i="25"/>
  <c r="V27" i="31" s="1"/>
  <c r="U234" i="25"/>
  <c r="V26" i="31" s="1"/>
  <c r="U233" i="25"/>
  <c r="V25" i="31" s="1"/>
  <c r="U228" i="25"/>
  <c r="O26" i="33"/>
  <c r="Y65" i="36"/>
  <c r="AH10" i="30"/>
  <c r="AD38" i="30"/>
  <c r="AC82" i="33"/>
  <c r="AC83" i="33" s="1"/>
  <c r="AC84" i="33" s="1"/>
  <c r="AC85" i="33" s="1"/>
  <c r="AC27" i="33" s="1"/>
  <c r="AC24" i="33"/>
  <c r="AH10" i="33"/>
  <c r="AH69" i="33"/>
  <c r="AH11" i="33" s="1"/>
  <c r="AL141" i="25"/>
  <c r="AK113" i="25"/>
  <c r="AL22" i="32"/>
  <c r="AL24" i="32" s="1"/>
  <c r="AL26" i="32" s="1"/>
  <c r="AL28" i="32" s="1"/>
  <c r="AL30" i="32" s="1"/>
  <c r="AL32" i="32" s="1"/>
  <c r="AB321" i="25"/>
  <c r="AB325" i="25"/>
  <c r="AC48" i="22" s="1"/>
  <c r="AB328" i="25"/>
  <c r="AC51" i="22" s="1"/>
  <c r="AB327" i="25"/>
  <c r="AC50" i="22" s="1"/>
  <c r="AB322" i="25"/>
  <c r="AC45" i="22" s="1"/>
  <c r="AB323" i="25"/>
  <c r="AC46" i="22" s="1"/>
  <c r="AB324" i="25"/>
  <c r="AC47" i="22" s="1"/>
  <c r="AB326" i="25"/>
  <c r="AC49" i="22" s="1"/>
  <c r="AO36" i="30"/>
  <c r="E62" i="36"/>
  <c r="J11" i="30" s="1"/>
  <c r="H304" i="25"/>
  <c r="H307" i="25"/>
  <c r="H305" i="25"/>
  <c r="H306" i="25"/>
  <c r="AK25" i="30"/>
  <c r="Z8" i="33"/>
  <c r="AO282" i="25"/>
  <c r="AO281" i="25"/>
  <c r="AO226" i="25"/>
  <c r="AO225" i="25"/>
  <c r="Q12" i="33"/>
  <c r="AB228" i="25"/>
  <c r="AB229" i="25"/>
  <c r="AC21" i="31" s="1"/>
  <c r="AB233" i="25"/>
  <c r="AC25" i="31" s="1"/>
  <c r="AB234" i="25"/>
  <c r="AC26" i="31" s="1"/>
  <c r="AB232" i="25"/>
  <c r="AC24" i="31" s="1"/>
  <c r="AB230" i="25"/>
  <c r="AC22" i="31" s="1"/>
  <c r="AB231" i="25"/>
  <c r="AC23" i="31" s="1"/>
  <c r="AB235" i="25"/>
  <c r="AC27" i="31" s="1"/>
  <c r="AJ22" i="33"/>
  <c r="AK327" i="25"/>
  <c r="AL50" i="22" s="1"/>
  <c r="AK326" i="25"/>
  <c r="AL49" i="22" s="1"/>
  <c r="AK323" i="25"/>
  <c r="AL46" i="22" s="1"/>
  <c r="AK322" i="25"/>
  <c r="AL45" i="22" s="1"/>
  <c r="AK324" i="25"/>
  <c r="AL47" i="22" s="1"/>
  <c r="AK325" i="25"/>
  <c r="AL48" i="22" s="1"/>
  <c r="AK321" i="25"/>
  <c r="AK328" i="25"/>
  <c r="AL51" i="22" s="1"/>
  <c r="AK299" i="25"/>
  <c r="AL42" i="22" s="1"/>
  <c r="AK298" i="25"/>
  <c r="AL41" i="22" s="1"/>
  <c r="AK293" i="25"/>
  <c r="AK295" i="25"/>
  <c r="AL38" i="22" s="1"/>
  <c r="AK297" i="25"/>
  <c r="AL40" i="22" s="1"/>
  <c r="AK300" i="25"/>
  <c r="AL43" i="22" s="1"/>
  <c r="AK296" i="25"/>
  <c r="AL39" i="22" s="1"/>
  <c r="AK294" i="25"/>
  <c r="AL37" i="22" s="1"/>
  <c r="AN312" i="25"/>
  <c r="AN316" i="25"/>
  <c r="AO48" i="31" s="1"/>
  <c r="AN317" i="25"/>
  <c r="AO49" i="31" s="1"/>
  <c r="AN315" i="25"/>
  <c r="AO47" i="31" s="1"/>
  <c r="AN318" i="25"/>
  <c r="AO50" i="31" s="1"/>
  <c r="AN314" i="25"/>
  <c r="AO46" i="31" s="1"/>
  <c r="AN319" i="25"/>
  <c r="AO51" i="31" s="1"/>
  <c r="AN313" i="25"/>
  <c r="AO45" i="31" s="1"/>
  <c r="AN206" i="25"/>
  <c r="AO18" i="31" s="1"/>
  <c r="AN202" i="25"/>
  <c r="AO14" i="31" s="1"/>
  <c r="AN203" i="25"/>
  <c r="AO15" i="31" s="1"/>
  <c r="AN200" i="25"/>
  <c r="AN207" i="25"/>
  <c r="AO19" i="31" s="1"/>
  <c r="AN204" i="25"/>
  <c r="AO16" i="31" s="1"/>
  <c r="AN205" i="25"/>
  <c r="AO17" i="31" s="1"/>
  <c r="AN201" i="25"/>
  <c r="AO13" i="31" s="1"/>
  <c r="S12" i="22"/>
  <c r="T16" i="30"/>
  <c r="Z9" i="33"/>
  <c r="AK31" i="30"/>
  <c r="E41" i="31"/>
  <c r="E93" i="31"/>
  <c r="AE5" i="33"/>
  <c r="AN19" i="33"/>
  <c r="V93" i="37"/>
  <c r="O5" i="33"/>
  <c r="AB253" i="25"/>
  <c r="AB254" i="25"/>
  <c r="AC11" i="32" s="1"/>
  <c r="AN6" i="32"/>
  <c r="AA8" i="33"/>
  <c r="AO290" i="25"/>
  <c r="AP42" i="31" s="1"/>
  <c r="AO291" i="25"/>
  <c r="AP43" i="31" s="1"/>
  <c r="AO289" i="25"/>
  <c r="AP41" i="31" s="1"/>
  <c r="AO284" i="25"/>
  <c r="AO287" i="25"/>
  <c r="AP39" i="31" s="1"/>
  <c r="AO288" i="25"/>
  <c r="AP40" i="31" s="1"/>
  <c r="AO286" i="25"/>
  <c r="AP38" i="31" s="1"/>
  <c r="AO285" i="25"/>
  <c r="AP37" i="31" s="1"/>
  <c r="AO230" i="25"/>
  <c r="AP22" i="31" s="1"/>
  <c r="AO231" i="25"/>
  <c r="AP23" i="31" s="1"/>
  <c r="AO233" i="25"/>
  <c r="AP25" i="31" s="1"/>
  <c r="AO232" i="25"/>
  <c r="AP24" i="31" s="1"/>
  <c r="AO229" i="25"/>
  <c r="AP21" i="31" s="1"/>
  <c r="AO234" i="25"/>
  <c r="AP26" i="31" s="1"/>
  <c r="AO228" i="25"/>
  <c r="AO235" i="25"/>
  <c r="AP27" i="31" s="1"/>
  <c r="H253" i="25"/>
  <c r="H254" i="25"/>
  <c r="I11" i="32" s="1"/>
  <c r="H281" i="25"/>
  <c r="H282" i="25"/>
  <c r="I13" i="32" s="1"/>
  <c r="AO294" i="25"/>
  <c r="AP37" i="22" s="1"/>
  <c r="AO299" i="25"/>
  <c r="AP42" i="22" s="1"/>
  <c r="AN299" i="25"/>
  <c r="AO42" i="22" s="1"/>
  <c r="AN296" i="25"/>
  <c r="AO39" i="22" s="1"/>
  <c r="AN295" i="25"/>
  <c r="AO38" i="22" s="1"/>
  <c r="AN293" i="25"/>
  <c r="AN297" i="25"/>
  <c r="AO40" i="22" s="1"/>
  <c r="AN294" i="25"/>
  <c r="AO37" i="22" s="1"/>
  <c r="AN300" i="25"/>
  <c r="AO43" i="22" s="1"/>
  <c r="AN298" i="25"/>
  <c r="AO41" i="22" s="1"/>
  <c r="AN187" i="25"/>
  <c r="AO10" i="22" s="1"/>
  <c r="AN188" i="25"/>
  <c r="AO11" i="22" s="1"/>
  <c r="AN185" i="25"/>
  <c r="AO8" i="22" s="1"/>
  <c r="AN183" i="25"/>
  <c r="AO6" i="22" s="1"/>
  <c r="AN184" i="25"/>
  <c r="AO7" i="22" s="1"/>
  <c r="AN181" i="25"/>
  <c r="AN186" i="25"/>
  <c r="AO9" i="22" s="1"/>
  <c r="AN182" i="25"/>
  <c r="AO5" i="22" s="1"/>
  <c r="O14" i="33"/>
  <c r="AI28" i="30"/>
  <c r="AH6" i="32"/>
  <c r="R20" i="33"/>
  <c r="Z85" i="33"/>
  <c r="Z27" i="33" s="1"/>
  <c r="Z26" i="33"/>
  <c r="O25" i="33"/>
  <c r="AC74" i="33"/>
  <c r="AC75" i="33" s="1"/>
  <c r="AC76" i="33" s="1"/>
  <c r="AC77" i="33" s="1"/>
  <c r="AD36" i="30"/>
  <c r="J68" i="33"/>
  <c r="J9" i="33"/>
  <c r="U75" i="33"/>
  <c r="U16" i="33"/>
  <c r="AL6" i="32"/>
  <c r="AM106" i="37"/>
  <c r="AM21" i="37"/>
  <c r="AL32" i="39"/>
  <c r="AH68" i="36"/>
  <c r="AM8" i="30" s="1"/>
  <c r="AQ15" i="30"/>
  <c r="AP4" i="22"/>
  <c r="E40" i="22"/>
  <c r="E92" i="22"/>
  <c r="J20" i="33"/>
  <c r="J79" i="33"/>
  <c r="AF76" i="33"/>
  <c r="AF17" i="33"/>
  <c r="AN250" i="25"/>
  <c r="AN251" i="25"/>
  <c r="AN248" i="25"/>
  <c r="AN249" i="25"/>
  <c r="H284" i="25"/>
  <c r="H285" i="25"/>
  <c r="I37" i="31" s="1"/>
  <c r="H287" i="25"/>
  <c r="I39" i="31" s="1"/>
  <c r="H291" i="25"/>
  <c r="I43" i="31" s="1"/>
  <c r="H289" i="25"/>
  <c r="I41" i="31" s="1"/>
  <c r="H288" i="25"/>
  <c r="I40" i="31" s="1"/>
  <c r="H286" i="25"/>
  <c r="I38" i="31" s="1"/>
  <c r="H290" i="25"/>
  <c r="I42" i="31" s="1"/>
  <c r="U173" i="25"/>
  <c r="V5" i="31" s="1"/>
  <c r="U177" i="25"/>
  <c r="V9" i="31" s="1"/>
  <c r="U174" i="25"/>
  <c r="V6" i="31" s="1"/>
  <c r="U172" i="25"/>
  <c r="U178" i="25"/>
  <c r="V10" i="31" s="1"/>
  <c r="U176" i="25"/>
  <c r="V8" i="31" s="1"/>
  <c r="U175" i="25"/>
  <c r="V7" i="31" s="1"/>
  <c r="U179" i="25"/>
  <c r="V11" i="31" s="1"/>
  <c r="U64" i="33"/>
  <c r="U5" i="33"/>
  <c r="M79" i="33"/>
  <c r="M20" i="33"/>
  <c r="X22" i="33"/>
  <c r="X81" i="33"/>
  <c r="X23" i="33" s="1"/>
  <c r="AI16" i="30"/>
  <c r="AH12" i="22"/>
  <c r="AL206" i="25"/>
  <c r="AM18" i="31" s="1"/>
  <c r="AL207" i="25"/>
  <c r="AM19" i="31" s="1"/>
  <c r="AL205" i="25"/>
  <c r="AM17" i="31" s="1"/>
  <c r="AL200" i="25"/>
  <c r="AL201" i="25"/>
  <c r="AM13" i="31" s="1"/>
  <c r="AL202" i="25"/>
  <c r="AM14" i="31" s="1"/>
  <c r="AL203" i="25"/>
  <c r="AM15" i="31" s="1"/>
  <c r="AL204" i="25"/>
  <c r="AM16" i="31" s="1"/>
  <c r="AI66" i="36"/>
  <c r="AN7" i="30" s="1"/>
  <c r="AM215" i="25"/>
  <c r="AN18" i="22" s="1"/>
  <c r="AM211" i="25"/>
  <c r="AN14" i="22" s="1"/>
  <c r="AM213" i="25"/>
  <c r="AN16" i="22" s="1"/>
  <c r="AM210" i="25"/>
  <c r="AN13" i="22" s="1"/>
  <c r="AM214" i="25"/>
  <c r="AN17" i="22" s="1"/>
  <c r="AM209" i="25"/>
  <c r="AN12" i="22" s="1"/>
  <c r="AM212" i="25"/>
  <c r="AN15" i="22" s="1"/>
  <c r="AO251" i="25"/>
  <c r="AO249" i="25"/>
  <c r="AO250" i="25"/>
  <c r="AO248" i="25"/>
  <c r="O13" i="33"/>
  <c r="AN309" i="25"/>
  <c r="AN310" i="25"/>
  <c r="AD79" i="33"/>
  <c r="AD20" i="33"/>
  <c r="AC26" i="33"/>
  <c r="E8" i="22"/>
  <c r="E60" i="22"/>
  <c r="AO254" i="25"/>
  <c r="AO253" i="25"/>
  <c r="AB256" i="25"/>
  <c r="AB261" i="25"/>
  <c r="AC33" i="31" s="1"/>
  <c r="AB262" i="25"/>
  <c r="AC34" i="31" s="1"/>
  <c r="AB260" i="25"/>
  <c r="AC32" i="31" s="1"/>
  <c r="AB259" i="25"/>
  <c r="AC31" i="31" s="1"/>
  <c r="AB258" i="25"/>
  <c r="AC30" i="31" s="1"/>
  <c r="AB263" i="25"/>
  <c r="AC35" i="31" s="1"/>
  <c r="AB257" i="25"/>
  <c r="AC29" i="31" s="1"/>
  <c r="AC66" i="33"/>
  <c r="AC67" i="33" s="1"/>
  <c r="AC68" i="33" s="1"/>
  <c r="AC69" i="33" s="1"/>
  <c r="AC11" i="33" s="1"/>
  <c r="AD34" i="30"/>
  <c r="W64" i="33"/>
  <c r="W5" i="33"/>
  <c r="AB281" i="25"/>
  <c r="AB282" i="25"/>
  <c r="AC13" i="32" s="1"/>
  <c r="AB197" i="25"/>
  <c r="AB198" i="25"/>
  <c r="AC7" i="32" s="1"/>
  <c r="AI9" i="30"/>
  <c r="AD65" i="36"/>
  <c r="AI10" i="30" s="1"/>
  <c r="AO314" i="25"/>
  <c r="AP46" i="31" s="1"/>
  <c r="AO318" i="25"/>
  <c r="AP50" i="31" s="1"/>
  <c r="AO315" i="25"/>
  <c r="AP47" i="31" s="1"/>
  <c r="AO313" i="25"/>
  <c r="AP45" i="31" s="1"/>
  <c r="AO316" i="25"/>
  <c r="AP48" i="31" s="1"/>
  <c r="AO312" i="25"/>
  <c r="AO317" i="25"/>
  <c r="AP49" i="31" s="1"/>
  <c r="AO319" i="25"/>
  <c r="AP51" i="31" s="1"/>
  <c r="AP36" i="22"/>
  <c r="Y85" i="33"/>
  <c r="Y27" i="33" s="1"/>
  <c r="Y26" i="33"/>
  <c r="P17" i="30"/>
  <c r="O20" i="22"/>
  <c r="AB69" i="33"/>
  <c r="AB11" i="33" s="1"/>
  <c r="AB10" i="33"/>
  <c r="AL20" i="31"/>
  <c r="AM23" i="30"/>
  <c r="AP55" i="37"/>
  <c r="AP108" i="37"/>
  <c r="AM175" i="25"/>
  <c r="AN7" i="31" s="1"/>
  <c r="AM177" i="25"/>
  <c r="AN9" i="31" s="1"/>
  <c r="AM173" i="25"/>
  <c r="AN5" i="31" s="1"/>
  <c r="AM176" i="25"/>
  <c r="AN8" i="31" s="1"/>
  <c r="AM179" i="25"/>
  <c r="AN11" i="31" s="1"/>
  <c r="AM174" i="25"/>
  <c r="AN6" i="31" s="1"/>
  <c r="AM178" i="25"/>
  <c r="AN10" i="31" s="1"/>
  <c r="AM172" i="25"/>
  <c r="AJ67" i="36"/>
  <c r="AO6" i="30" s="1"/>
  <c r="O12" i="33"/>
  <c r="AN34" i="33"/>
  <c r="AN38" i="33" s="1"/>
  <c r="AN42" i="33" s="1"/>
  <c r="AN46" i="33" s="1"/>
  <c r="AN50" i="33" s="1"/>
  <c r="AN54" i="33" s="1"/>
  <c r="AN136" i="25"/>
  <c r="AM108" i="25"/>
  <c r="AM41" i="25" s="1"/>
  <c r="Y79" i="33"/>
  <c r="Y20" i="33"/>
  <c r="AA17" i="33"/>
  <c r="AA76" i="33"/>
  <c r="AN35" i="33"/>
  <c r="AN39" i="33" s="1"/>
  <c r="AN43" i="33" s="1"/>
  <c r="AN47" i="33" s="1"/>
  <c r="AN51" i="33" s="1"/>
  <c r="AN55" i="33" s="1"/>
  <c r="AN137" i="25"/>
  <c r="AM109" i="25"/>
  <c r="AM42" i="25" s="1"/>
  <c r="Q36" i="30"/>
  <c r="Q30" i="30"/>
  <c r="P74" i="33"/>
  <c r="H213" i="25"/>
  <c r="I16" i="22" s="1"/>
  <c r="H210" i="25"/>
  <c r="I13" i="22" s="1"/>
  <c r="H212" i="25"/>
  <c r="I15" i="22" s="1"/>
  <c r="H209" i="25"/>
  <c r="H211" i="25"/>
  <c r="I14" i="22" s="1"/>
  <c r="H214" i="25"/>
  <c r="I17" i="22" s="1"/>
  <c r="H215" i="25"/>
  <c r="I18" i="22" s="1"/>
  <c r="H181" i="25"/>
  <c r="H186" i="25"/>
  <c r="I9" i="22" s="1"/>
  <c r="H182" i="25"/>
  <c r="I5" i="22" s="1"/>
  <c r="H183" i="25"/>
  <c r="I6" i="22" s="1"/>
  <c r="H184" i="25"/>
  <c r="I7" i="22" s="1"/>
  <c r="H188" i="25"/>
  <c r="I11" i="22" s="1"/>
  <c r="H185" i="25"/>
  <c r="I8" i="22" s="1"/>
  <c r="H187" i="25"/>
  <c r="I10" i="22" s="1"/>
  <c r="AD6" i="30"/>
  <c r="AC62" i="33" s="1"/>
  <c r="R67" i="36"/>
  <c r="W6" i="30" s="1"/>
  <c r="AJ317" i="25"/>
  <c r="AK49" i="31" s="1"/>
  <c r="AJ315" i="25"/>
  <c r="AK47" i="31" s="1"/>
  <c r="AJ314" i="25"/>
  <c r="AK46" i="31" s="1"/>
  <c r="AJ313" i="25"/>
  <c r="AK45" i="31" s="1"/>
  <c r="AJ318" i="25"/>
  <c r="AK50" i="31" s="1"/>
  <c r="AJ319" i="25"/>
  <c r="AK51" i="31" s="1"/>
  <c r="AJ312" i="25"/>
  <c r="AJ316" i="25"/>
  <c r="AK48" i="31" s="1"/>
  <c r="AG62" i="36"/>
  <c r="AL11" i="30" s="1"/>
  <c r="AJ286" i="25"/>
  <c r="AK38" i="31" s="1"/>
  <c r="AJ288" i="25"/>
  <c r="AK40" i="31" s="1"/>
  <c r="AJ285" i="25"/>
  <c r="AK37" i="31" s="1"/>
  <c r="AJ284" i="25"/>
  <c r="AJ291" i="25"/>
  <c r="AK43" i="31" s="1"/>
  <c r="AJ290" i="25"/>
  <c r="AK42" i="31" s="1"/>
  <c r="AJ287" i="25"/>
  <c r="AK39" i="31" s="1"/>
  <c r="AJ289" i="25"/>
  <c r="AK41" i="31" s="1"/>
  <c r="AK62" i="36"/>
  <c r="AP11" i="30" s="1"/>
  <c r="AN306" i="25"/>
  <c r="AN304" i="25"/>
  <c r="AN305" i="25"/>
  <c r="AN307" i="25"/>
  <c r="AK68" i="36"/>
  <c r="AP8" i="30" s="1"/>
  <c r="AN222" i="25"/>
  <c r="AN220" i="25"/>
  <c r="AN221" i="25"/>
  <c r="AN223" i="25"/>
  <c r="J16" i="33"/>
  <c r="J84" i="33"/>
  <c r="J25" i="33"/>
  <c r="AL36" i="31"/>
  <c r="U56" i="25"/>
  <c r="U295" i="25"/>
  <c r="V38" i="22" s="1"/>
  <c r="U294" i="25"/>
  <c r="V37" i="22" s="1"/>
  <c r="U300" i="25"/>
  <c r="V43" i="22" s="1"/>
  <c r="U293" i="25"/>
  <c r="U299" i="25"/>
  <c r="V42" i="22" s="1"/>
  <c r="U298" i="25"/>
  <c r="V41" i="22" s="1"/>
  <c r="U296" i="25"/>
  <c r="V39" i="22" s="1"/>
  <c r="AL289" i="25"/>
  <c r="AM41" i="31" s="1"/>
  <c r="AL290" i="25"/>
  <c r="AM42" i="31" s="1"/>
  <c r="AL291" i="25"/>
  <c r="AM43" i="31" s="1"/>
  <c r="AL284" i="25"/>
  <c r="AL286" i="25"/>
  <c r="AM38" i="31" s="1"/>
  <c r="AL287" i="25"/>
  <c r="AM39" i="31" s="1"/>
  <c r="AL288" i="25"/>
  <c r="AM40" i="31" s="1"/>
  <c r="AL285" i="25"/>
  <c r="AM37" i="31" s="1"/>
  <c r="AL259" i="25"/>
  <c r="AM31" i="31" s="1"/>
  <c r="AL262" i="25"/>
  <c r="AM34" i="31" s="1"/>
  <c r="AL258" i="25"/>
  <c r="AM30" i="31" s="1"/>
  <c r="AL256" i="25"/>
  <c r="AL257" i="25"/>
  <c r="AM29" i="31" s="1"/>
  <c r="AL263" i="25"/>
  <c r="AM35" i="31" s="1"/>
  <c r="AL261" i="25"/>
  <c r="AM33" i="31" s="1"/>
  <c r="AL260" i="25"/>
  <c r="AM32" i="31" s="1"/>
  <c r="AJ293" i="25"/>
  <c r="AJ294" i="25"/>
  <c r="AK37" i="22" s="1"/>
  <c r="AJ295" i="25"/>
  <c r="AK38" i="22" s="1"/>
  <c r="AJ299" i="25"/>
  <c r="AK42" i="22" s="1"/>
  <c r="AJ297" i="25"/>
  <c r="AK40" i="22" s="1"/>
  <c r="AJ298" i="25"/>
  <c r="AK41" i="22" s="1"/>
  <c r="AJ300" i="25"/>
  <c r="AK43" i="22" s="1"/>
  <c r="AJ296" i="25"/>
  <c r="AK39" i="22" s="1"/>
  <c r="AJ266" i="25"/>
  <c r="AK29" i="22" s="1"/>
  <c r="AJ272" i="25"/>
  <c r="AK35" i="22" s="1"/>
  <c r="AJ267" i="25"/>
  <c r="AK30" i="22" s="1"/>
  <c r="AJ265" i="25"/>
  <c r="AJ269" i="25"/>
  <c r="AK32" i="22" s="1"/>
  <c r="AJ268" i="25"/>
  <c r="AK31" i="22" s="1"/>
  <c r="AJ271" i="25"/>
  <c r="AK34" i="22" s="1"/>
  <c r="AJ270" i="25"/>
  <c r="AK33" i="22" s="1"/>
  <c r="H39" i="25"/>
  <c r="H105" i="25"/>
  <c r="H38" i="25" s="1"/>
  <c r="Q24" i="30"/>
  <c r="F8" i="33"/>
  <c r="AB75" i="33"/>
  <c r="AB16" i="33"/>
  <c r="T10" i="33"/>
  <c r="T69" i="33"/>
  <c r="T11" i="33" s="1"/>
  <c r="G20" i="33"/>
  <c r="G79" i="33"/>
  <c r="Z77" i="33"/>
  <c r="Z19" i="33" s="1"/>
  <c r="Z18" i="33"/>
  <c r="AM296" i="25"/>
  <c r="AN39" i="22" s="1"/>
  <c r="AM294" i="25"/>
  <c r="AN37" i="22" s="1"/>
  <c r="AM293" i="25"/>
  <c r="AM298" i="25"/>
  <c r="AN41" i="22" s="1"/>
  <c r="AM300" i="25"/>
  <c r="AN43" i="22" s="1"/>
  <c r="AM299" i="25"/>
  <c r="AN42" i="22" s="1"/>
  <c r="AM297" i="25"/>
  <c r="AN40" i="22" s="1"/>
  <c r="AM295" i="25"/>
  <c r="AN38" i="22" s="1"/>
  <c r="AM266" i="25"/>
  <c r="AN29" i="22" s="1"/>
  <c r="AM270" i="25"/>
  <c r="AN33" i="22" s="1"/>
  <c r="AM267" i="25"/>
  <c r="AN30" i="22" s="1"/>
  <c r="AM268" i="25"/>
  <c r="AN31" i="22" s="1"/>
  <c r="AM271" i="25"/>
  <c r="AN34" i="22" s="1"/>
  <c r="AM272" i="25"/>
  <c r="AN35" i="22" s="1"/>
  <c r="AM269" i="25"/>
  <c r="AN32" i="22" s="1"/>
  <c r="AM265" i="25"/>
  <c r="AL62" i="36"/>
  <c r="AQ11" i="30" s="1"/>
  <c r="AO307" i="25"/>
  <c r="AO305" i="25"/>
  <c r="AO304" i="25"/>
  <c r="AO306" i="25"/>
  <c r="I18" i="30"/>
  <c r="V107" i="37"/>
  <c r="V38" i="37"/>
  <c r="AL106" i="25"/>
  <c r="AL40" i="25"/>
  <c r="AN197" i="25"/>
  <c r="AN198" i="25"/>
  <c r="AN254" i="25"/>
  <c r="AN253" i="25"/>
  <c r="H257" i="25"/>
  <c r="I29" i="31" s="1"/>
  <c r="H263" i="25"/>
  <c r="I35" i="31" s="1"/>
  <c r="H258" i="25"/>
  <c r="I30" i="31" s="1"/>
  <c r="H256" i="25"/>
  <c r="H261" i="25"/>
  <c r="I33" i="31" s="1"/>
  <c r="H262" i="25"/>
  <c r="I34" i="31" s="1"/>
  <c r="H260" i="25"/>
  <c r="I32" i="31" s="1"/>
  <c r="H259" i="25"/>
  <c r="I31" i="31" s="1"/>
  <c r="U314" i="25"/>
  <c r="V46" i="31" s="1"/>
  <c r="U318" i="25"/>
  <c r="V50" i="31" s="1"/>
  <c r="U315" i="25"/>
  <c r="V47" i="31" s="1"/>
  <c r="U317" i="25"/>
  <c r="V49" i="31" s="1"/>
  <c r="U312" i="25"/>
  <c r="U316" i="25"/>
  <c r="V48" i="31" s="1"/>
  <c r="U319" i="25"/>
  <c r="V51" i="31" s="1"/>
  <c r="U313" i="25"/>
  <c r="V45" i="31" s="1"/>
  <c r="U204" i="25"/>
  <c r="V16" i="31" s="1"/>
  <c r="U203" i="25"/>
  <c r="V15" i="31" s="1"/>
  <c r="U207" i="25"/>
  <c r="V19" i="31" s="1"/>
  <c r="U201" i="25"/>
  <c r="V13" i="31" s="1"/>
  <c r="U200" i="25"/>
  <c r="U205" i="25"/>
  <c r="V17" i="31" s="1"/>
  <c r="U206" i="25"/>
  <c r="V18" i="31" s="1"/>
  <c r="U202" i="25"/>
  <c r="V14" i="31" s="1"/>
  <c r="T23" i="30"/>
  <c r="S20" i="31"/>
  <c r="AH30" i="30"/>
  <c r="AH24" i="30"/>
  <c r="AH36" i="30"/>
  <c r="AG74" i="33"/>
  <c r="O36" i="30"/>
  <c r="N74" i="33"/>
  <c r="O30" i="30"/>
  <c r="AC25" i="33"/>
  <c r="T30" i="30"/>
  <c r="T24" i="30"/>
  <c r="T36" i="30"/>
  <c r="S74" i="33"/>
  <c r="AB294" i="25"/>
  <c r="AC37" i="22" s="1"/>
  <c r="AB298" i="25"/>
  <c r="AC41" i="22" s="1"/>
  <c r="AB300" i="25"/>
  <c r="AC43" i="22" s="1"/>
  <c r="AB297" i="25"/>
  <c r="AC40" i="22" s="1"/>
  <c r="AB295" i="25"/>
  <c r="AC38" i="22" s="1"/>
  <c r="AB296" i="25"/>
  <c r="AC39" i="22" s="1"/>
  <c r="AB299" i="25"/>
  <c r="AC42" i="22" s="1"/>
  <c r="AB293" i="25"/>
  <c r="AB209" i="25"/>
  <c r="AC12" i="22" s="1"/>
  <c r="AB211" i="25"/>
  <c r="AC14" i="22" s="1"/>
  <c r="AB215" i="25"/>
  <c r="AC18" i="22" s="1"/>
  <c r="AB214" i="25"/>
  <c r="AC17" i="22" s="1"/>
  <c r="AB210" i="25"/>
  <c r="AC13" i="22" s="1"/>
  <c r="AB212" i="25"/>
  <c r="AC15" i="22" s="1"/>
  <c r="AB213" i="25"/>
  <c r="AC16" i="22" s="1"/>
  <c r="J18" i="33"/>
  <c r="W79" i="33"/>
  <c r="W20" i="33"/>
  <c r="AB65" i="33"/>
  <c r="AB7" i="33" s="1"/>
  <c r="AB6" i="33"/>
  <c r="E68" i="36"/>
  <c r="J8" i="30" s="1"/>
  <c r="H222" i="25"/>
  <c r="H220" i="25"/>
  <c r="H221" i="25"/>
  <c r="H223" i="25"/>
  <c r="E67" i="36"/>
  <c r="J6" i="30" s="1"/>
  <c r="H166" i="25"/>
  <c r="H167" i="25"/>
  <c r="H164" i="25"/>
  <c r="H165" i="25"/>
  <c r="V59" i="37"/>
  <c r="J6" i="33"/>
  <c r="AO170" i="25"/>
  <c r="AO169" i="25"/>
  <c r="L30" i="30"/>
  <c r="L24" i="30"/>
  <c r="K74" i="33"/>
  <c r="L36" i="30"/>
  <c r="Q31" i="30"/>
  <c r="AQ20" i="30"/>
  <c r="AP44" i="22"/>
  <c r="AB319" i="25"/>
  <c r="AC51" i="31" s="1"/>
  <c r="AB316" i="25"/>
  <c r="AC48" i="31" s="1"/>
  <c r="AB314" i="25"/>
  <c r="AC46" i="31" s="1"/>
  <c r="AB313" i="25"/>
  <c r="AC45" i="31" s="1"/>
  <c r="AB312" i="25"/>
  <c r="AB318" i="25"/>
  <c r="AC50" i="31" s="1"/>
  <c r="AB315" i="25"/>
  <c r="AC47" i="31" s="1"/>
  <c r="AB317" i="25"/>
  <c r="AC49" i="31" s="1"/>
  <c r="AB176" i="25"/>
  <c r="AC8" i="31" s="1"/>
  <c r="AB178" i="25"/>
  <c r="AC10" i="31" s="1"/>
  <c r="AB174" i="25"/>
  <c r="AC6" i="31" s="1"/>
  <c r="AB172" i="25"/>
  <c r="AB177" i="25"/>
  <c r="AC9" i="31" s="1"/>
  <c r="AB175" i="25"/>
  <c r="AC7" i="31" s="1"/>
  <c r="AB173" i="25"/>
  <c r="AC5" i="31" s="1"/>
  <c r="AB179" i="25"/>
  <c r="AC11" i="31" s="1"/>
  <c r="P28" i="30"/>
  <c r="O6" i="32"/>
  <c r="N6" i="33"/>
  <c r="AK272" i="25"/>
  <c r="AL35" i="22" s="1"/>
  <c r="AK271" i="25"/>
  <c r="AL34" i="22" s="1"/>
  <c r="AK269" i="25"/>
  <c r="AL32" i="22" s="1"/>
  <c r="AK266" i="25"/>
  <c r="AL29" i="22" s="1"/>
  <c r="AK267" i="25"/>
  <c r="AL30" i="22" s="1"/>
  <c r="AK270" i="25"/>
  <c r="AL33" i="22" s="1"/>
  <c r="AK268" i="25"/>
  <c r="AL31" i="22" s="1"/>
  <c r="AK265" i="25"/>
  <c r="AM93" i="37"/>
  <c r="AN256" i="25"/>
  <c r="AN258" i="25"/>
  <c r="AO30" i="31" s="1"/>
  <c r="AN259" i="25"/>
  <c r="AO31" i="31" s="1"/>
  <c r="AN261" i="25"/>
  <c r="AO33" i="31" s="1"/>
  <c r="AN260" i="25"/>
  <c r="AO32" i="31" s="1"/>
  <c r="AN262" i="25"/>
  <c r="AO34" i="31" s="1"/>
  <c r="AN263" i="25"/>
  <c r="AO35" i="31" s="1"/>
  <c r="AN257" i="25"/>
  <c r="AO29" i="31" s="1"/>
  <c r="J5" i="33"/>
  <c r="L21" i="33"/>
  <c r="L80" i="33"/>
  <c r="AC10" i="33"/>
  <c r="P5" i="33"/>
  <c r="L6" i="33"/>
  <c r="L65" i="33"/>
  <c r="L7" i="33" s="1"/>
  <c r="G5" i="33"/>
  <c r="G64" i="33"/>
  <c r="AM26" i="30"/>
  <c r="AL44" i="31"/>
  <c r="AB170" i="25"/>
  <c r="AC5" i="32" s="1"/>
  <c r="AB169" i="25"/>
  <c r="AB226" i="25"/>
  <c r="AC9" i="32" s="1"/>
  <c r="AB225" i="25"/>
  <c r="AH36" i="22"/>
  <c r="AI19" i="30"/>
  <c r="U14" i="33"/>
  <c r="AO178" i="25"/>
  <c r="AP10" i="31" s="1"/>
  <c r="AO173" i="25"/>
  <c r="AP5" i="31" s="1"/>
  <c r="AO174" i="25"/>
  <c r="AP6" i="31" s="1"/>
  <c r="AO177" i="25"/>
  <c r="AP9" i="31" s="1"/>
  <c r="AO176" i="25"/>
  <c r="AP8" i="31" s="1"/>
  <c r="AO179" i="25"/>
  <c r="AP11" i="31" s="1"/>
  <c r="AO175" i="25"/>
  <c r="AP7" i="31" s="1"/>
  <c r="AO172" i="25"/>
  <c r="AO33" i="30"/>
  <c r="H198" i="25"/>
  <c r="I7" i="32" s="1"/>
  <c r="H197" i="25"/>
  <c r="AO298" i="25"/>
  <c r="AP41" i="22" s="1"/>
  <c r="AO295" i="25"/>
  <c r="AP38" i="22" s="1"/>
  <c r="AN322" i="25"/>
  <c r="AO45" i="22" s="1"/>
  <c r="AN328" i="25"/>
  <c r="AO51" i="22" s="1"/>
  <c r="AN325" i="25"/>
  <c r="AO48" i="22" s="1"/>
  <c r="AN321" i="25"/>
  <c r="AN327" i="25"/>
  <c r="AO50" i="22" s="1"/>
  <c r="AN324" i="25"/>
  <c r="AO47" i="22" s="1"/>
  <c r="AN323" i="25"/>
  <c r="AO46" i="22" s="1"/>
  <c r="AN326" i="25"/>
  <c r="AO49" i="22" s="1"/>
  <c r="X85" i="33"/>
  <c r="X27" i="33" s="1"/>
  <c r="X26" i="33"/>
  <c r="R18" i="33"/>
  <c r="Y65" i="33"/>
  <c r="Y7" i="33" s="1"/>
  <c r="Y6" i="33"/>
  <c r="AC19" i="33"/>
  <c r="J71" i="33"/>
  <c r="J12" i="33"/>
  <c r="V76" i="37"/>
  <c r="AH66" i="36"/>
  <c r="AM7" i="30" s="1"/>
  <c r="E62" i="31"/>
  <c r="E10" i="31"/>
  <c r="E51" i="22"/>
  <c r="E104" i="22" s="1"/>
  <c r="E103" i="22"/>
  <c r="E18" i="31"/>
  <c r="E70" i="31"/>
  <c r="E51" i="31"/>
  <c r="E104" i="31" s="1"/>
  <c r="E103" i="31"/>
  <c r="E34" i="31"/>
  <c r="E86" i="31"/>
  <c r="E35" i="22"/>
  <c r="E88" i="22" s="1"/>
  <c r="E87" i="22"/>
  <c r="E71" i="22"/>
  <c r="E19" i="22"/>
  <c r="E72" i="22" s="1"/>
  <c r="E25" i="22"/>
  <c r="E77" i="22"/>
  <c r="E77" i="31"/>
  <c r="E25" i="31"/>
  <c r="AC63" i="33" l="1"/>
  <c r="AC4" i="33"/>
  <c r="AC71" i="33"/>
  <c r="AC12" i="33"/>
  <c r="AM34" i="30"/>
  <c r="AL66" i="33"/>
  <c r="AD21" i="30"/>
  <c r="AC4" i="31"/>
  <c r="K75" i="33"/>
  <c r="K16" i="33"/>
  <c r="J33" i="30"/>
  <c r="I62" i="33"/>
  <c r="I63" i="33" s="1"/>
  <c r="I64" i="33" s="1"/>
  <c r="I65" i="33" s="1"/>
  <c r="W21" i="33"/>
  <c r="W80" i="33"/>
  <c r="N16" i="33"/>
  <c r="N75" i="33"/>
  <c r="W22" i="30"/>
  <c r="V12" i="31"/>
  <c r="W26" i="30"/>
  <c r="V44" i="31"/>
  <c r="AO18" i="30"/>
  <c r="AN28" i="22"/>
  <c r="AL18" i="30"/>
  <c r="AK28" i="22"/>
  <c r="AM28" i="31"/>
  <c r="AN24" i="30"/>
  <c r="AM36" i="31"/>
  <c r="AP38" i="30"/>
  <c r="V62" i="33"/>
  <c r="W33" i="30"/>
  <c r="W27" i="30"/>
  <c r="W15" i="30"/>
  <c r="AC6" i="32"/>
  <c r="AD28" i="30"/>
  <c r="W65" i="33"/>
  <c r="W7" i="33" s="1"/>
  <c r="W6" i="33"/>
  <c r="AP10" i="32"/>
  <c r="AO14" i="32"/>
  <c r="AF77" i="33"/>
  <c r="AF19" i="33" s="1"/>
  <c r="AF18" i="33"/>
  <c r="E93" i="22"/>
  <c r="E41" i="22"/>
  <c r="AN106" i="37"/>
  <c r="AN21" i="37"/>
  <c r="AM32" i="39"/>
  <c r="AN25" i="37"/>
  <c r="AM28" i="30"/>
  <c r="J10" i="33"/>
  <c r="J69" i="33"/>
  <c r="J11" i="33" s="1"/>
  <c r="I10" i="32"/>
  <c r="J30" i="30"/>
  <c r="AO44" i="31"/>
  <c r="AP26" i="30"/>
  <c r="AP8" i="32"/>
  <c r="W23" i="30"/>
  <c r="V20" i="31"/>
  <c r="AN110" i="37"/>
  <c r="AN89" i="37"/>
  <c r="AM36" i="39"/>
  <c r="AN93" i="37"/>
  <c r="H75" i="33"/>
  <c r="H16" i="33"/>
  <c r="U84" i="33"/>
  <c r="U25" i="33"/>
  <c r="AO20" i="30"/>
  <c r="AN44" i="22"/>
  <c r="AL24" i="30"/>
  <c r="AK28" i="31"/>
  <c r="AC18" i="33"/>
  <c r="I4" i="32"/>
  <c r="J27" i="30"/>
  <c r="M76" i="33"/>
  <c r="M17" i="33"/>
  <c r="AP33" i="30"/>
  <c r="AM72" i="37"/>
  <c r="AM109" i="37"/>
  <c r="AL35" i="39"/>
  <c r="AM76" i="37"/>
  <c r="I28" i="22"/>
  <c r="J18" i="30"/>
  <c r="U68" i="33"/>
  <c r="U9" i="33"/>
  <c r="AE72" i="33"/>
  <c r="AE13" i="33"/>
  <c r="AP17" i="30"/>
  <c r="AO20" i="22"/>
  <c r="I14" i="32"/>
  <c r="J32" i="30"/>
  <c r="AP12" i="31"/>
  <c r="AQ22" i="30"/>
  <c r="F80" i="33"/>
  <c r="F21" i="33"/>
  <c r="T21" i="33"/>
  <c r="T80" i="33"/>
  <c r="AO36" i="31"/>
  <c r="AL20" i="22"/>
  <c r="AM17" i="30"/>
  <c r="AM16" i="30"/>
  <c r="AL12" i="22"/>
  <c r="L77" i="33"/>
  <c r="L19" i="33" s="1"/>
  <c r="L18" i="33"/>
  <c r="AD15" i="30"/>
  <c r="AC4" i="22"/>
  <c r="AJ44" i="25"/>
  <c r="AJ105" i="25"/>
  <c r="AJ38" i="25" s="1"/>
  <c r="AO12" i="32"/>
  <c r="AN67" i="33"/>
  <c r="AN8" i="33"/>
  <c r="AM40" i="25"/>
  <c r="AM106" i="25"/>
  <c r="AI76" i="33"/>
  <c r="AI17" i="33"/>
  <c r="AO17" i="30"/>
  <c r="AN20" i="22"/>
  <c r="P30" i="30"/>
  <c r="P18" i="30"/>
  <c r="P36" i="30"/>
  <c r="O74" i="33"/>
  <c r="P24" i="30"/>
  <c r="AL65" i="36"/>
  <c r="AQ10" i="30" s="1"/>
  <c r="AQ19" i="30" s="1"/>
  <c r="AK65" i="36"/>
  <c r="AP10" i="30" s="1"/>
  <c r="AP25" i="30" s="1"/>
  <c r="AG65" i="36"/>
  <c r="AL10" i="30" s="1"/>
  <c r="AH65" i="36"/>
  <c r="AM10" i="30" s="1"/>
  <c r="AA65" i="36"/>
  <c r="AF10" i="30" s="1"/>
  <c r="AJ65" i="36"/>
  <c r="AO10" i="30" s="1"/>
  <c r="AI65" i="36"/>
  <c r="AN10" i="30" s="1"/>
  <c r="P10" i="30"/>
  <c r="AN15" i="30"/>
  <c r="AN33" i="30"/>
  <c r="AN27" i="30"/>
  <c r="AM62" i="33"/>
  <c r="AI80" i="33"/>
  <c r="AI21" i="33"/>
  <c r="AN17" i="33"/>
  <c r="AD35" i="30"/>
  <c r="AD16" i="30"/>
  <c r="AC36" i="31"/>
  <c r="I74" i="33"/>
  <c r="I75" i="33" s="1"/>
  <c r="I76" i="33" s="1"/>
  <c r="I77" i="33" s="1"/>
  <c r="J36" i="30"/>
  <c r="AD76" i="33"/>
  <c r="AD17" i="33"/>
  <c r="L22" i="33"/>
  <c r="L81" i="33"/>
  <c r="L23" i="33" s="1"/>
  <c r="AM18" i="30"/>
  <c r="AL28" i="22"/>
  <c r="I7" i="33"/>
  <c r="AC36" i="22"/>
  <c r="S16" i="33"/>
  <c r="S75" i="33"/>
  <c r="J24" i="30"/>
  <c r="I28" i="31"/>
  <c r="AO6" i="32"/>
  <c r="AO19" i="30"/>
  <c r="AN36" i="22"/>
  <c r="AL26" i="30"/>
  <c r="AK44" i="31"/>
  <c r="I4" i="22"/>
  <c r="J15" i="30"/>
  <c r="I12" i="22"/>
  <c r="J16" i="30"/>
  <c r="P75" i="33"/>
  <c r="P16" i="33"/>
  <c r="AO35" i="33"/>
  <c r="AO39" i="33" s="1"/>
  <c r="AO43" i="33" s="1"/>
  <c r="AO47" i="33" s="1"/>
  <c r="AO51" i="33" s="1"/>
  <c r="AO55" i="33" s="1"/>
  <c r="AO137" i="25"/>
  <c r="AN109" i="25"/>
  <c r="AN42" i="25" s="1"/>
  <c r="AO34" i="33"/>
  <c r="AO38" i="33" s="1"/>
  <c r="AO42" i="33" s="1"/>
  <c r="AO46" i="33" s="1"/>
  <c r="AO50" i="33" s="1"/>
  <c r="AO54" i="33" s="1"/>
  <c r="AO136" i="25"/>
  <c r="AN108" i="25"/>
  <c r="AN41" i="25" s="1"/>
  <c r="AN4" i="31"/>
  <c r="AO21" i="30"/>
  <c r="AI25" i="30"/>
  <c r="AI37" i="30"/>
  <c r="AI31" i="30"/>
  <c r="AH78" i="33"/>
  <c r="AN16" i="30"/>
  <c r="AN28" i="30"/>
  <c r="AN34" i="30"/>
  <c r="AM66" i="33"/>
  <c r="U6" i="33"/>
  <c r="U65" i="33"/>
  <c r="U7" i="33" s="1"/>
  <c r="J25" i="30"/>
  <c r="I36" i="31"/>
  <c r="J80" i="33"/>
  <c r="J21" i="33"/>
  <c r="AO4" i="22"/>
  <c r="AP15" i="30"/>
  <c r="AQ25" i="30"/>
  <c r="AP36" i="31"/>
  <c r="AD30" i="30"/>
  <c r="AC10" i="32"/>
  <c r="AO12" i="31"/>
  <c r="AP22" i="30"/>
  <c r="J38" i="30"/>
  <c r="I82" i="33"/>
  <c r="I83" i="33" s="1"/>
  <c r="I84" i="33" s="1"/>
  <c r="I85" i="33" s="1"/>
  <c r="I27" i="33" s="1"/>
  <c r="AK111" i="25"/>
  <c r="AK46" i="25"/>
  <c r="AH25" i="30"/>
  <c r="AH31" i="30"/>
  <c r="AH37" i="30"/>
  <c r="AG78" i="33"/>
  <c r="AH19" i="30"/>
  <c r="AN26" i="30"/>
  <c r="AM44" i="31"/>
  <c r="AL62" i="33"/>
  <c r="AM33" i="30"/>
  <c r="AM27" i="30"/>
  <c r="AL83" i="33"/>
  <c r="AL24" i="33"/>
  <c r="AO38" i="30"/>
  <c r="AQ24" i="30"/>
  <c r="AP28" i="31"/>
  <c r="W76" i="33"/>
  <c r="W17" i="33"/>
  <c r="AN28" i="31"/>
  <c r="AO24" i="30"/>
  <c r="AP18" i="30"/>
  <c r="AO28" i="22"/>
  <c r="J29" i="30"/>
  <c r="I8" i="32"/>
  <c r="AM22" i="30"/>
  <c r="I66" i="33"/>
  <c r="I67" i="33" s="1"/>
  <c r="I68" i="33" s="1"/>
  <c r="I69" i="33" s="1"/>
  <c r="J34" i="30"/>
  <c r="I78" i="33"/>
  <c r="I79" i="33" s="1"/>
  <c r="I80" i="33" s="1"/>
  <c r="I81" i="33" s="1"/>
  <c r="J37" i="30"/>
  <c r="AM21" i="30"/>
  <c r="AC20" i="22"/>
  <c r="AD17" i="30"/>
  <c r="J22" i="30"/>
  <c r="I12" i="31"/>
  <c r="AO35" i="30"/>
  <c r="AA26" i="33"/>
  <c r="AA85" i="33"/>
  <c r="AA27" i="33" s="1"/>
  <c r="AF30" i="30"/>
  <c r="AF24" i="30"/>
  <c r="AF18" i="30"/>
  <c r="AE74" i="33"/>
  <c r="AF36" i="30"/>
  <c r="AN18" i="30"/>
  <c r="AN30" i="30"/>
  <c r="AN36" i="30"/>
  <c r="AM74" i="33"/>
  <c r="AN17" i="30"/>
  <c r="AM70" i="33"/>
  <c r="AN29" i="30"/>
  <c r="AN35" i="30"/>
  <c r="W35" i="30"/>
  <c r="W29" i="30"/>
  <c r="V70" i="33"/>
  <c r="W17" i="30"/>
  <c r="W16" i="30"/>
  <c r="V66" i="33"/>
  <c r="W34" i="30"/>
  <c r="W28" i="30"/>
  <c r="I19" i="33"/>
  <c r="W38" i="30"/>
  <c r="W32" i="30"/>
  <c r="W20" i="30"/>
  <c r="V82" i="33"/>
  <c r="P79" i="33"/>
  <c r="P20" i="33"/>
  <c r="AO16" i="30"/>
  <c r="AP20" i="30"/>
  <c r="AO44" i="22"/>
  <c r="AD29" i="30"/>
  <c r="AC8" i="32"/>
  <c r="J72" i="33"/>
  <c r="J13" i="33"/>
  <c r="AQ21" i="30"/>
  <c r="AP4" i="31"/>
  <c r="I6" i="33"/>
  <c r="I70" i="33"/>
  <c r="I71" i="33" s="1"/>
  <c r="I72" i="33" s="1"/>
  <c r="I73" i="33" s="1"/>
  <c r="I15" i="33" s="1"/>
  <c r="J35" i="30"/>
  <c r="AO10" i="32"/>
  <c r="G80" i="33"/>
  <c r="G21" i="33"/>
  <c r="AD33" i="30"/>
  <c r="Y80" i="33"/>
  <c r="Y21" i="33"/>
  <c r="AI18" i="30"/>
  <c r="AI30" i="30"/>
  <c r="AH74" i="33"/>
  <c r="AI36" i="30"/>
  <c r="AI24" i="30"/>
  <c r="AC12" i="32"/>
  <c r="AC8" i="33"/>
  <c r="AD80" i="33"/>
  <c r="AD21" i="33"/>
  <c r="AM12" i="31"/>
  <c r="AN22" i="30"/>
  <c r="V4" i="31"/>
  <c r="W21" i="30"/>
  <c r="U76" i="33"/>
  <c r="U17" i="33"/>
  <c r="AC16" i="33"/>
  <c r="J31" i="30"/>
  <c r="I12" i="32"/>
  <c r="AQ23" i="30"/>
  <c r="AP20" i="31"/>
  <c r="AL36" i="22"/>
  <c r="AM19" i="30"/>
  <c r="AL44" i="22"/>
  <c r="AM20" i="30"/>
  <c r="AD23" i="30"/>
  <c r="AC20" i="31"/>
  <c r="AP12" i="32"/>
  <c r="I26" i="33"/>
  <c r="AM141" i="25"/>
  <c r="AO27" i="30" s="1"/>
  <c r="AM22" i="32"/>
  <c r="AM24" i="32" s="1"/>
  <c r="AM26" i="32" s="1"/>
  <c r="AM28" i="32" s="1"/>
  <c r="AM30" i="32" s="1"/>
  <c r="AM32" i="32" s="1"/>
  <c r="AL113" i="25"/>
  <c r="AM15" i="32"/>
  <c r="AM11" i="32"/>
  <c r="AM9" i="32"/>
  <c r="AM5" i="32"/>
  <c r="AM13" i="32"/>
  <c r="AM7" i="32"/>
  <c r="R65" i="36"/>
  <c r="W10" i="30" s="1"/>
  <c r="AD10" i="30"/>
  <c r="AD19" i="30" s="1"/>
  <c r="J23" i="30"/>
  <c r="I20" i="31"/>
  <c r="AP37" i="30"/>
  <c r="AN12" i="31"/>
  <c r="AO22" i="30"/>
  <c r="AO26" i="30"/>
  <c r="AN44" i="31"/>
  <c r="G76" i="33"/>
  <c r="G17" i="33"/>
  <c r="AA73" i="33"/>
  <c r="AA15" i="33" s="1"/>
  <c r="AA14" i="33"/>
  <c r="G10" i="33"/>
  <c r="G69" i="33"/>
  <c r="G11" i="33" s="1"/>
  <c r="AO36" i="33"/>
  <c r="AO40" i="33" s="1"/>
  <c r="AO44" i="33" s="1"/>
  <c r="AO48" i="33" s="1"/>
  <c r="AO52" i="33" s="1"/>
  <c r="AO56" i="33" s="1"/>
  <c r="AO138" i="25"/>
  <c r="AN110" i="25"/>
  <c r="AN43" i="25" s="1"/>
  <c r="AO20" i="31"/>
  <c r="AP23" i="30"/>
  <c r="AC28" i="22"/>
  <c r="AD18" i="30"/>
  <c r="AK4" i="22"/>
  <c r="AL15" i="30"/>
  <c r="AJ76" i="33"/>
  <c r="AJ17" i="33"/>
  <c r="AD32" i="30"/>
  <c r="AC14" i="32"/>
  <c r="AF81" i="33"/>
  <c r="AF23" i="33" s="1"/>
  <c r="AF22" i="33"/>
  <c r="AC9" i="33"/>
  <c r="AC12" i="31"/>
  <c r="AD22" i="30"/>
  <c r="AP6" i="32"/>
  <c r="I9" i="33"/>
  <c r="I23" i="33"/>
  <c r="J21" i="30"/>
  <c r="I4" i="31"/>
  <c r="AN70" i="33"/>
  <c r="AN82" i="33"/>
  <c r="AO135" i="25"/>
  <c r="AO33" i="33"/>
  <c r="AO37" i="33" s="1"/>
  <c r="AO41" i="33" s="1"/>
  <c r="AO45" i="33" s="1"/>
  <c r="AO49" i="33" s="1"/>
  <c r="AO53" i="33" s="1"/>
  <c r="AO70" i="33"/>
  <c r="AO71" i="33" s="1"/>
  <c r="AO72" i="33" s="1"/>
  <c r="AO73" i="33" s="1"/>
  <c r="AO15" i="33" s="1"/>
  <c r="AO78" i="33"/>
  <c r="AO79" i="33" s="1"/>
  <c r="AO80" i="33" s="1"/>
  <c r="AO81" i="33" s="1"/>
  <c r="AO23" i="33" s="1"/>
  <c r="AO82" i="33"/>
  <c r="AO83" i="33" s="1"/>
  <c r="AO84" i="33" s="1"/>
  <c r="AO85" i="33" s="1"/>
  <c r="AO27" i="33" s="1"/>
  <c r="AO66" i="33"/>
  <c r="AO67" i="33" s="1"/>
  <c r="AO68" i="33" s="1"/>
  <c r="AO69" i="33" s="1"/>
  <c r="AO74" i="33"/>
  <c r="AO75" i="33" s="1"/>
  <c r="AO76" i="33" s="1"/>
  <c r="AO77" i="33" s="1"/>
  <c r="AO19" i="33" s="1"/>
  <c r="AO62" i="33"/>
  <c r="AO63" i="33" s="1"/>
  <c r="AO64" i="33" s="1"/>
  <c r="AO65" i="33" s="1"/>
  <c r="AN107" i="25"/>
  <c r="AM36" i="30"/>
  <c r="AL74" i="33"/>
  <c r="AM30" i="30"/>
  <c r="AM4" i="31"/>
  <c r="AN21" i="30"/>
  <c r="AN23" i="30"/>
  <c r="AM20" i="31"/>
  <c r="G85" i="33"/>
  <c r="G27" i="33" s="1"/>
  <c r="G26" i="33"/>
  <c r="AP34" i="30"/>
  <c r="AO8" i="33"/>
  <c r="AL16" i="30"/>
  <c r="AL28" i="30"/>
  <c r="AK66" i="33"/>
  <c r="AL34" i="30"/>
  <c r="AL22" i="30"/>
  <c r="AK12" i="31"/>
  <c r="AL21" i="30"/>
  <c r="AK4" i="31"/>
  <c r="J19" i="30"/>
  <c r="I36" i="22"/>
  <c r="J17" i="30"/>
  <c r="I20" i="22"/>
  <c r="AN36" i="31"/>
  <c r="AO25" i="30"/>
  <c r="AL4" i="22"/>
  <c r="AM15" i="30"/>
  <c r="I17" i="33"/>
  <c r="J26" i="30"/>
  <c r="I44" i="31"/>
  <c r="J28" i="30"/>
  <c r="I6" i="32"/>
  <c r="AC4" i="32"/>
  <c r="AD27" i="30"/>
  <c r="G65" i="33"/>
  <c r="G7" i="33" s="1"/>
  <c r="G6" i="33"/>
  <c r="AP24" i="30"/>
  <c r="AO28" i="31"/>
  <c r="AD26" i="30"/>
  <c r="AC44" i="31"/>
  <c r="AP4" i="32"/>
  <c r="I5" i="33"/>
  <c r="I14" i="33"/>
  <c r="AG75" i="33"/>
  <c r="AG16" i="33"/>
  <c r="AL39" i="25"/>
  <c r="AB76" i="33"/>
  <c r="AB17" i="33"/>
  <c r="AL19" i="30"/>
  <c r="AK36" i="22"/>
  <c r="V36" i="22"/>
  <c r="W19" i="30"/>
  <c r="J85" i="33"/>
  <c r="J27" i="33" s="1"/>
  <c r="J26" i="33"/>
  <c r="AP35" i="30"/>
  <c r="AO12" i="33"/>
  <c r="AO25" i="33"/>
  <c r="AL25" i="30"/>
  <c r="AK36" i="31"/>
  <c r="AL32" i="30"/>
  <c r="AL38" i="30"/>
  <c r="AK82" i="33"/>
  <c r="AA18" i="33"/>
  <c r="AA77" i="33"/>
  <c r="AA19" i="33" s="1"/>
  <c r="AP44" i="31"/>
  <c r="AQ26" i="30"/>
  <c r="AD24" i="30"/>
  <c r="AC28" i="31"/>
  <c r="E61" i="22"/>
  <c r="E9" i="22"/>
  <c r="M80" i="33"/>
  <c r="M21" i="33"/>
  <c r="AO16" i="33"/>
  <c r="AP36" i="30"/>
  <c r="AM35" i="30"/>
  <c r="AL70" i="33"/>
  <c r="AM29" i="30"/>
  <c r="AO36" i="22"/>
  <c r="AP19" i="30"/>
  <c r="E42" i="31"/>
  <c r="E94" i="31"/>
  <c r="I25" i="33"/>
  <c r="AD20" i="30"/>
  <c r="AC44" i="22"/>
  <c r="Q80" i="33"/>
  <c r="Q21" i="33"/>
  <c r="AO8" i="32"/>
  <c r="W10" i="33"/>
  <c r="W69" i="33"/>
  <c r="W11" i="33" s="1"/>
  <c r="AK44" i="22"/>
  <c r="AL20" i="30"/>
  <c r="AM82" i="33"/>
  <c r="AN32" i="30"/>
  <c r="AN38" i="30"/>
  <c r="AN20" i="30"/>
  <c r="W73" i="33"/>
  <c r="W15" i="33" s="1"/>
  <c r="W14" i="33"/>
  <c r="AO21" i="33"/>
  <c r="J20" i="30"/>
  <c r="I44" i="22"/>
  <c r="AO23" i="30"/>
  <c r="AN20" i="31"/>
  <c r="AP14" i="32"/>
  <c r="AO15" i="30"/>
  <c r="AN4" i="22"/>
  <c r="W26" i="33"/>
  <c r="W85" i="33"/>
  <c r="W27" i="33" s="1"/>
  <c r="AO7" i="33"/>
  <c r="AL29" i="30"/>
  <c r="AL35" i="30"/>
  <c r="AK70" i="33"/>
  <c r="AK20" i="31"/>
  <c r="AL23" i="30"/>
  <c r="AC17" i="33"/>
  <c r="K79" i="33"/>
  <c r="K20" i="33"/>
  <c r="G72" i="33"/>
  <c r="G13" i="33"/>
  <c r="I11" i="33"/>
  <c r="I21" i="33"/>
  <c r="S79" i="33"/>
  <c r="S20" i="33"/>
  <c r="T76" i="33"/>
  <c r="T17" i="33"/>
  <c r="W25" i="30"/>
  <c r="V36" i="31"/>
  <c r="V28" i="31"/>
  <c r="W24" i="30"/>
  <c r="AO4" i="32"/>
  <c r="AN62" i="33"/>
  <c r="H20" i="33"/>
  <c r="H79" i="33"/>
  <c r="AL30" i="30"/>
  <c r="AK74" i="33"/>
  <c r="AL36" i="30"/>
  <c r="AL17" i="30"/>
  <c r="AK20" i="22"/>
  <c r="AO11" i="33"/>
  <c r="AL27" i="30"/>
  <c r="AL33" i="30"/>
  <c r="AK62" i="33"/>
  <c r="AO12" i="22"/>
  <c r="AP16" i="30"/>
  <c r="AB80" i="33"/>
  <c r="AB21" i="33"/>
  <c r="AP21" i="30"/>
  <c r="AO4" i="31"/>
  <c r="I18" i="33"/>
  <c r="N79" i="33"/>
  <c r="N20" i="33"/>
  <c r="V74" i="33"/>
  <c r="W30" i="30"/>
  <c r="W36" i="30"/>
  <c r="W18" i="30"/>
  <c r="E26" i="31"/>
  <c r="E78" i="31"/>
  <c r="E63" i="31"/>
  <c r="E11" i="31"/>
  <c r="E64" i="31" s="1"/>
  <c r="E35" i="31"/>
  <c r="E88" i="31" s="1"/>
  <c r="E87" i="31"/>
  <c r="E19" i="31"/>
  <c r="E72" i="31" s="1"/>
  <c r="E71" i="31"/>
  <c r="E78" i="22"/>
  <c r="E26" i="22"/>
  <c r="AB81" i="33" l="1"/>
  <c r="AB23" i="33" s="1"/>
  <c r="AB22" i="33"/>
  <c r="K21" i="33"/>
  <c r="K80" i="33"/>
  <c r="AK71" i="33"/>
  <c r="AK12" i="33"/>
  <c r="AB77" i="33"/>
  <c r="AB19" i="33" s="1"/>
  <c r="AB18" i="33"/>
  <c r="AN106" i="25"/>
  <c r="AN40" i="25"/>
  <c r="AP33" i="33"/>
  <c r="AP37" i="33" s="1"/>
  <c r="AP41" i="33" s="1"/>
  <c r="AP45" i="33" s="1"/>
  <c r="AP49" i="33" s="1"/>
  <c r="AP53" i="33" s="1"/>
  <c r="AP82" i="33"/>
  <c r="AP83" i="33" s="1"/>
  <c r="AP84" i="33" s="1"/>
  <c r="AP66" i="33"/>
  <c r="AP67" i="33" s="1"/>
  <c r="AP74" i="33"/>
  <c r="AP75" i="33" s="1"/>
  <c r="AP76" i="33" s="1"/>
  <c r="AP62" i="33"/>
  <c r="AP63" i="33" s="1"/>
  <c r="AP70" i="33"/>
  <c r="AP71" i="33" s="1"/>
  <c r="AP72" i="33" s="1"/>
  <c r="AP78" i="33"/>
  <c r="AP79" i="33" s="1"/>
  <c r="AO107" i="25"/>
  <c r="G77" i="33"/>
  <c r="G19" i="33" s="1"/>
  <c r="G18" i="33"/>
  <c r="AQ37" i="30"/>
  <c r="AO17" i="33"/>
  <c r="AD22" i="33"/>
  <c r="AD81" i="33"/>
  <c r="AD23" i="33" s="1"/>
  <c r="V71" i="33"/>
  <c r="V12" i="33"/>
  <c r="AM75" i="33"/>
  <c r="AM16" i="33"/>
  <c r="AO6" i="33"/>
  <c r="AQ35" i="30"/>
  <c r="AO22" i="33"/>
  <c r="AP8" i="33"/>
  <c r="AP34" i="33"/>
  <c r="AP38" i="33" s="1"/>
  <c r="AP42" i="33" s="1"/>
  <c r="AP46" i="33" s="1"/>
  <c r="AP50" i="33" s="1"/>
  <c r="AP54" i="33" s="1"/>
  <c r="AO108" i="25"/>
  <c r="AO41" i="25" s="1"/>
  <c r="AI81" i="33"/>
  <c r="AI23" i="33" s="1"/>
  <c r="AI22" i="33"/>
  <c r="AF31" i="30"/>
  <c r="AF37" i="30"/>
  <c r="AF19" i="30"/>
  <c r="AE78" i="33"/>
  <c r="AF25" i="30"/>
  <c r="AI18" i="33"/>
  <c r="AI77" i="33"/>
  <c r="AI19" i="33" s="1"/>
  <c r="AN68" i="33"/>
  <c r="AN9" i="33"/>
  <c r="F22" i="33"/>
  <c r="F81" i="33"/>
  <c r="F23" i="33" s="1"/>
  <c r="AE14" i="33"/>
  <c r="AE73" i="33"/>
  <c r="AE15" i="33" s="1"/>
  <c r="E94" i="22"/>
  <c r="E42" i="22"/>
  <c r="S80" i="33"/>
  <c r="S21" i="33"/>
  <c r="G14" i="33"/>
  <c r="G73" i="33"/>
  <c r="G15" i="33" s="1"/>
  <c r="AM83" i="33"/>
  <c r="AM24" i="33"/>
  <c r="E43" i="31"/>
  <c r="E96" i="31" s="1"/>
  <c r="E95" i="31"/>
  <c r="AL71" i="33"/>
  <c r="AL12" i="33"/>
  <c r="E10" i="22"/>
  <c r="E62" i="22"/>
  <c r="AK83" i="33"/>
  <c r="AK24" i="33"/>
  <c r="AK67" i="33"/>
  <c r="AK8" i="33"/>
  <c r="AL75" i="33"/>
  <c r="AL16" i="33"/>
  <c r="AN83" i="33"/>
  <c r="AN24" i="33"/>
  <c r="AP36" i="33"/>
  <c r="AP40" i="33" s="1"/>
  <c r="AP44" i="33" s="1"/>
  <c r="AP48" i="33" s="1"/>
  <c r="AP52" i="33" s="1"/>
  <c r="AP56" i="33" s="1"/>
  <c r="AO110" i="25"/>
  <c r="AO43" i="25" s="1"/>
  <c r="AO20" i="33"/>
  <c r="AD37" i="30"/>
  <c r="AC78" i="33"/>
  <c r="AL46" i="25"/>
  <c r="AL111" i="25"/>
  <c r="AP16" i="33"/>
  <c r="AO13" i="33"/>
  <c r="P21" i="33"/>
  <c r="P80" i="33"/>
  <c r="V67" i="33"/>
  <c r="V8" i="33"/>
  <c r="AE75" i="33"/>
  <c r="AE16" i="33"/>
  <c r="AO29" i="30"/>
  <c r="J22" i="33"/>
  <c r="J81" i="33"/>
  <c r="J23" i="33" s="1"/>
  <c r="AH79" i="33"/>
  <c r="AH20" i="33"/>
  <c r="AO26" i="33"/>
  <c r="AP25" i="33"/>
  <c r="AD77" i="33"/>
  <c r="AD19" i="33" s="1"/>
  <c r="AD18" i="33"/>
  <c r="AO10" i="33"/>
  <c r="AM63" i="33"/>
  <c r="AM4" i="33"/>
  <c r="P31" i="30"/>
  <c r="O78" i="33"/>
  <c r="P25" i="30"/>
  <c r="P37" i="30"/>
  <c r="P19" i="30"/>
  <c r="AL78" i="33"/>
  <c r="AM37" i="30"/>
  <c r="AM31" i="30"/>
  <c r="AM25" i="30"/>
  <c r="AO30" i="30"/>
  <c r="AP4" i="33"/>
  <c r="AM39" i="25"/>
  <c r="I22" i="33"/>
  <c r="T81" i="33"/>
  <c r="T23" i="33" s="1"/>
  <c r="T22" i="33"/>
  <c r="M18" i="33"/>
  <c r="M77" i="33"/>
  <c r="M19" i="33" s="1"/>
  <c r="U26" i="33"/>
  <c r="U85" i="33"/>
  <c r="U27" i="33" s="1"/>
  <c r="AO110" i="37"/>
  <c r="AO89" i="37"/>
  <c r="AN36" i="39"/>
  <c r="AO93" i="37"/>
  <c r="AO106" i="37"/>
  <c r="AO21" i="37"/>
  <c r="AN32" i="39"/>
  <c r="AO25" i="37"/>
  <c r="AP17" i="33"/>
  <c r="AO14" i="33"/>
  <c r="N76" i="33"/>
  <c r="N17" i="33"/>
  <c r="AC72" i="33"/>
  <c r="AC13" i="33"/>
  <c r="V75" i="33"/>
  <c r="V16" i="33"/>
  <c r="H80" i="33"/>
  <c r="H21" i="33"/>
  <c r="M81" i="33"/>
  <c r="M23" i="33" s="1"/>
  <c r="M22" i="33"/>
  <c r="AG76" i="33"/>
  <c r="AG17" i="33"/>
  <c r="AN71" i="33"/>
  <c r="AN12" i="33"/>
  <c r="AJ18" i="33"/>
  <c r="AJ77" i="33"/>
  <c r="AJ19" i="33" s="1"/>
  <c r="W37" i="30"/>
  <c r="W31" i="30"/>
  <c r="V78" i="33"/>
  <c r="AQ36" i="30"/>
  <c r="AD31" i="30"/>
  <c r="AH75" i="33"/>
  <c r="AH16" i="33"/>
  <c r="Y22" i="33"/>
  <c r="Y81" i="33"/>
  <c r="Y23" i="33" s="1"/>
  <c r="J73" i="33"/>
  <c r="J15" i="33" s="1"/>
  <c r="J14" i="33"/>
  <c r="V83" i="33"/>
  <c r="V24" i="33"/>
  <c r="AM71" i="33"/>
  <c r="AM12" i="33"/>
  <c r="W77" i="33"/>
  <c r="W19" i="33" s="1"/>
  <c r="W18" i="33"/>
  <c r="AG20" i="33"/>
  <c r="AG79" i="33"/>
  <c r="I24" i="33"/>
  <c r="AO18" i="33"/>
  <c r="P76" i="33"/>
  <c r="P17" i="33"/>
  <c r="S76" i="33"/>
  <c r="S17" i="33"/>
  <c r="I13" i="33"/>
  <c r="I16" i="33"/>
  <c r="AD25" i="30"/>
  <c r="AN37" i="30"/>
  <c r="AN19" i="30"/>
  <c r="AN31" i="30"/>
  <c r="AM78" i="33"/>
  <c r="AL31" i="30"/>
  <c r="AL37" i="30"/>
  <c r="AK78" i="33"/>
  <c r="AQ33" i="30"/>
  <c r="I10" i="33"/>
  <c r="U69" i="33"/>
  <c r="U11" i="33" s="1"/>
  <c r="U10" i="33"/>
  <c r="AN109" i="37"/>
  <c r="AN72" i="37"/>
  <c r="AM35" i="39"/>
  <c r="AN76" i="37"/>
  <c r="AO4" i="33"/>
  <c r="V63" i="33"/>
  <c r="V4" i="33"/>
  <c r="AP24" i="33"/>
  <c r="AL67" i="33"/>
  <c r="AL8" i="33"/>
  <c r="AK75" i="33"/>
  <c r="AK16" i="33"/>
  <c r="N21" i="33"/>
  <c r="N80" i="33"/>
  <c r="AK63" i="33"/>
  <c r="AK4" i="33"/>
  <c r="AN63" i="33"/>
  <c r="AN4" i="33"/>
  <c r="T77" i="33"/>
  <c r="T19" i="33" s="1"/>
  <c r="T18" i="33"/>
  <c r="Q22" i="33"/>
  <c r="Q81" i="33"/>
  <c r="Q23" i="33" s="1"/>
  <c r="AO5" i="33"/>
  <c r="AP20" i="33"/>
  <c r="AN141" i="25"/>
  <c r="AN22" i="32"/>
  <c r="AN24" i="32" s="1"/>
  <c r="AN26" i="32" s="1"/>
  <c r="AN28" i="32" s="1"/>
  <c r="AN30" i="32" s="1"/>
  <c r="AN32" i="32" s="1"/>
  <c r="AM113" i="25"/>
  <c r="AN13" i="32"/>
  <c r="AN11" i="32"/>
  <c r="AN9" i="32"/>
  <c r="AN15" i="32"/>
  <c r="AN5" i="32"/>
  <c r="AO28" i="30"/>
  <c r="AN7" i="32"/>
  <c r="U77" i="33"/>
  <c r="U19" i="33" s="1"/>
  <c r="U18" i="33"/>
  <c r="G81" i="33"/>
  <c r="G23" i="33" s="1"/>
  <c r="G22" i="33"/>
  <c r="I12" i="33"/>
  <c r="AO9" i="33"/>
  <c r="I20" i="33"/>
  <c r="I8" i="33"/>
  <c r="AP12" i="33"/>
  <c r="AO32" i="30"/>
  <c r="AL84" i="33"/>
  <c r="AL25" i="33"/>
  <c r="AL63" i="33"/>
  <c r="AL4" i="33"/>
  <c r="AQ34" i="30"/>
  <c r="AK44" i="25"/>
  <c r="AK105" i="25"/>
  <c r="AK38" i="25" s="1"/>
  <c r="AM67" i="33"/>
  <c r="AM8" i="33"/>
  <c r="AP35" i="33"/>
  <c r="AP39" i="33" s="1"/>
  <c r="AP43" i="33" s="1"/>
  <c r="AP47" i="33" s="1"/>
  <c r="AP51" i="33" s="1"/>
  <c r="AP55" i="33" s="1"/>
  <c r="AO109" i="25"/>
  <c r="AO42" i="25" s="1"/>
  <c r="AO31" i="30"/>
  <c r="AO37" i="30"/>
  <c r="AN78" i="33"/>
  <c r="O75" i="33"/>
  <c r="O16" i="33"/>
  <c r="AP13" i="33"/>
  <c r="H76" i="33"/>
  <c r="H17" i="33"/>
  <c r="AO24" i="33"/>
  <c r="AN25" i="30"/>
  <c r="AQ38" i="30"/>
  <c r="W81" i="33"/>
  <c r="W23" i="33" s="1"/>
  <c r="W22" i="33"/>
  <c r="I4" i="33"/>
  <c r="K76" i="33"/>
  <c r="K17" i="33"/>
  <c r="AC64" i="33"/>
  <c r="AC5" i="33"/>
  <c r="E79" i="22"/>
  <c r="E27" i="22"/>
  <c r="E80" i="22" s="1"/>
  <c r="E27" i="31"/>
  <c r="E80" i="31" s="1"/>
  <c r="E79" i="31"/>
  <c r="AC65" i="33" l="1"/>
  <c r="AC7" i="33" s="1"/>
  <c r="AC6" i="33"/>
  <c r="N81" i="33"/>
  <c r="N23" i="33" s="1"/>
  <c r="N22" i="33"/>
  <c r="V64" i="33"/>
  <c r="V5" i="33"/>
  <c r="AM72" i="33"/>
  <c r="AM13" i="33"/>
  <c r="AH17" i="33"/>
  <c r="AH76" i="33"/>
  <c r="AH80" i="33"/>
  <c r="AH21" i="33"/>
  <c r="P81" i="33"/>
  <c r="P23" i="33" s="1"/>
  <c r="P22" i="33"/>
  <c r="AL44" i="25"/>
  <c r="AL105" i="25"/>
  <c r="AL38" i="25" s="1"/>
  <c r="AN84" i="33"/>
  <c r="AN25" i="33"/>
  <c r="AK68" i="33"/>
  <c r="AK9" i="33"/>
  <c r="E11" i="22"/>
  <c r="E64" i="22" s="1"/>
  <c r="E63" i="22"/>
  <c r="AO40" i="25"/>
  <c r="AO106" i="25"/>
  <c r="AP77" i="33"/>
  <c r="AP19" i="33" s="1"/>
  <c r="AP18" i="33"/>
  <c r="AL85" i="33"/>
  <c r="AL27" i="33" s="1"/>
  <c r="AL26" i="33"/>
  <c r="AO141" i="25"/>
  <c r="AO22" i="32"/>
  <c r="AO24" i="32" s="1"/>
  <c r="AO26" i="32" s="1"/>
  <c r="AO28" i="32" s="1"/>
  <c r="AO30" i="32" s="1"/>
  <c r="AO32" i="32" s="1"/>
  <c r="AN113" i="25"/>
  <c r="AO5" i="32"/>
  <c r="AP32" i="30"/>
  <c r="AP28" i="30"/>
  <c r="AP30" i="30"/>
  <c r="AO9" i="32"/>
  <c r="AP31" i="30"/>
  <c r="AP27" i="30"/>
  <c r="AO7" i="32"/>
  <c r="AO13" i="32"/>
  <c r="AO11" i="32"/>
  <c r="AO15" i="32"/>
  <c r="AP29" i="30"/>
  <c r="AN64" i="33"/>
  <c r="AN5" i="33"/>
  <c r="AL68" i="33"/>
  <c r="AL9" i="33"/>
  <c r="AM79" i="33"/>
  <c r="AM20" i="33"/>
  <c r="S77" i="33"/>
  <c r="S19" i="33" s="1"/>
  <c r="S18" i="33"/>
  <c r="AN72" i="33"/>
  <c r="AN13" i="33"/>
  <c r="V76" i="33"/>
  <c r="V17" i="33"/>
  <c r="N18" i="33"/>
  <c r="N77" i="33"/>
  <c r="N19" i="33" s="1"/>
  <c r="AP106" i="37"/>
  <c r="AP21" i="37"/>
  <c r="AP25" i="37"/>
  <c r="AP110" i="37"/>
  <c r="AP89" i="37"/>
  <c r="AP93" i="37"/>
  <c r="AM64" i="33"/>
  <c r="AM5" i="33"/>
  <c r="AE76" i="33"/>
  <c r="AE17" i="33"/>
  <c r="V72" i="33"/>
  <c r="V13" i="33"/>
  <c r="AP80" i="33"/>
  <c r="AP21" i="33"/>
  <c r="AP68" i="33"/>
  <c r="AP9" i="33"/>
  <c r="AN39" i="25"/>
  <c r="AK72" i="33"/>
  <c r="AK13" i="33"/>
  <c r="K18" i="33"/>
  <c r="K77" i="33"/>
  <c r="K19" i="33" s="1"/>
  <c r="H18" i="33"/>
  <c r="H77" i="33"/>
  <c r="H19" i="33" s="1"/>
  <c r="O76" i="33"/>
  <c r="O17" i="33"/>
  <c r="AM68" i="33"/>
  <c r="AM9" i="33"/>
  <c r="AK79" i="33"/>
  <c r="AK20" i="33"/>
  <c r="AG21" i="33"/>
  <c r="AG80" i="33"/>
  <c r="V84" i="33"/>
  <c r="V25" i="33"/>
  <c r="AL79" i="33"/>
  <c r="AL20" i="33"/>
  <c r="O79" i="33"/>
  <c r="O20" i="33"/>
  <c r="AC79" i="33"/>
  <c r="AC20" i="33"/>
  <c r="AL76" i="33"/>
  <c r="AL17" i="33"/>
  <c r="AK84" i="33"/>
  <c r="AK25" i="33"/>
  <c r="AL72" i="33"/>
  <c r="AL13" i="33"/>
  <c r="AM84" i="33"/>
  <c r="AM25" i="33"/>
  <c r="S22" i="33"/>
  <c r="S81" i="33"/>
  <c r="S23" i="33" s="1"/>
  <c r="AN69" i="33"/>
  <c r="AN11" i="33" s="1"/>
  <c r="AN10" i="33"/>
  <c r="AE79" i="33"/>
  <c r="AE20" i="33"/>
  <c r="AP73" i="33"/>
  <c r="AP15" i="33" s="1"/>
  <c r="AP14" i="33"/>
  <c r="AP85" i="33"/>
  <c r="AP27" i="33" s="1"/>
  <c r="AP26" i="33"/>
  <c r="K22" i="33"/>
  <c r="K81" i="33"/>
  <c r="K23" i="33" s="1"/>
  <c r="AN79" i="33"/>
  <c r="AN20" i="33"/>
  <c r="AL64" i="33"/>
  <c r="AL5" i="33"/>
  <c r="AM46" i="25"/>
  <c r="AM111" i="25"/>
  <c r="AK64" i="33"/>
  <c r="AK5" i="33"/>
  <c r="AK76" i="33"/>
  <c r="AK17" i="33"/>
  <c r="AO109" i="37"/>
  <c r="AO72" i="37"/>
  <c r="AN35" i="39"/>
  <c r="AO76" i="37"/>
  <c r="P77" i="33"/>
  <c r="P19" i="33" s="1"/>
  <c r="P18" i="33"/>
  <c r="V79" i="33"/>
  <c r="V20" i="33"/>
  <c r="AG77" i="33"/>
  <c r="AG19" i="33" s="1"/>
  <c r="AG18" i="33"/>
  <c r="H22" i="33"/>
  <c r="H81" i="33"/>
  <c r="H23" i="33" s="1"/>
  <c r="AC73" i="33"/>
  <c r="AC15" i="33" s="1"/>
  <c r="AC14" i="33"/>
  <c r="V68" i="33"/>
  <c r="V9" i="33"/>
  <c r="E43" i="22"/>
  <c r="E96" i="22" s="1"/>
  <c r="E95" i="22"/>
  <c r="AM76" i="33"/>
  <c r="AM17" i="33"/>
  <c r="AP64" i="33"/>
  <c r="AP5" i="33"/>
  <c r="AP65" i="33" l="1"/>
  <c r="AP7" i="33" s="1"/>
  <c r="AP6" i="33"/>
  <c r="AK65" i="33"/>
  <c r="AK7" i="33" s="1"/>
  <c r="AK6" i="33"/>
  <c r="AL65" i="33"/>
  <c r="AL7" i="33" s="1"/>
  <c r="AL6" i="33"/>
  <c r="AM85" i="33"/>
  <c r="AM27" i="33" s="1"/>
  <c r="AM26" i="33"/>
  <c r="AK85" i="33"/>
  <c r="AK27" i="33" s="1"/>
  <c r="AK26" i="33"/>
  <c r="AC80" i="33"/>
  <c r="AC21" i="33"/>
  <c r="AL80" i="33"/>
  <c r="AL21" i="33"/>
  <c r="AM69" i="33"/>
  <c r="AM11" i="33" s="1"/>
  <c r="AM10" i="33"/>
  <c r="AK73" i="33"/>
  <c r="AK15" i="33" s="1"/>
  <c r="AK14" i="33"/>
  <c r="AP69" i="33"/>
  <c r="AP11" i="33" s="1"/>
  <c r="AP10" i="33"/>
  <c r="V73" i="33"/>
  <c r="V15" i="33" s="1"/>
  <c r="V14" i="33"/>
  <c r="AM65" i="33"/>
  <c r="AM7" i="33" s="1"/>
  <c r="AM6" i="33"/>
  <c r="AN73" i="33"/>
  <c r="AN15" i="33" s="1"/>
  <c r="AN14" i="33"/>
  <c r="AM80" i="33"/>
  <c r="AM21" i="33"/>
  <c r="AN65" i="33"/>
  <c r="AN7" i="33" s="1"/>
  <c r="AN6" i="33"/>
  <c r="AO39" i="25"/>
  <c r="AM44" i="25"/>
  <c r="AM105" i="25"/>
  <c r="AM38" i="25" s="1"/>
  <c r="AN46" i="25"/>
  <c r="AN111" i="25"/>
  <c r="AK69" i="33"/>
  <c r="AK11" i="33" s="1"/>
  <c r="AK10" i="33"/>
  <c r="AH81" i="33"/>
  <c r="AH23" i="33" s="1"/>
  <c r="AH22" i="33"/>
  <c r="AM73" i="33"/>
  <c r="AM15" i="33" s="1"/>
  <c r="AM14" i="33"/>
  <c r="AM77" i="33"/>
  <c r="AM19" i="33" s="1"/>
  <c r="AM18" i="33"/>
  <c r="V69" i="33"/>
  <c r="V11" i="33" s="1"/>
  <c r="V10" i="33"/>
  <c r="V80" i="33"/>
  <c r="V21" i="33"/>
  <c r="AP109" i="37"/>
  <c r="AP72" i="37"/>
  <c r="AP76" i="37"/>
  <c r="AK77" i="33"/>
  <c r="AK19" i="33" s="1"/>
  <c r="AK18" i="33"/>
  <c r="AN80" i="33"/>
  <c r="AN21" i="33"/>
  <c r="AE21" i="33"/>
  <c r="AE80" i="33"/>
  <c r="AL73" i="33"/>
  <c r="AL15" i="33" s="1"/>
  <c r="AL14" i="33"/>
  <c r="AL77" i="33"/>
  <c r="AL19" i="33" s="1"/>
  <c r="AL18" i="33"/>
  <c r="O80" i="33"/>
  <c r="O21" i="33"/>
  <c r="V85" i="33"/>
  <c r="V27" i="33" s="1"/>
  <c r="V26" i="33"/>
  <c r="AK80" i="33"/>
  <c r="AK21" i="33"/>
  <c r="O77" i="33"/>
  <c r="O19" i="33" s="1"/>
  <c r="O18" i="33"/>
  <c r="AP81" i="33"/>
  <c r="AP23" i="33" s="1"/>
  <c r="AP22" i="33"/>
  <c r="AE77" i="33"/>
  <c r="AE19" i="33" s="1"/>
  <c r="AE18" i="33"/>
  <c r="V77" i="33"/>
  <c r="V19" i="33" s="1"/>
  <c r="V18" i="33"/>
  <c r="AL69" i="33"/>
  <c r="AL11" i="33" s="1"/>
  <c r="AL10" i="33"/>
  <c r="AH18" i="33"/>
  <c r="AH77" i="33"/>
  <c r="AH19" i="33" s="1"/>
  <c r="AG81" i="33"/>
  <c r="AG23" i="33" s="1"/>
  <c r="AG22" i="33"/>
  <c r="AP22" i="32"/>
  <c r="AP24" i="32" s="1"/>
  <c r="AP26" i="32" s="1"/>
  <c r="AP28" i="32" s="1"/>
  <c r="AP30" i="32" s="1"/>
  <c r="AP32" i="32" s="1"/>
  <c r="AO113" i="25"/>
  <c r="AP9" i="32"/>
  <c r="AP13" i="32"/>
  <c r="AQ32" i="30"/>
  <c r="AQ31" i="30"/>
  <c r="AQ27" i="30"/>
  <c r="AP7" i="32"/>
  <c r="AP5" i="32"/>
  <c r="AQ30" i="30"/>
  <c r="AP15" i="32"/>
  <c r="AQ29" i="30"/>
  <c r="AP11" i="32"/>
  <c r="AQ28" i="30"/>
  <c r="AN85" i="33"/>
  <c r="AN27" i="33" s="1"/>
  <c r="AN26" i="33"/>
  <c r="V65" i="33"/>
  <c r="V7" i="33" s="1"/>
  <c r="V6" i="33"/>
  <c r="AE22" i="33" l="1"/>
  <c r="AE81" i="33"/>
  <c r="AE23" i="33" s="1"/>
  <c r="AN44" i="25"/>
  <c r="AN105" i="25"/>
  <c r="AN38" i="25" s="1"/>
  <c r="AM81" i="33"/>
  <c r="AM23" i="33" s="1"/>
  <c r="AM22" i="33"/>
  <c r="AC81" i="33"/>
  <c r="AC23" i="33" s="1"/>
  <c r="AC22" i="33"/>
  <c r="AO46" i="25"/>
  <c r="AO111" i="25"/>
  <c r="V81" i="33"/>
  <c r="V23" i="33" s="1"/>
  <c r="V22" i="33"/>
  <c r="AK81" i="33"/>
  <c r="AK23" i="33" s="1"/>
  <c r="AK22" i="33"/>
  <c r="O81" i="33"/>
  <c r="O23" i="33" s="1"/>
  <c r="O22" i="33"/>
  <c r="AN81" i="33"/>
  <c r="AN23" i="33" s="1"/>
  <c r="AN22" i="33"/>
  <c r="AL81" i="33"/>
  <c r="AL23" i="33" s="1"/>
  <c r="AL22" i="33"/>
  <c r="AO44" i="25" l="1"/>
  <c r="AO105" i="25"/>
  <c r="AO38" i="25" s="1"/>
  <c r="AK8" i="37"/>
  <c r="AK4" i="37"/>
  <c r="AK105" i="37"/>
  <c r="AL4" i="37"/>
  <c r="AL8" i="37" l="1"/>
  <c r="AN4" i="37"/>
  <c r="AN8" i="37"/>
  <c r="AN105" i="37"/>
  <c r="AM4" i="37"/>
  <c r="AM8" i="37"/>
  <c r="AL105" i="37"/>
  <c r="AM105" i="37"/>
  <c r="AO4" i="37" l="1"/>
  <c r="AO8" i="37"/>
  <c r="AO105" i="37"/>
  <c r="AP105" i="37" l="1"/>
  <c r="AP8" i="37"/>
  <c r="AP4" i="37"/>
</calcChain>
</file>

<file path=xl/comments1.xml><?xml version="1.0" encoding="utf-8"?>
<comments xmlns="http://schemas.openxmlformats.org/spreadsheetml/2006/main">
  <authors>
    <author>Amit Kanudia</author>
  </authors>
  <commentList>
    <comment ref="AR110" author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5/7/2015
lower capacity (per dwelling) as actually these are higher capacity boilers that are shared between several dwellings
</t>
        </r>
      </text>
    </comment>
  </commentList>
</comments>
</file>

<file path=xl/comments2.xml><?xml version="1.0" encoding="utf-8"?>
<comments xmlns="http://schemas.openxmlformats.org/spreadsheetml/2006/main">
  <authors>
    <author>RDM</author>
  </authors>
  <commentList>
    <comment ref="H13" authorId="0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It might be changed across the periods to increase the "input" of cooling</t>
        </r>
      </text>
    </comment>
  </commentList>
</comments>
</file>

<file path=xl/comments3.xml><?xml version="1.0" encoding="utf-8"?>
<comments xmlns="http://schemas.openxmlformats.org/spreadsheetml/2006/main">
  <authors>
    <author>Alessandro Chiodi</author>
  </authors>
  <commentList>
    <comment ref="K2" authorId="0">
      <text>
        <r>
          <rPr>
            <sz val="9"/>
            <color indexed="81"/>
            <rFont val="Tahoma"/>
            <family val="2"/>
          </rPr>
          <t>2005 energy balance from previous JET model. IEA values are 0 for this sector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D304" authorId="0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D367" authorId="0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5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7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7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7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8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9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9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9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10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11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11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</commentList>
</comments>
</file>

<file path=xl/sharedStrings.xml><?xml version="1.0" encoding="utf-8"?>
<sst xmlns="http://schemas.openxmlformats.org/spreadsheetml/2006/main" count="6364" uniqueCount="417">
  <si>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</si>
  <si>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</si>
  <si>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</si>
  <si>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</si>
  <si>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</si>
  <si>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</si>
  <si>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</si>
  <si>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</si>
  <si>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</si>
  <si>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</si>
  <si>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</si>
  <si>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</si>
  <si>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</si>
  <si>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</si>
  <si>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</si>
  <si>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</si>
  <si>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</si>
  <si>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</si>
  <si>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</si>
  <si>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</si>
  <si>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</si>
  <si>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</si>
  <si>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</si>
  <si>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</si>
  <si>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</si>
  <si>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</si>
  <si>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</si>
  <si>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</si>
  <si>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</si>
  <si>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</si>
  <si>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PJ</t>
  </si>
  <si>
    <t>Unit</t>
  </si>
  <si>
    <t>LimType</t>
  </si>
  <si>
    <t>CH</t>
  </si>
  <si>
    <t>CommName</t>
  </si>
  <si>
    <t>Csets</t>
  </si>
  <si>
    <t>CommDesc</t>
  </si>
  <si>
    <t>CTSLvl</t>
  </si>
  <si>
    <t>PeakTS</t>
  </si>
  <si>
    <t>Ctype</t>
  </si>
  <si>
    <t>DEM</t>
  </si>
  <si>
    <t>Region</t>
  </si>
  <si>
    <t>TechName</t>
  </si>
  <si>
    <t>Solids</t>
  </si>
  <si>
    <t>Level_2</t>
  </si>
  <si>
    <t>Level_3</t>
  </si>
  <si>
    <t>~FI_T: INPUT</t>
  </si>
  <si>
    <t>Comm-IN</t>
  </si>
  <si>
    <t>Comm-OUT</t>
  </si>
  <si>
    <t>NRG</t>
  </si>
  <si>
    <t>~FI_T: EFF</t>
  </si>
  <si>
    <t>LPG</t>
  </si>
  <si>
    <t>Electricity</t>
  </si>
  <si>
    <t>Solar</t>
  </si>
  <si>
    <t>~FI_Process</t>
  </si>
  <si>
    <t>Sets</t>
  </si>
  <si>
    <t>TechDesc</t>
  </si>
  <si>
    <t>Tact</t>
  </si>
  <si>
    <t>Tcap</t>
  </si>
  <si>
    <t>Tslvl</t>
  </si>
  <si>
    <t>PrimaryCG</t>
  </si>
  <si>
    <t>DMD</t>
  </si>
  <si>
    <t>Cooking</t>
  </si>
  <si>
    <t>Biomass and wastes</t>
  </si>
  <si>
    <t>Gases</t>
  </si>
  <si>
    <t>Cooling</t>
  </si>
  <si>
    <t>Space heating</t>
  </si>
  <si>
    <t>Derived heat</t>
  </si>
  <si>
    <t>Geothermal Energy</t>
  </si>
  <si>
    <t>Water heating</t>
  </si>
  <si>
    <t>System Efficiency</t>
  </si>
  <si>
    <t>~FI_T: Stock</t>
  </si>
  <si>
    <t>~FI_T: PRC_CAPACT</t>
  </si>
  <si>
    <t>Unit Capacity (kw)</t>
  </si>
  <si>
    <t>~FI_T: NCAP_AFA</t>
  </si>
  <si>
    <t>GDO and other liquids</t>
  </si>
  <si>
    <t>Gas</t>
  </si>
  <si>
    <t>Hot water</t>
  </si>
  <si>
    <t>Specific electricity uses</t>
  </si>
  <si>
    <t>Level_1</t>
  </si>
  <si>
    <t>Energy consumption of thermal uses</t>
  </si>
  <si>
    <t>Catering</t>
  </si>
  <si>
    <t>Total energy consumption</t>
  </si>
  <si>
    <t>Total energy service (thermal uses)</t>
  </si>
  <si>
    <t>Offices (Offices, Schools/Universities, Museums etc)</t>
  </si>
  <si>
    <t>Shop – Large (shopping malls)</t>
  </si>
  <si>
    <t>Shop – Small (shops)</t>
  </si>
  <si>
    <t>Vintage</t>
  </si>
  <si>
    <t>PRE</t>
  </si>
  <si>
    <t>Cook</t>
  </si>
  <si>
    <t>CK</t>
  </si>
  <si>
    <t>SpCool</t>
  </si>
  <si>
    <t>SC</t>
  </si>
  <si>
    <t>SpHeat</t>
  </si>
  <si>
    <t>SH</t>
  </si>
  <si>
    <t>WatHeat</t>
  </si>
  <si>
    <t>WH</t>
  </si>
  <si>
    <t>COMCOA</t>
  </si>
  <si>
    <t>Hosp</t>
  </si>
  <si>
    <t>HO</t>
  </si>
  <si>
    <t>Hospital</t>
  </si>
  <si>
    <t>COMBIO</t>
  </si>
  <si>
    <t>COMLTH</t>
  </si>
  <si>
    <t>COMELC</t>
  </si>
  <si>
    <t>COMGAS</t>
  </si>
  <si>
    <t>COMOIL</t>
  </si>
  <si>
    <t>COMGEO</t>
  </si>
  <si>
    <t>COMLPG</t>
  </si>
  <si>
    <t>Hotels &amp; Restaurant</t>
  </si>
  <si>
    <t>HoRest</t>
  </si>
  <si>
    <t>SpoRecr</t>
  </si>
  <si>
    <t>SR</t>
  </si>
  <si>
    <t>Sport and Recreation</t>
  </si>
  <si>
    <t>SL</t>
  </si>
  <si>
    <t>SS</t>
  </si>
  <si>
    <t>ShopL</t>
  </si>
  <si>
    <t>ShopS</t>
  </si>
  <si>
    <t>Offic</t>
  </si>
  <si>
    <t>OF</t>
  </si>
  <si>
    <t>Mm2</t>
  </si>
  <si>
    <t>Mm2-y</t>
  </si>
  <si>
    <t>AL</t>
  </si>
  <si>
    <t>BA</t>
  </si>
  <si>
    <t>KS</t>
  </si>
  <si>
    <t>ME</t>
  </si>
  <si>
    <t>MK</t>
  </si>
  <si>
    <t>RS</t>
  </si>
  <si>
    <t>Year</t>
  </si>
  <si>
    <t>COMSOL</t>
  </si>
  <si>
    <t>CountryCode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</si>
  <si>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</si>
  <si>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</si>
  <si>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</si>
  <si>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</si>
  <si>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</si>
  <si>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</si>
  <si>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</si>
  <si>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</si>
  <si>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</si>
  <si>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</si>
  <si>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</si>
  <si>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</si>
  <si>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</si>
  <si>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</si>
  <si>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</si>
  <si>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</si>
  <si>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</si>
  <si>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</si>
  <si>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</si>
  <si>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</si>
  <si>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</si>
  <si>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</si>
  <si>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</si>
  <si>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</si>
  <si>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</si>
  <si>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</si>
  <si>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</si>
  <si>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</si>
  <si>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</si>
  <si>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BldType</t>
  </si>
  <si>
    <t>Hospitals</t>
  </si>
  <si>
    <t>Hotels - Restaurants</t>
  </si>
  <si>
    <t>Offices</t>
  </si>
  <si>
    <t>Shop â€“ Large</t>
  </si>
  <si>
    <t>Shop â€“ Small</t>
  </si>
  <si>
    <t>Sport and recreation</t>
  </si>
  <si>
    <t>Adjusted</t>
  </si>
  <si>
    <t>Croatia</t>
  </si>
  <si>
    <t>Iceland</t>
  </si>
  <si>
    <t>Space cooling AC</t>
  </si>
  <si>
    <t>Lighting</t>
  </si>
  <si>
    <t>Food refrigeration</t>
  </si>
  <si>
    <t>Appliances</t>
  </si>
  <si>
    <t>Other</t>
  </si>
  <si>
    <t>Hotels &amp; Restaurants</t>
  </si>
  <si>
    <t>Sport and recreation (Swimming pools, Gym, Spa, etc)</t>
  </si>
  <si>
    <t>Germany (including  former GDR from 1991)</t>
  </si>
  <si>
    <t>SWEDEN</t>
  </si>
  <si>
    <t>FRANCE</t>
  </si>
  <si>
    <t>Total Energy Consumption</t>
  </si>
  <si>
    <t>Thermal</t>
  </si>
  <si>
    <t>Data taken from various sources, including, EPA, Eurostat, etc.</t>
  </si>
  <si>
    <t>(TJ)</t>
  </si>
  <si>
    <t>Data introduced from IVL report</t>
  </si>
  <si>
    <t>TJ</t>
  </si>
  <si>
    <t>ELECTRICAL ENERGY</t>
  </si>
  <si>
    <t>THERMAL ENERGY</t>
  </si>
  <si>
    <t>break-down</t>
  </si>
  <si>
    <t xml:space="preserve">Space cooling Ventilation </t>
  </si>
  <si>
    <t xml:space="preserve">Space heating </t>
  </si>
  <si>
    <t xml:space="preserve">Water heat </t>
  </si>
  <si>
    <t xml:space="preserve">Cooking </t>
  </si>
  <si>
    <t>Hotels and Restaurant</t>
  </si>
  <si>
    <t>Sport</t>
  </si>
  <si>
    <t>Space cooling</t>
  </si>
  <si>
    <t>Others</t>
  </si>
  <si>
    <t>GWh</t>
  </si>
  <si>
    <t>Breakdown (consumption)</t>
  </si>
  <si>
    <t>GW</t>
  </si>
  <si>
    <t xml:space="preserve">Source : </t>
  </si>
  <si>
    <t>Breakdown of floor areas by non-residential sub-sector</t>
  </si>
  <si>
    <t>Source</t>
  </si>
  <si>
    <t>Wholesale &amp; trade</t>
  </si>
  <si>
    <t>Offices (all)</t>
  </si>
  <si>
    <t>Private offices</t>
  </si>
  <si>
    <t>Public offices</t>
  </si>
  <si>
    <t>Hotel &amp; restaurent</t>
  </si>
  <si>
    <t>Health</t>
  </si>
  <si>
    <t>Education</t>
  </si>
  <si>
    <t>BPIE</t>
  </si>
  <si>
    <t>1000 m2</t>
  </si>
  <si>
    <t>n.a.</t>
  </si>
  <si>
    <t>IWU, ODYSSEE</t>
  </si>
  <si>
    <t>BPIE, RES-H</t>
  </si>
  <si>
    <t>ODYSSEE</t>
  </si>
  <si>
    <t>BPIE,ENEA</t>
  </si>
  <si>
    <t>Breakdown of non-residential floor areas by sub-sector</t>
  </si>
  <si>
    <t>RES-H, BPIE</t>
  </si>
  <si>
    <t>Czech Rep.</t>
  </si>
  <si>
    <t>Serbia</t>
  </si>
  <si>
    <t>large</t>
  </si>
  <si>
    <t>small</t>
  </si>
  <si>
    <t>All services</t>
  </si>
  <si>
    <t>~FI_T: LIFE</t>
  </si>
  <si>
    <t>Commodity</t>
  </si>
  <si>
    <t>TOTAL</t>
  </si>
  <si>
    <t>=</t>
  </si>
  <si>
    <t>Eurostat</t>
  </si>
  <si>
    <t>IEA</t>
  </si>
  <si>
    <t>Commercial energy balances</t>
  </si>
  <si>
    <r>
      <t>Detailed split of energy consumption (</t>
    </r>
    <r>
      <rPr>
        <b/>
        <sz val="11"/>
        <color rgb="FFFF0000"/>
        <rFont val="Calibri"/>
        <family val="2"/>
        <scheme val="minor"/>
      </rPr>
      <t>ktoe</t>
    </r>
    <r>
      <rPr>
        <b/>
        <sz val="11"/>
        <color theme="1"/>
        <rFont val="Calibri"/>
        <family val="2"/>
        <scheme val="minor"/>
      </rPr>
      <t xml:space="preserve"> - 2010 - calibration output)</t>
    </r>
  </si>
  <si>
    <r>
      <t>Detailed split of thermal energy service  (</t>
    </r>
    <r>
      <rPr>
        <b/>
        <sz val="11"/>
        <color rgb="FFFF0000"/>
        <rFont val="Calibri"/>
        <family val="2"/>
        <scheme val="minor"/>
      </rPr>
      <t>ktoe</t>
    </r>
    <r>
      <rPr>
        <b/>
        <sz val="11"/>
        <color theme="1"/>
        <rFont val="Calibri"/>
        <family val="2"/>
        <scheme val="minor"/>
      </rPr>
      <t xml:space="preserve"> useful - 2010 - calibration output)</t>
    </r>
  </si>
  <si>
    <r>
      <t>Detailed split of energy consumption (</t>
    </r>
    <r>
      <rPr>
        <b/>
        <sz val="11"/>
        <color rgb="FFFF0000"/>
        <rFont val="Calibri"/>
        <family val="2"/>
        <scheme val="minor"/>
      </rPr>
      <t>PJ</t>
    </r>
    <r>
      <rPr>
        <b/>
        <sz val="11"/>
        <color theme="1"/>
        <rFont val="Calibri"/>
        <family val="2"/>
        <scheme val="minor"/>
      </rPr>
      <t xml:space="preserve"> - 2010 - calibration output)</t>
    </r>
  </si>
  <si>
    <r>
      <t>Detailed split of thermal energy service  (</t>
    </r>
    <r>
      <rPr>
        <b/>
        <sz val="11"/>
        <color rgb="FFFF0000"/>
        <rFont val="Calibri"/>
        <family val="2"/>
        <scheme val="minor"/>
      </rPr>
      <t>PJ</t>
    </r>
    <r>
      <rPr>
        <b/>
        <sz val="11"/>
        <color theme="1"/>
        <rFont val="Calibri"/>
        <family val="2"/>
        <scheme val="minor"/>
      </rPr>
      <t xml:space="preserve"> useful - 2010 - calibration output)</t>
    </r>
  </si>
  <si>
    <t>Source: JRC-IDEES</t>
  </si>
  <si>
    <t>Base-year infrastructure for commercial fuels</t>
  </si>
  <si>
    <t>Fuel Tech Base-year - Coal (COM)</t>
  </si>
  <si>
    <t>Fuel Tech Base-year - Liquified Petroleum Gas (COM)</t>
  </si>
  <si>
    <t>Fuel Tech Base-year - Oil (COM)</t>
  </si>
  <si>
    <t>Fuel Tech Base-year - Natural Gas (COM)</t>
  </si>
  <si>
    <t>Fuel Tech Base-year - Biomass (COM)</t>
  </si>
  <si>
    <t>Fuel Tech Base-year - Solar (COM)</t>
  </si>
  <si>
    <t>Fuel Tech Base-year - Geothermal (COM)</t>
  </si>
  <si>
    <t>New technologies for infrastructure fuels</t>
  </si>
  <si>
    <t>Fuel Tech New - Coal (COM)</t>
  </si>
  <si>
    <t>Fuel Tech New - Liquified Petroleum Gas (COM)</t>
  </si>
  <si>
    <t>Fuel Tech New - Oil (COM)</t>
  </si>
  <si>
    <t>Fuel Tech New - Natural Gas (COM)</t>
  </si>
  <si>
    <t>Fuel Tech New - Biomass (COM)</t>
  </si>
  <si>
    <t>Fuel Tech New - Solar (COM)</t>
  </si>
  <si>
    <t>Fuel Tech New - Geothermal (COM)</t>
  </si>
  <si>
    <t>Base-year infrastructure for commercial electricity</t>
  </si>
  <si>
    <t>Fuel Tech - Electricity (COM)</t>
  </si>
  <si>
    <t>ELCMED</t>
  </si>
  <si>
    <t>Base-year infrastructure for commercial heat</t>
  </si>
  <si>
    <t>Fuel Tech Base-year - Low Temparature Heat (COM)</t>
  </si>
  <si>
    <t>HETLTH</t>
  </si>
  <si>
    <t>HETHTH</t>
  </si>
  <si>
    <t>New infrastructure for commercial heat</t>
  </si>
  <si>
    <t>Fuel Tech New - Low Temparature Heat (COM)</t>
  </si>
  <si>
    <t>Base-year technologies for district cooling production</t>
  </si>
  <si>
    <t>Act2Flo</t>
  </si>
  <si>
    <t>Com.District Cooling.Absorption heat pump and free source.</t>
  </si>
  <si>
    <t>Com.District Cooling.Compressor heat pump and free source.</t>
  </si>
  <si>
    <t>COAHAR</t>
  </si>
  <si>
    <t>COACOK</t>
  </si>
  <si>
    <t>COALIG</t>
  </si>
  <si>
    <t>COABRO</t>
  </si>
  <si>
    <t>OILLPG</t>
  </si>
  <si>
    <t>OILGSL</t>
  </si>
  <si>
    <t>OILKER</t>
  </si>
  <si>
    <t>OILDST</t>
  </si>
  <si>
    <t>OILHFO</t>
  </si>
  <si>
    <t>OILOTH</t>
  </si>
  <si>
    <t>GASNAT</t>
  </si>
  <si>
    <t>GASGWG</t>
  </si>
  <si>
    <t>BIOWOO</t>
  </si>
  <si>
    <t>BIOGAS</t>
  </si>
  <si>
    <t>BIOMUN</t>
  </si>
  <si>
    <t>BIOSLU</t>
  </si>
  <si>
    <t>RENSOL</t>
  </si>
  <si>
    <t>RENGEO</t>
  </si>
  <si>
    <t>COMHTH</t>
  </si>
  <si>
    <t>COOFRE</t>
  </si>
  <si>
    <t>COMCOO</t>
  </si>
  <si>
    <t>COMCOA00</t>
  </si>
  <si>
    <t>COMLPG00</t>
  </si>
  <si>
    <t>COMOIL00</t>
  </si>
  <si>
    <t>COMGAS00</t>
  </si>
  <si>
    <t>COMBIO00</t>
  </si>
  <si>
    <t>COMSOL00</t>
  </si>
  <si>
    <t>COMGEO00</t>
  </si>
  <si>
    <t>~FI_T: Share~UP</t>
  </si>
  <si>
    <t>COMCOA01</t>
  </si>
  <si>
    <t>COMLPG01</t>
  </si>
  <si>
    <t>COMOIL01</t>
  </si>
  <si>
    <t>COMGAS01</t>
  </si>
  <si>
    <t>COMBIO01</t>
  </si>
  <si>
    <t>COMSOL01</t>
  </si>
  <si>
    <t>COMGEO01</t>
  </si>
  <si>
    <t>~FI_T: INVCOST</t>
  </si>
  <si>
    <t>~FI_T: START</t>
  </si>
  <si>
    <t>~FI_T: Life</t>
  </si>
  <si>
    <t>COMELC00</t>
  </si>
  <si>
    <t>~FI_T: CAP2ACT</t>
  </si>
  <si>
    <t>~FI_T: Share~FX</t>
  </si>
  <si>
    <t>~FI_T: Peak</t>
  </si>
  <si>
    <t>~FI_T: AFA</t>
  </si>
  <si>
    <t>COMHTH00</t>
  </si>
  <si>
    <t>~FI_T: Invcost</t>
  </si>
  <si>
    <t>COMHTH01</t>
  </si>
  <si>
    <t>COMCOO100</t>
  </si>
  <si>
    <t>~FI_T: FIXOM</t>
  </si>
  <si>
    <t>~FI_T: Cap2Act</t>
  </si>
  <si>
    <t>~FI_T: Act2Flo</t>
  </si>
  <si>
    <t>~FI_T: AF</t>
  </si>
  <si>
    <t>~FI_T: Share~UP~W</t>
  </si>
  <si>
    <t>~FI_T: Share~UP~R</t>
  </si>
  <si>
    <t>~FI_T: Share~UP~S</t>
  </si>
  <si>
    <t>~FI_T: Share~UP~F</t>
  </si>
  <si>
    <t>COMCOO200</t>
  </si>
  <si>
    <t>~FI_T: CEFF</t>
  </si>
  <si>
    <t>Static coefficients for combustion emissions in commercial</t>
  </si>
  <si>
    <t>COM*</t>
  </si>
  <si>
    <t>Dynamic coefficients for combustion emissions in commercial</t>
  </si>
  <si>
    <t>~COMEMI</t>
  </si>
  <si>
    <t>SE_COMCO2N</t>
  </si>
  <si>
    <t>SE_COMCOXN</t>
  </si>
  <si>
    <t>SE_COMCH4N</t>
  </si>
  <si>
    <t>SE_COMSO2N</t>
  </si>
  <si>
    <t>SE_COMNOXN</t>
  </si>
  <si>
    <t>SE_COMN2ON</t>
  </si>
  <si>
    <t>SE_COMPMAN</t>
  </si>
  <si>
    <t>SE_COMPMBN</t>
  </si>
  <si>
    <t>SE_COMVOCN</t>
  </si>
  <si>
    <t>SE_COMSF6N</t>
  </si>
  <si>
    <t>SE_COMCXFN</t>
  </si>
  <si>
    <t>COMCO2N</t>
  </si>
  <si>
    <t>COMCOXN</t>
  </si>
  <si>
    <t>COMCH4N</t>
  </si>
  <si>
    <t>COMSO2N</t>
  </si>
  <si>
    <t>COMNOXN</t>
  </si>
  <si>
    <t>COMN2ON</t>
  </si>
  <si>
    <t>COMPMAN</t>
  </si>
  <si>
    <t>COMPMBN</t>
  </si>
  <si>
    <t>COMVOCN</t>
  </si>
  <si>
    <t>COMSF6N</t>
  </si>
  <si>
    <t>COMCXFN</t>
  </si>
  <si>
    <t>ENV</t>
  </si>
  <si>
    <t>Carbon Dioxide - Combustion (COM)</t>
  </si>
  <si>
    <t>kt</t>
  </si>
  <si>
    <t>Carbon Monoxide - Combustion (COM)</t>
  </si>
  <si>
    <t>Methane - Combustion (COM)</t>
  </si>
  <si>
    <t>Sulphur Dioxide - Combustion (COM)</t>
  </si>
  <si>
    <t>Nitrogen Oxides - Combustion (COM)</t>
  </si>
  <si>
    <t>Nitrous Oxide - Combustion (COM)</t>
  </si>
  <si>
    <t>Particulate 2.5 - Combustion (COM)</t>
  </si>
  <si>
    <t>Particulate 10 - Combustion (COM)</t>
  </si>
  <si>
    <t>Volatile Organic Compounds - Combustion (COM)</t>
  </si>
  <si>
    <t>Sulphur Hexafluoride - Combustion (COM)</t>
  </si>
  <si>
    <t>kg</t>
  </si>
  <si>
    <t>Fluoro Carbons - Combustion (COM)</t>
  </si>
  <si>
    <t>DAYNITE</t>
  </si>
  <si>
    <t>ELC</t>
  </si>
  <si>
    <t>SEASON</t>
  </si>
  <si>
    <t>LTHEAT</t>
  </si>
  <si>
    <t>Free cooling source (COM)</t>
  </si>
  <si>
    <t>Cooling agent (COM)</t>
  </si>
  <si>
    <t>Biomass and wastes (COM)</t>
  </si>
  <si>
    <t>Derived heat (COM)</t>
  </si>
  <si>
    <t>Electricity (COM)</t>
  </si>
  <si>
    <t>Gas (COM)</t>
  </si>
  <si>
    <t>GDO and other liquids (COM)</t>
  </si>
  <si>
    <t>Geothermal Energy (COM)</t>
  </si>
  <si>
    <t>LPG (COM)</t>
  </si>
  <si>
    <t>Solids (COM)</t>
  </si>
  <si>
    <t>Solar (COM)</t>
  </si>
  <si>
    <t>PJ-y</t>
  </si>
  <si>
    <t>ELE</t>
  </si>
  <si>
    <t>HPL</t>
  </si>
  <si>
    <t>Ventilation etc.</t>
  </si>
  <si>
    <t>Street lighting</t>
  </si>
  <si>
    <t>Building lighting</t>
  </si>
  <si>
    <t>Refrigeration</t>
  </si>
  <si>
    <t>Building technologies</t>
  </si>
  <si>
    <t>ICT and multimedia</t>
  </si>
  <si>
    <t>Total consumption by specific electric appliances (in ktoe)</t>
  </si>
  <si>
    <t>Stock of appliances</t>
  </si>
  <si>
    <t>Building lighting (serviced mio m2)</t>
  </si>
  <si>
    <t>Building technologies (serviced mio m2)</t>
  </si>
  <si>
    <t>ICT and multimedia (000 units)</t>
  </si>
  <si>
    <t>Refrigeration (000 units)</t>
  </si>
  <si>
    <t>Street lighting (000 units)</t>
  </si>
  <si>
    <t>Ventilation etc. (serviced mio m2)</t>
  </si>
  <si>
    <t>BuildLight</t>
  </si>
  <si>
    <t>BL</t>
  </si>
  <si>
    <t>BuildTech</t>
  </si>
  <si>
    <t>BT</t>
  </si>
  <si>
    <t>ICTM</t>
  </si>
  <si>
    <t>IC</t>
  </si>
  <si>
    <t>Refrig</t>
  </si>
  <si>
    <t>RE</t>
  </si>
  <si>
    <t>StLight</t>
  </si>
  <si>
    <t>Vent</t>
  </si>
  <si>
    <t>VE</t>
  </si>
  <si>
    <t>000units</t>
  </si>
  <si>
    <t>000units-y</t>
  </si>
  <si>
    <t>Total consumption by specific electric appliances (in PJ)</t>
  </si>
  <si>
    <t>RDM: assumed</t>
  </si>
  <si>
    <t>Hotel &amp; restaurant</t>
  </si>
  <si>
    <t>DeACTPRCCOMEMI</t>
  </si>
  <si>
    <t>~FI_T: NCAP_PASTI</t>
  </si>
  <si>
    <t>~FI_T: DEMAND</t>
  </si>
  <si>
    <t>COMHET</t>
  </si>
  <si>
    <t>ELCLOW</t>
  </si>
  <si>
    <t>MovedToSysSettings</t>
  </si>
  <si>
    <t>GASP2G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</si>
</sst>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\Te\x\t"/>
    <numFmt numFmtId="166" formatCode="0.0%"/>
    <numFmt numFmtId="167" formatCode="0.000"/>
    <numFmt numFmtId="168" formatCode="#,##0.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5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5">
    <xf numFmtId="0" fontId="0" fillId="0" borderId="0"/>
    <xf numFmtId="0" fontId="1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7" fillId="5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20" fillId="0" borderId="0" applyFill="0" applyProtection="0"/>
    <xf numFmtId="0" fontId="25" fillId="0" borderId="0"/>
    <xf numFmtId="0" fontId="31" fillId="0" borderId="0"/>
  </cellStyleXfs>
  <cellXfs count="274">
    <xf numFmtId="0" fontId="0" fillId="0" borderId="0" xfId="0"/>
    <xf numFmtId="2" fontId="0" fillId="0" borderId="0" xfId="0" applyNumberFormat="1"/>
    <xf numFmtId="0" fontId="0" fillId="0" borderId="0" xfId="0" applyFill="1"/>
    <xf numFmtId="0" fontId="3" fillId="3" borderId="0" xfId="2"/>
    <xf numFmtId="165" fontId="3" fillId="3" borderId="0" xfId="2" applyNumberFormat="1"/>
    <xf numFmtId="165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9" fontId="0" fillId="0" borderId="0" xfId="3" applyFont="1"/>
    <xf numFmtId="0" fontId="8" fillId="5" borderId="0" xfId="5" applyFont="1"/>
    <xf numFmtId="0" fontId="7" fillId="5" borderId="0" xfId="5"/>
    <xf numFmtId="0" fontId="2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4" borderId="2" xfId="0" applyNumberForma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wrapText="1"/>
    </xf>
    <xf numFmtId="0" fontId="2" fillId="7" borderId="2" xfId="0" applyFon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9" fillId="0" borderId="0" xfId="0" applyFont="1"/>
    <xf numFmtId="0" fontId="3" fillId="3" borderId="0" xfId="2" applyAlignment="1">
      <alignment vertical="center"/>
    </xf>
    <xf numFmtId="3" fontId="0" fillId="0" borderId="0" xfId="0" applyNumberFormat="1" applyFill="1"/>
    <xf numFmtId="2" fontId="12" fillId="0" borderId="0" xfId="0" applyNumberFormat="1" applyFont="1" applyFill="1" applyAlignment="1">
      <alignment vertical="center"/>
    </xf>
    <xf numFmtId="3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0" fontId="12" fillId="8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10" fontId="0" fillId="0" borderId="2" xfId="0" applyNumberFormat="1" applyBorder="1" applyAlignment="1">
      <alignment wrapText="1"/>
    </xf>
    <xf numFmtId="0" fontId="2" fillId="0" borderId="0" xfId="0" applyFont="1"/>
    <xf numFmtId="166" fontId="0" fillId="0" borderId="0" xfId="0" applyNumberFormat="1"/>
    <xf numFmtId="166" fontId="0" fillId="0" borderId="8" xfId="0" applyNumberFormat="1" applyBorder="1"/>
    <xf numFmtId="164" fontId="0" fillId="0" borderId="0" xfId="0" applyNumberFormat="1"/>
    <xf numFmtId="0" fontId="14" fillId="0" borderId="8" xfId="0" applyFont="1" applyBorder="1"/>
    <xf numFmtId="0" fontId="17" fillId="0" borderId="0" xfId="0" applyFont="1" applyBorder="1"/>
    <xf numFmtId="0" fontId="14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13" borderId="0" xfId="8" applyAlignment="1">
      <alignment horizontal="left" vertical="center"/>
    </xf>
    <xf numFmtId="0" fontId="13" fillId="13" borderId="0" xfId="8"/>
    <xf numFmtId="0" fontId="0" fillId="0" borderId="0" xfId="0" applyBorder="1" applyAlignment="1">
      <alignment vertical="center" wrapText="1"/>
    </xf>
    <xf numFmtId="9" fontId="13" fillId="13" borderId="8" xfId="8" applyNumberFormat="1" applyBorder="1"/>
    <xf numFmtId="0" fontId="0" fillId="0" borderId="0" xfId="0" applyAlignment="1">
      <alignment vertical="center" wrapText="1"/>
    </xf>
    <xf numFmtId="0" fontId="4" fillId="15" borderId="0" xfId="10" applyAlignment="1">
      <alignment horizontal="left" vertical="center"/>
    </xf>
    <xf numFmtId="0" fontId="4" fillId="15" borderId="0" xfId="10"/>
    <xf numFmtId="0" fontId="13" fillId="13" borderId="8" xfId="8" applyBorder="1"/>
    <xf numFmtId="0" fontId="14" fillId="0" borderId="8" xfId="0" applyFont="1" applyFill="1" applyBorder="1"/>
    <xf numFmtId="0" fontId="17" fillId="0" borderId="9" xfId="0" applyFont="1" applyBorder="1"/>
    <xf numFmtId="0" fontId="14" fillId="0" borderId="10" xfId="0" applyFont="1" applyFill="1" applyBorder="1"/>
    <xf numFmtId="0" fontId="14" fillId="0" borderId="10" xfId="0" applyFont="1" applyBorder="1"/>
    <xf numFmtId="0" fontId="14" fillId="0" borderId="11" xfId="0" applyFont="1" applyBorder="1"/>
    <xf numFmtId="0" fontId="0" fillId="0" borderId="10" xfId="0" applyBorder="1"/>
    <xf numFmtId="0" fontId="0" fillId="0" borderId="11" xfId="0" applyBorder="1"/>
    <xf numFmtId="0" fontId="18" fillId="0" borderId="0" xfId="0" applyFont="1"/>
    <xf numFmtId="3" fontId="14" fillId="0" borderId="8" xfId="0" applyNumberFormat="1" applyFont="1" applyFill="1" applyBorder="1"/>
    <xf numFmtId="0" fontId="0" fillId="0" borderId="0" xfId="0" applyAlignment="1">
      <alignment horizontal="left" indent="1"/>
    </xf>
    <xf numFmtId="9" fontId="0" fillId="0" borderId="0" xfId="0" applyNumberFormat="1"/>
    <xf numFmtId="0" fontId="4" fillId="14" borderId="15" xfId="9" applyFont="1" applyBorder="1" applyAlignment="1">
      <alignment vertical="top"/>
    </xf>
    <xf numFmtId="0" fontId="4" fillId="14" borderId="16" xfId="9" applyBorder="1" applyAlignment="1">
      <alignment vertical="top"/>
    </xf>
    <xf numFmtId="0" fontId="4" fillId="14" borderId="16" xfId="9" applyFont="1" applyBorder="1" applyAlignment="1">
      <alignment vertical="top"/>
    </xf>
    <xf numFmtId="0" fontId="4" fillId="14" borderId="16" xfId="9" applyBorder="1" applyAlignment="1">
      <alignment horizontal="center" vertical="top"/>
    </xf>
    <xf numFmtId="0" fontId="4" fillId="14" borderId="17" xfId="9" applyBorder="1" applyAlignment="1">
      <alignment vertical="top"/>
    </xf>
    <xf numFmtId="0" fontId="4" fillId="14" borderId="17" xfId="9" applyFont="1" applyBorder="1" applyAlignment="1">
      <alignment vertical="top"/>
    </xf>
    <xf numFmtId="3" fontId="0" fillId="0" borderId="0" xfId="0" applyNumberFormat="1"/>
    <xf numFmtId="0" fontId="4" fillId="14" borderId="0" xfId="9" applyFont="1" applyBorder="1" applyAlignment="1">
      <alignment vertical="top"/>
    </xf>
    <xf numFmtId="166" fontId="0" fillId="0" borderId="0" xfId="3" applyNumberFormat="1" applyFont="1"/>
    <xf numFmtId="0" fontId="0" fillId="0" borderId="0" xfId="0" applyBorder="1"/>
    <xf numFmtId="0" fontId="0" fillId="14" borderId="0" xfId="9" applyFont="1" applyBorder="1" applyAlignment="1">
      <alignment vertical="top"/>
    </xf>
    <xf numFmtId="0" fontId="8" fillId="2" borderId="0" xfId="5" applyFont="1" applyFill="1"/>
    <xf numFmtId="0" fontId="7" fillId="2" borderId="0" xfId="5" applyFill="1"/>
    <xf numFmtId="0" fontId="17" fillId="0" borderId="0" xfId="1" applyFont="1" applyFill="1" applyBorder="1"/>
    <xf numFmtId="0" fontId="14" fillId="0" borderId="8" xfId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4" fillId="0" borderId="8" xfId="1" applyFont="1" applyBorder="1" applyAlignment="1">
      <alignment horizontal="center" vertical="center" wrapText="1"/>
    </xf>
    <xf numFmtId="0" fontId="1" fillId="0" borderId="0" xfId="1"/>
    <xf numFmtId="0" fontId="1" fillId="0" borderId="0" xfId="1" applyBorder="1" applyAlignment="1">
      <alignment vertical="center" wrapText="1"/>
    </xf>
    <xf numFmtId="3" fontId="1" fillId="0" borderId="0" xfId="1" applyNumberFormat="1"/>
    <xf numFmtId="0" fontId="14" fillId="0" borderId="8" xfId="1" applyFont="1" applyBorder="1"/>
    <xf numFmtId="3" fontId="14" fillId="0" borderId="8" xfId="1" applyNumberFormat="1" applyFont="1" applyFill="1" applyBorder="1"/>
    <xf numFmtId="0" fontId="17" fillId="0" borderId="9" xfId="1" applyFont="1" applyBorder="1"/>
    <xf numFmtId="0" fontId="14" fillId="0" borderId="10" xfId="1" applyFont="1" applyFill="1" applyBorder="1"/>
    <xf numFmtId="0" fontId="14" fillId="0" borderId="10" xfId="1" applyFont="1" applyBorder="1"/>
    <xf numFmtId="0" fontId="14" fillId="0" borderId="11" xfId="1" applyFont="1" applyBorder="1"/>
    <xf numFmtId="0" fontId="1" fillId="0" borderId="10" xfId="1" applyBorder="1"/>
    <xf numFmtId="0" fontId="1" fillId="0" borderId="11" xfId="1" applyBorder="1"/>
    <xf numFmtId="0" fontId="18" fillId="0" borderId="0" xfId="1" applyFont="1"/>
    <xf numFmtId="0" fontId="14" fillId="0" borderId="8" xfId="1" applyFont="1" applyFill="1" applyBorder="1"/>
    <xf numFmtId="0" fontId="4" fillId="14" borderId="12" xfId="11" applyBorder="1" applyAlignment="1">
      <alignment vertical="top"/>
    </xf>
    <xf numFmtId="0" fontId="4" fillId="14" borderId="13" xfId="11" applyBorder="1" applyAlignment="1">
      <alignment vertical="top"/>
    </xf>
    <xf numFmtId="0" fontId="4" fillId="14" borderId="13" xfId="11" applyBorder="1" applyAlignment="1">
      <alignment horizontal="center" vertical="top"/>
    </xf>
    <xf numFmtId="0" fontId="4" fillId="14" borderId="14" xfId="11" applyBorder="1" applyAlignment="1">
      <alignment vertical="top"/>
    </xf>
    <xf numFmtId="0" fontId="4" fillId="14" borderId="12" xfId="11" applyFont="1" applyBorder="1" applyAlignment="1">
      <alignment vertical="top"/>
    </xf>
    <xf numFmtId="0" fontId="4" fillId="14" borderId="13" xfId="11" applyFont="1" applyBorder="1" applyAlignment="1">
      <alignment vertical="top"/>
    </xf>
    <xf numFmtId="0" fontId="4" fillId="14" borderId="14" xfId="11" applyFont="1" applyBorder="1" applyAlignment="1">
      <alignment vertical="top"/>
    </xf>
    <xf numFmtId="0" fontId="19" fillId="0" borderId="2" xfId="0" applyFont="1" applyBorder="1" applyAlignment="1">
      <alignment horizontal="center" vertical="center" wrapText="1"/>
    </xf>
    <xf numFmtId="0" fontId="0" fillId="0" borderId="18" xfId="0" applyBorder="1"/>
    <xf numFmtId="0" fontId="0" fillId="14" borderId="19" xfId="9" applyFont="1" applyBorder="1" applyAlignment="1">
      <alignment vertical="top"/>
    </xf>
    <xf numFmtId="0" fontId="0" fillId="14" borderId="20" xfId="9" applyFont="1" applyBorder="1" applyAlignment="1">
      <alignment vertical="top"/>
    </xf>
    <xf numFmtId="0" fontId="0" fillId="14" borderId="21" xfId="9" applyFont="1" applyBorder="1" applyAlignment="1">
      <alignment vertical="top"/>
    </xf>
    <xf numFmtId="9" fontId="0" fillId="0" borderId="22" xfId="0" applyNumberFormat="1" applyBorder="1"/>
    <xf numFmtId="9" fontId="0" fillId="0" borderId="0" xfId="0" applyNumberFormat="1" applyBorder="1"/>
    <xf numFmtId="9" fontId="0" fillId="0" borderId="7" xfId="0" applyNumberFormat="1" applyBorder="1"/>
    <xf numFmtId="9" fontId="0" fillId="0" borderId="23" xfId="0" applyNumberFormat="1" applyBorder="1"/>
    <xf numFmtId="9" fontId="0" fillId="0" borderId="18" xfId="0" applyNumberFormat="1" applyBorder="1"/>
    <xf numFmtId="9" fontId="0" fillId="0" borderId="24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2" borderId="0" xfId="0" applyNumberFormat="1" applyFill="1"/>
    <xf numFmtId="9" fontId="0" fillId="4" borderId="0" xfId="0" applyNumberFormat="1" applyFill="1"/>
    <xf numFmtId="9" fontId="0" fillId="16" borderId="0" xfId="0" applyNumberFormat="1" applyFill="1"/>
    <xf numFmtId="9" fontId="0" fillId="17" borderId="0" xfId="0" applyNumberFormat="1" applyFill="1"/>
    <xf numFmtId="9" fontId="0" fillId="18" borderId="0" xfId="0" applyNumberFormat="1" applyFill="1"/>
    <xf numFmtId="0" fontId="14" fillId="0" borderId="16" xfId="1" applyFont="1" applyFill="1" applyBorder="1"/>
    <xf numFmtId="0" fontId="4" fillId="14" borderId="15" xfId="11" applyBorder="1" applyAlignment="1">
      <alignment vertical="top"/>
    </xf>
    <xf numFmtId="0" fontId="4" fillId="14" borderId="16" xfId="11" applyBorder="1" applyAlignment="1">
      <alignment vertical="top"/>
    </xf>
    <xf numFmtId="0" fontId="4" fillId="14" borderId="16" xfId="11" applyBorder="1" applyAlignment="1">
      <alignment horizontal="center" vertical="top"/>
    </xf>
    <xf numFmtId="0" fontId="4" fillId="14" borderId="17" xfId="11" applyBorder="1" applyAlignment="1">
      <alignment vertical="top"/>
    </xf>
    <xf numFmtId="0" fontId="4" fillId="14" borderId="15" xfId="11" applyFont="1" applyBorder="1" applyAlignment="1">
      <alignment vertical="top"/>
    </xf>
    <xf numFmtId="0" fontId="4" fillId="14" borderId="16" xfId="11" applyFont="1" applyBorder="1" applyAlignment="1">
      <alignment vertical="top"/>
    </xf>
    <xf numFmtId="0" fontId="4" fillId="14" borderId="17" xfId="11" applyFont="1" applyBorder="1" applyAlignment="1">
      <alignment vertical="top"/>
    </xf>
    <xf numFmtId="166" fontId="0" fillId="0" borderId="0" xfId="3" applyNumberFormat="1" applyFont="1" applyBorder="1"/>
    <xf numFmtId="2" fontId="19" fillId="0" borderId="0" xfId="0" applyNumberFormat="1" applyFont="1"/>
    <xf numFmtId="167" fontId="12" fillId="0" borderId="0" xfId="0" applyNumberFormat="1" applyFont="1" applyAlignment="1">
      <alignment vertical="center"/>
    </xf>
    <xf numFmtId="0" fontId="21" fillId="19" borderId="0" xfId="12" applyFont="1" applyFill="1" applyAlignment="1" applyProtection="1">
      <alignment vertical="center" wrapText="1"/>
    </xf>
    <xf numFmtId="0" fontId="20" fillId="0" borderId="0" xfId="12" applyFill="1" applyProtection="1"/>
    <xf numFmtId="0" fontId="22" fillId="0" borderId="0" xfId="12" applyFont="1" applyFill="1" applyProtection="1"/>
    <xf numFmtId="0" fontId="20" fillId="0" borderId="25" xfId="12" applyFill="1" applyBorder="1" applyProtection="1"/>
    <xf numFmtId="0" fontId="20" fillId="0" borderId="26" xfId="12" applyFill="1" applyBorder="1" applyProtection="1"/>
    <xf numFmtId="0" fontId="23" fillId="19" borderId="26" xfId="12" applyFont="1" applyFill="1" applyBorder="1" applyAlignment="1" applyProtection="1">
      <alignment horizontal="center" vertical="center" wrapText="1"/>
    </xf>
    <xf numFmtId="0" fontId="20" fillId="0" borderId="0" xfId="12" applyFill="1" applyBorder="1" applyProtection="1"/>
    <xf numFmtId="0" fontId="24" fillId="0" borderId="27" xfId="12" applyFont="1" applyFill="1" applyBorder="1" applyProtection="1"/>
    <xf numFmtId="0" fontId="24" fillId="0" borderId="0" xfId="12" applyFont="1" applyFill="1" applyProtection="1"/>
    <xf numFmtId="2" fontId="21" fillId="0" borderId="27" xfId="12" applyNumberFormat="1" applyFont="1" applyFill="1" applyBorder="1" applyAlignment="1" applyProtection="1">
      <alignment horizontal="right"/>
    </xf>
    <xf numFmtId="1" fontId="20" fillId="0" borderId="0" xfId="12" applyNumberFormat="1" applyFill="1" applyProtection="1"/>
    <xf numFmtId="0" fontId="24" fillId="0" borderId="0" xfId="12" applyFont="1" applyFill="1" applyBorder="1" applyProtection="1"/>
    <xf numFmtId="0" fontId="26" fillId="0" borderId="0" xfId="13" applyFont="1" applyBorder="1"/>
    <xf numFmtId="2" fontId="21" fillId="20" borderId="27" xfId="12" applyNumberFormat="1" applyFont="1" applyFill="1" applyBorder="1" applyAlignment="1" applyProtection="1">
      <alignment horizontal="right"/>
    </xf>
    <xf numFmtId="0" fontId="25" fillId="0" borderId="0" xfId="13"/>
    <xf numFmtId="0" fontId="26" fillId="0" borderId="0" xfId="13" applyFont="1"/>
    <xf numFmtId="2" fontId="21" fillId="0" borderId="0" xfId="12" applyNumberFormat="1" applyFont="1" applyFill="1" applyBorder="1" applyAlignment="1" applyProtection="1">
      <alignment horizontal="right"/>
    </xf>
    <xf numFmtId="0" fontId="24" fillId="0" borderId="28" xfId="12" applyFont="1" applyFill="1" applyBorder="1" applyProtection="1"/>
    <xf numFmtId="0" fontId="24" fillId="0" borderId="25" xfId="12" applyFont="1" applyFill="1" applyBorder="1" applyProtection="1"/>
    <xf numFmtId="2" fontId="21" fillId="0" borderId="28" xfId="12" applyNumberFormat="1" applyFont="1" applyFill="1" applyBorder="1" applyAlignment="1" applyProtection="1">
      <alignment horizontal="right"/>
    </xf>
    <xf numFmtId="2" fontId="20" fillId="0" borderId="0" xfId="12" applyNumberFormat="1" applyFill="1" applyProtection="1"/>
    <xf numFmtId="164" fontId="20" fillId="0" borderId="0" xfId="12" applyNumberFormat="1" applyFill="1" applyProtection="1"/>
    <xf numFmtId="2" fontId="12" fillId="0" borderId="0" xfId="0" applyNumberFormat="1" applyFont="1" applyAlignment="1">
      <alignment vertical="center"/>
    </xf>
    <xf numFmtId="0" fontId="20" fillId="0" borderId="22" xfId="12" applyFill="1" applyBorder="1" applyProtection="1"/>
    <xf numFmtId="164" fontId="20" fillId="0" borderId="0" xfId="12" applyNumberFormat="1" applyFill="1" applyBorder="1" applyProtection="1"/>
    <xf numFmtId="164" fontId="20" fillId="0" borderId="7" xfId="12" applyNumberFormat="1" applyFill="1" applyBorder="1" applyProtection="1"/>
    <xf numFmtId="0" fontId="27" fillId="0" borderId="19" xfId="12" applyFont="1" applyFill="1" applyBorder="1" applyProtection="1"/>
    <xf numFmtId="164" fontId="27" fillId="0" borderId="20" xfId="12" applyNumberFormat="1" applyFont="1" applyFill="1" applyBorder="1" applyProtection="1"/>
    <xf numFmtId="164" fontId="27" fillId="0" borderId="21" xfId="12" applyNumberFormat="1" applyFont="1" applyFill="1" applyBorder="1" applyProtection="1"/>
    <xf numFmtId="0" fontId="27" fillId="0" borderId="22" xfId="12" applyFont="1" applyFill="1" applyBorder="1" applyAlignment="1" applyProtection="1">
      <alignment horizontal="left" indent="2"/>
    </xf>
    <xf numFmtId="164" fontId="27" fillId="0" borderId="0" xfId="12" applyNumberFormat="1" applyFont="1" applyFill="1" applyBorder="1" applyProtection="1"/>
    <xf numFmtId="164" fontId="27" fillId="0" borderId="7" xfId="12" applyNumberFormat="1" applyFont="1" applyFill="1" applyBorder="1" applyProtection="1"/>
    <xf numFmtId="0" fontId="27" fillId="0" borderId="22" xfId="12" applyFont="1" applyFill="1" applyBorder="1" applyProtection="1"/>
    <xf numFmtId="0" fontId="27" fillId="0" borderId="23" xfId="12" applyFont="1" applyFill="1" applyBorder="1" applyProtection="1"/>
    <xf numFmtId="164" fontId="27" fillId="0" borderId="18" xfId="12" applyNumberFormat="1" applyFont="1" applyFill="1" applyBorder="1" applyProtection="1"/>
    <xf numFmtId="164" fontId="27" fillId="0" borderId="24" xfId="12" applyNumberFormat="1" applyFont="1" applyFill="1" applyBorder="1" applyProtection="1"/>
    <xf numFmtId="9" fontId="28" fillId="0" borderId="0" xfId="3" applyFont="1"/>
    <xf numFmtId="0" fontId="19" fillId="0" borderId="0" xfId="0" applyFont="1"/>
    <xf numFmtId="167" fontId="0" fillId="0" borderId="0" xfId="0" applyNumberFormat="1"/>
    <xf numFmtId="164" fontId="9" fillId="6" borderId="2" xfId="0" applyNumberFormat="1" applyFont="1" applyFill="1" applyBorder="1" applyAlignment="1">
      <alignment wrapText="1"/>
    </xf>
    <xf numFmtId="164" fontId="9" fillId="7" borderId="2" xfId="0" applyNumberFormat="1" applyFont="1" applyFill="1" applyBorder="1" applyAlignment="1">
      <alignment wrapText="1"/>
    </xf>
    <xf numFmtId="164" fontId="9" fillId="4" borderId="2" xfId="0" applyNumberFormat="1" applyFont="1" applyFill="1" applyBorder="1" applyAlignment="1">
      <alignment wrapText="1"/>
    </xf>
    <xf numFmtId="164" fontId="9" fillId="0" borderId="2" xfId="0" applyNumberFormat="1" applyFont="1" applyBorder="1" applyAlignment="1">
      <alignment wrapText="1"/>
    </xf>
    <xf numFmtId="0" fontId="29" fillId="13" borderId="0" xfId="8" applyFont="1"/>
    <xf numFmtId="9" fontId="9" fillId="0" borderId="0" xfId="3" applyFont="1"/>
    <xf numFmtId="9" fontId="9" fillId="16" borderId="0" xfId="0" applyNumberFormat="1" applyFont="1" applyFill="1"/>
    <xf numFmtId="1" fontId="30" fillId="21" borderId="29" xfId="0" applyNumberFormat="1" applyFont="1" applyFill="1" applyBorder="1" applyAlignment="1">
      <alignment vertical="center"/>
    </xf>
    <xf numFmtId="0" fontId="30" fillId="23" borderId="29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22" borderId="29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2" borderId="0" xfId="0" applyFill="1"/>
    <xf numFmtId="2" fontId="0" fillId="0" borderId="0" xfId="0" applyNumberFormat="1" applyAlignment="1">
      <alignment horizontal="center"/>
    </xf>
    <xf numFmtId="164" fontId="0" fillId="24" borderId="29" xfId="0" applyNumberFormat="1" applyFill="1" applyBorder="1" applyAlignment="1">
      <alignment horizontal="center"/>
    </xf>
    <xf numFmtId="0" fontId="0" fillId="24" borderId="29" xfId="0" applyFill="1" applyBorder="1" applyAlignment="1">
      <alignment horizontal="center"/>
    </xf>
    <xf numFmtId="0" fontId="0" fillId="24" borderId="0" xfId="0" applyFill="1"/>
    <xf numFmtId="0" fontId="2" fillId="24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3" fontId="0" fillId="18" borderId="2" xfId="0" applyNumberFormat="1" applyFill="1" applyBorder="1" applyAlignment="1">
      <alignment wrapText="1"/>
    </xf>
    <xf numFmtId="3" fontId="9" fillId="18" borderId="2" xfId="0" applyNumberFormat="1" applyFont="1" applyFill="1" applyBorder="1" applyAlignment="1">
      <alignment wrapText="1"/>
    </xf>
    <xf numFmtId="3" fontId="0" fillId="24" borderId="2" xfId="0" applyNumberFormat="1" applyFill="1" applyBorder="1" applyAlignment="1">
      <alignment wrapText="1"/>
    </xf>
    <xf numFmtId="3" fontId="9" fillId="24" borderId="2" xfId="0" applyNumberFormat="1" applyFont="1" applyFill="1" applyBorder="1" applyAlignment="1">
      <alignment wrapText="1"/>
    </xf>
    <xf numFmtId="3" fontId="0" fillId="0" borderId="2" xfId="0" applyNumberFormat="1" applyBorder="1" applyAlignment="1">
      <alignment wrapText="1"/>
    </xf>
    <xf numFmtId="3" fontId="9" fillId="0" borderId="2" xfId="0" applyNumberFormat="1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32" fillId="0" borderId="0" xfId="14" applyFont="1" applyFill="1"/>
    <xf numFmtId="0" fontId="32" fillId="0" borderId="0" xfId="14" applyFont="1"/>
    <xf numFmtId="0" fontId="32" fillId="0" borderId="34" xfId="14" applyFont="1" applyFill="1" applyBorder="1" applyAlignment="1">
      <alignment horizontal="center" vertical="center" wrapText="1"/>
    </xf>
    <xf numFmtId="0" fontId="32" fillId="0" borderId="0" xfId="14" applyFont="1" applyFill="1" applyBorder="1"/>
    <xf numFmtId="0" fontId="32" fillId="0" borderId="0" xfId="14" quotePrefix="1" applyFont="1" applyFill="1" applyBorder="1" applyAlignment="1">
      <alignment horizontal="center" vertical="center" wrapText="1"/>
    </xf>
    <xf numFmtId="0" fontId="32" fillId="0" borderId="0" xfId="14" applyFont="1" applyFill="1" applyBorder="1" applyAlignment="1">
      <alignment horizontal="center" vertical="center" wrapText="1"/>
    </xf>
    <xf numFmtId="167" fontId="32" fillId="0" borderId="0" xfId="14" applyNumberFormat="1" applyFont="1"/>
    <xf numFmtId="168" fontId="0" fillId="18" borderId="2" xfId="0" applyNumberFormat="1" applyFill="1" applyBorder="1" applyAlignment="1">
      <alignment wrapText="1"/>
    </xf>
    <xf numFmtId="168" fontId="0" fillId="0" borderId="2" xfId="0" applyNumberFormat="1" applyBorder="1" applyAlignment="1">
      <alignment wrapText="1"/>
    </xf>
    <xf numFmtId="168" fontId="0" fillId="0" borderId="0" xfId="0" applyNumberFormat="1"/>
    <xf numFmtId="164" fontId="27" fillId="2" borderId="20" xfId="12" applyNumberFormat="1" applyFont="1" applyFill="1" applyBorder="1" applyProtection="1"/>
    <xf numFmtId="164" fontId="20" fillId="2" borderId="0" xfId="12" applyNumberFormat="1" applyFill="1" applyBorder="1" applyProtection="1"/>
    <xf numFmtId="164" fontId="27" fillId="2" borderId="0" xfId="12" applyNumberFormat="1" applyFont="1" applyFill="1" applyBorder="1" applyProtection="1"/>
    <xf numFmtId="164" fontId="27" fillId="2" borderId="18" xfId="12" applyNumberFormat="1" applyFont="1" applyFill="1" applyBorder="1" applyProtection="1"/>
    <xf numFmtId="0" fontId="33" fillId="0" borderId="0" xfId="14" applyFont="1"/>
    <xf numFmtId="0" fontId="32" fillId="0" borderId="0" xfId="14" applyFont="1" applyBorder="1"/>
    <xf numFmtId="2" fontId="32" fillId="0" borderId="0" xfId="14" applyNumberFormat="1" applyFont="1"/>
    <xf numFmtId="168" fontId="0" fillId="18" borderId="5" xfId="0" applyNumberFormat="1" applyFill="1" applyBorder="1" applyAlignment="1">
      <alignment wrapText="1"/>
    </xf>
    <xf numFmtId="164" fontId="0" fillId="6" borderId="5" xfId="0" applyNumberFormat="1" applyFill="1" applyBorder="1" applyAlignment="1">
      <alignment wrapText="1"/>
    </xf>
    <xf numFmtId="164" fontId="0" fillId="0" borderId="3" xfId="0" applyNumberFormat="1" applyBorder="1" applyAlignment="1">
      <alignment wrapText="1"/>
    </xf>
    <xf numFmtId="0" fontId="20" fillId="2" borderId="0" xfId="12" applyFill="1" applyProtection="1"/>
    <xf numFmtId="164" fontId="9" fillId="0" borderId="8" xfId="0" applyNumberFormat="1" applyFont="1" applyBorder="1"/>
    <xf numFmtId="9" fontId="0" fillId="2" borderId="19" xfId="0" applyNumberFormat="1" applyFill="1" applyBorder="1"/>
    <xf numFmtId="9" fontId="0" fillId="2" borderId="20" xfId="0" applyNumberFormat="1" applyFill="1" applyBorder="1"/>
    <xf numFmtId="9" fontId="0" fillId="2" borderId="21" xfId="0" applyNumberFormat="1" applyFill="1" applyBorder="1"/>
    <xf numFmtId="9" fontId="0" fillId="2" borderId="0" xfId="0" applyNumberFormat="1" applyFill="1" applyBorder="1"/>
    <xf numFmtId="9" fontId="0" fillId="2" borderId="22" xfId="0" applyNumberFormat="1" applyFill="1" applyBorder="1"/>
    <xf numFmtId="9" fontId="0" fillId="2" borderId="7" xfId="0" applyNumberFormat="1" applyFill="1" applyBorder="1"/>
    <xf numFmtId="9" fontId="0" fillId="2" borderId="23" xfId="0" applyNumberFormat="1" applyFill="1" applyBorder="1"/>
    <xf numFmtId="9" fontId="0" fillId="2" borderId="18" xfId="0" applyNumberFormat="1" applyFill="1" applyBorder="1"/>
    <xf numFmtId="9" fontId="0" fillId="2" borderId="24" xfId="0" applyNumberFormat="1" applyFill="1" applyBorder="1"/>
    <xf numFmtId="164" fontId="9" fillId="0" borderId="0" xfId="0" applyNumberFormat="1" applyFont="1" applyFill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6" borderId="33" xfId="0" applyFont="1" applyFill="1" applyBorder="1" applyAlignment="1">
      <alignment horizontal="center" vertical="center" wrapText="1"/>
    </xf>
    <xf numFmtId="0" fontId="2" fillId="16" borderId="34" xfId="0" applyFont="1" applyFill="1" applyBorder="1" applyAlignment="1">
      <alignment horizontal="center" vertical="center" wrapText="1"/>
    </xf>
    <xf numFmtId="0" fontId="2" fillId="16" borderId="35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left" vertical="center" wrapText="1"/>
    </xf>
    <xf numFmtId="0" fontId="2" fillId="24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0" fillId="18" borderId="3" xfId="0" applyNumberFormat="1" applyFill="1" applyBorder="1" applyAlignment="1">
      <alignment horizontal="center" wrapText="1"/>
    </xf>
    <xf numFmtId="3" fontId="0" fillId="18" borderId="1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40% - Accent2" xfId="9" builtinId="35"/>
    <cellStyle name="40% - Accent2 2" xfId="11"/>
    <cellStyle name="40% - Accent5" xfId="10" builtinId="47"/>
    <cellStyle name="Accent1" xfId="2" builtinId="29"/>
    <cellStyle name="Bad" xfId="5" builtinId="27"/>
    <cellStyle name="Neutral" xfId="8" builtinId="28"/>
    <cellStyle name="Normal" xfId="0" builtinId="0"/>
    <cellStyle name="Normal 2" xfId="1"/>
    <cellStyle name="Normal 3" xfId="4"/>
    <cellStyle name="Normal 3 2" xfId="7"/>
    <cellStyle name="Normal 3 3" xfId="12"/>
    <cellStyle name="Normal 4" xfId="6"/>
    <cellStyle name="Normal 5" xfId="13"/>
    <cellStyle name="Normal 6" xfId="14"/>
    <cellStyle name="Percent" xfId="3" builtinId="5"/>
  </cellStyles>
  <dxfs count="0"/>
  <tableStyles count="0" defaultTableStyle="TableStyleMedium2" defaultPivotStyle="PivotStyleLight16"/>
  <colors>
    <mruColors>
      <color rgb="FFFFFFCC"/>
      <color rgb="FFFFCC9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347382</xdr:colOff>
      <xdr:row>64</xdr:row>
      <xdr:rowOff>112059</xdr:rowOff>
    </xdr:from>
    <xdr:to>
      <xdr:col>19</xdr:col>
      <xdr:colOff>481853</xdr:colOff>
      <xdr:row>66</xdr:row>
      <xdr:rowOff>134471</xdr:rowOff>
    </xdr:to>
    <xdr:sp macro="" textlink="">
      <xdr:nvSpPr>
        <xdr:cNvPr id="2" name="Down Arrow 1"/>
        <xdr:cNvSpPr/>
      </xdr:nvSpPr>
      <xdr:spPr>
        <a:xfrm>
          <a:off x="12841941" y="11923059"/>
          <a:ext cx="739588" cy="4034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11</xdr:row>
      <xdr:rowOff>0</xdr:rowOff>
    </xdr:from>
    <xdr:to>
      <xdr:col>19</xdr:col>
      <xdr:colOff>145357</xdr:colOff>
      <xdr:row>13</xdr:row>
      <xdr:rowOff>22413</xdr:rowOff>
    </xdr:to>
    <xdr:sp macro="" textlink="">
      <xdr:nvSpPr>
        <xdr:cNvPr id="3" name="Down Arrow 2"/>
        <xdr:cNvSpPr/>
      </xdr:nvSpPr>
      <xdr:spPr>
        <a:xfrm>
          <a:off x="12801600" y="2035629"/>
          <a:ext cx="754957" cy="3925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99060</xdr:rowOff>
    </xdr:from>
    <xdr:to>
      <xdr:col>0</xdr:col>
      <xdr:colOff>891540</xdr:colOff>
      <xdr:row>0</xdr:row>
      <xdr:rowOff>335280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99060"/>
          <a:ext cx="4038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65315</xdr:colOff>
      <xdr:row>2</xdr:row>
      <xdr:rowOff>32658</xdr:rowOff>
    </xdr:from>
    <xdr:to>
      <xdr:col>16</xdr:col>
      <xdr:colOff>772887</xdr:colOff>
      <xdr:row>32</xdr:row>
      <xdr:rowOff>32658</xdr:rowOff>
    </xdr:to>
    <xdr:grpSp>
      <xdr:nvGrpSpPr>
        <xdr:cNvPr id="3" name="Group 2"/>
        <xdr:cNvGrpSpPr/>
      </xdr:nvGrpSpPr>
      <xdr:grpSpPr>
        <a:xfrm>
          <a:off x="12272555" y="604158"/>
          <a:ext cx="4548052" cy="6096000"/>
          <a:chOff x="14935200" y="2079172"/>
          <a:chExt cx="4539343" cy="6248400"/>
        </a:xfrm>
      </xdr:grpSpPr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8430" t="17793" r="30514" b="8196"/>
          <a:stretch/>
        </xdr:blipFill>
        <xdr:spPr>
          <a:xfrm>
            <a:off x="14935200" y="2079172"/>
            <a:ext cx="4539343" cy="6248400"/>
          </a:xfrm>
          <a:prstGeom prst="rect">
            <a:avLst/>
          </a:prstGeom>
        </xdr:spPr>
      </xdr:pic>
      <xdr:sp macro="" textlink="">
        <xdr:nvSpPr>
          <xdr:cNvPr id="5" name="Rounded Rectangle 4"/>
          <xdr:cNvSpPr/>
        </xdr:nvSpPr>
        <xdr:spPr>
          <a:xfrm>
            <a:off x="15229114" y="2242458"/>
            <a:ext cx="722252" cy="187307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</xdr:grpSp>
    <xdr:clientData/>
  </xdr:twoCellAnchor>
  <xdr:oneCellAnchor>
    <xdr:from>
      <xdr:col>0</xdr:col>
      <xdr:colOff>487680</xdr:colOff>
      <xdr:row>48</xdr:row>
      <xdr:rowOff>99060</xdr:rowOff>
    </xdr:from>
    <xdr:ext cx="403860" cy="236220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99060"/>
          <a:ext cx="4038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entranze.eu/" TargetMode="External"/><Relationship Id="rId1" Type="http://schemas.openxmlformats.org/officeDocument/2006/relationships/hyperlink" Target="http://www.entranze.eu/" TargetMode="External"/><Relationship Id="rId4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Z166"/>
  <sheetViews>
    <sheetView topLeftCell="A124" zoomScale="55" zoomScaleNormal="55" workbookViewId="0">
      <selection activeCell="M156" sqref="M156"/>
    </sheetView>
  </sheetViews>
  <sheetFormatPr defaultRowHeight="15" x14ac:dyDescent="0.25"/>
  <cols>
    <col min="1" max="1" width="2" bestFit="1" customWidth="1"/>
    <col min="2" max="2" width="6.140625" customWidth="1"/>
    <col min="3" max="3" width="19.28515625" customWidth="1"/>
    <col min="4" max="4" width="63.85546875" bestFit="1" customWidth="1"/>
    <col min="5" max="6" width="8.42578125" bestFit="1" customWidth="1"/>
    <col min="7" max="7" width="6.5703125" bestFit="1" customWidth="1"/>
    <col min="8" max="8" width="7.28515625" bestFit="1" customWidth="1"/>
    <col min="9" max="9" width="6.140625" bestFit="1" customWidth="1"/>
    <col min="10" max="10" width="2" bestFit="1" customWidth="1"/>
    <col min="11" max="11" width="6.140625" customWidth="1"/>
    <col min="12" max="12" width="16.42578125" bestFit="1" customWidth="1"/>
    <col min="13" max="13" width="83.5703125" bestFit="1" customWidth="1"/>
    <col min="14" max="14" width="7" bestFit="1" customWidth="1"/>
    <col min="15" max="15" width="8.42578125" bestFit="1" customWidth="1"/>
    <col min="16" max="16" width="5" bestFit="1" customWidth="1"/>
    <col min="17" max="17" width="5" customWidth="1"/>
    <col min="18" max="18" width="10.28515625" bestFit="1" customWidth="1"/>
    <col min="19" max="19" width="2" bestFit="1" customWidth="1"/>
    <col min="20" max="20" width="20.5703125" bestFit="1" customWidth="1"/>
    <col min="21" max="21" width="9.7109375" bestFit="1" customWidth="1"/>
    <col min="22" max="22" width="5" bestFit="1" customWidth="1"/>
  </cols>
  <sheetData>
    <row r="2" spans="2:26" x14ac:dyDescent="0.25">
      <c r="B2" s="4" t="s">
        <v>415</v>
      </c>
      <c r="C2" s="4"/>
      <c r="D2" s="5"/>
      <c r="E2" s="5"/>
      <c r="F2" s="5"/>
      <c r="G2" s="5"/>
      <c r="H2" s="5"/>
      <c r="I2" s="5"/>
      <c r="K2" s="4" t="s">
        <v>54</v>
      </c>
      <c r="L2" s="4"/>
      <c r="M2" s="5"/>
      <c r="N2" s="5"/>
      <c r="O2" s="5"/>
      <c r="P2" s="5"/>
      <c r="Q2" s="5"/>
      <c r="R2" s="5"/>
      <c r="Y2" s="23"/>
      <c r="Z2" s="23"/>
    </row>
    <row r="3" spans="2:26" ht="15.75" thickBot="1" x14ac:dyDescent="0.3">
      <c r="B3" s="178" t="s">
        <v>35</v>
      </c>
      <c r="C3" s="178" t="s">
        <v>34</v>
      </c>
      <c r="D3" s="178" t="s">
        <v>36</v>
      </c>
      <c r="E3" s="178" t="s">
        <v>31</v>
      </c>
      <c r="F3" s="178" t="s">
        <v>32</v>
      </c>
      <c r="G3" s="178" t="s">
        <v>37</v>
      </c>
      <c r="H3" s="178" t="s">
        <v>38</v>
      </c>
      <c r="I3" s="178" t="s">
        <v>39</v>
      </c>
      <c r="K3" s="178" t="s">
        <v>55</v>
      </c>
      <c r="L3" s="178" t="s">
        <v>42</v>
      </c>
      <c r="M3" s="178" t="s">
        <v>56</v>
      </c>
      <c r="N3" s="178" t="s">
        <v>57</v>
      </c>
      <c r="O3" s="178" t="s">
        <v>58</v>
      </c>
      <c r="P3" s="178" t="s">
        <v>59</v>
      </c>
      <c r="Q3" s="178" t="s">
        <v>60</v>
      </c>
      <c r="R3" s="178" t="s">
        <v>87</v>
      </c>
      <c r="T3" t="s">
        <v>100</v>
      </c>
      <c r="U3" t="s">
        <v>98</v>
      </c>
      <c r="V3" t="s">
        <v>99</v>
      </c>
      <c r="Y3" s="23"/>
      <c r="Z3" s="23"/>
    </row>
    <row r="4" spans="2:26" x14ac:dyDescent="0.25">
      <c r="B4" t="s">
        <v>40</v>
      </c>
      <c r="C4" t="str">
        <f>"NR_"&amp;U3</f>
        <v>NR_Hosp</v>
      </c>
      <c r="D4" t="str">
        <f>M4</f>
        <v>Non Residential Building - Hospital</v>
      </c>
      <c r="E4" t="str">
        <f>O4</f>
        <v>Mm2-y</v>
      </c>
      <c r="K4" t="s">
        <v>61</v>
      </c>
      <c r="L4" t="str">
        <f>"NRbldg-"&amp;U3</f>
        <v>NRbldg-Hosp</v>
      </c>
      <c r="M4" t="str">
        <f t="shared" ref="M4:M9" si="0">"Non Residential Building - "&amp;T3</f>
        <v>Non Residential Building - Hospital</v>
      </c>
      <c r="N4" t="s">
        <v>119</v>
      </c>
      <c r="O4" t="s">
        <v>120</v>
      </c>
      <c r="T4" t="s">
        <v>108</v>
      </c>
      <c r="U4" t="s">
        <v>109</v>
      </c>
      <c r="V4" t="s">
        <v>12</v>
      </c>
      <c r="Y4" s="23"/>
      <c r="Z4" s="23"/>
    </row>
    <row r="5" spans="2:26" x14ac:dyDescent="0.25">
      <c r="C5" t="str">
        <f t="shared" ref="C5:C9" si="1">"NR_"&amp;U4</f>
        <v>NR_HoRest</v>
      </c>
      <c r="D5" t="str">
        <f>M5</f>
        <v>Non Residential Building - Hotels &amp; Restaurant</v>
      </c>
      <c r="E5" t="str">
        <f>O5</f>
        <v>Mm2-y</v>
      </c>
      <c r="L5" t="str">
        <f t="shared" ref="L5:L9" si="2">"NRbldg-"&amp;U4</f>
        <v>NRbldg-HoRest</v>
      </c>
      <c r="M5" t="str">
        <f t="shared" si="0"/>
        <v>Non Residential Building - Hotels &amp; Restaurant</v>
      </c>
      <c r="N5" t="str">
        <f>N4</f>
        <v>Mm2</v>
      </c>
      <c r="O5" t="s">
        <v>120</v>
      </c>
      <c r="T5" t="s">
        <v>112</v>
      </c>
      <c r="U5" t="s">
        <v>110</v>
      </c>
      <c r="V5" t="s">
        <v>111</v>
      </c>
    </row>
    <row r="6" spans="2:26" x14ac:dyDescent="0.25">
      <c r="C6" t="str">
        <f t="shared" si="1"/>
        <v>NR_SpoRecr</v>
      </c>
      <c r="D6" t="str">
        <f>M6</f>
        <v>Non Residential Building - Sport and Recreation</v>
      </c>
      <c r="E6" t="str">
        <f>O6</f>
        <v>Mm2-y</v>
      </c>
      <c r="L6" t="str">
        <f t="shared" si="2"/>
        <v>NRbldg-SpoRecr</v>
      </c>
      <c r="M6" t="str">
        <f t="shared" si="0"/>
        <v>Non Residential Building - Sport and Recreation</v>
      </c>
      <c r="N6" t="str">
        <f t="shared" ref="N6:N10" si="3">N5</f>
        <v>Mm2</v>
      </c>
      <c r="O6" t="s">
        <v>120</v>
      </c>
      <c r="T6" t="s">
        <v>85</v>
      </c>
      <c r="U6" t="s">
        <v>115</v>
      </c>
      <c r="V6" t="s">
        <v>113</v>
      </c>
    </row>
    <row r="7" spans="2:26" x14ac:dyDescent="0.25">
      <c r="C7" t="str">
        <f t="shared" si="1"/>
        <v>NR_ShopL</v>
      </c>
      <c r="D7" t="str">
        <f t="shared" ref="D7:D9" si="4">M7</f>
        <v>Non Residential Building - Shop – Large (shopping malls)</v>
      </c>
      <c r="E7" t="str">
        <f t="shared" ref="E7:E9" si="5">O7</f>
        <v>Mm2-y</v>
      </c>
      <c r="L7" t="str">
        <f t="shared" si="2"/>
        <v>NRbldg-ShopL</v>
      </c>
      <c r="M7" t="str">
        <f t="shared" si="0"/>
        <v>Non Residential Building - Shop – Large (shopping malls)</v>
      </c>
      <c r="N7" t="str">
        <f t="shared" si="3"/>
        <v>Mm2</v>
      </c>
      <c r="O7" t="s">
        <v>120</v>
      </c>
      <c r="T7" t="s">
        <v>86</v>
      </c>
      <c r="U7" t="s">
        <v>116</v>
      </c>
      <c r="V7" t="s">
        <v>114</v>
      </c>
    </row>
    <row r="8" spans="2:26" x14ac:dyDescent="0.25">
      <c r="C8" t="str">
        <f t="shared" si="1"/>
        <v>NR_ShopS</v>
      </c>
      <c r="D8" t="str">
        <f t="shared" si="4"/>
        <v>Non Residential Building - Shop – Small (shops)</v>
      </c>
      <c r="E8" t="str">
        <f t="shared" si="5"/>
        <v>Mm2-y</v>
      </c>
      <c r="L8" t="str">
        <f t="shared" si="2"/>
        <v>NRbldg-ShopS</v>
      </c>
      <c r="M8" t="str">
        <f t="shared" si="0"/>
        <v>Non Residential Building - Shop – Small (shops)</v>
      </c>
      <c r="N8" t="str">
        <f t="shared" si="3"/>
        <v>Mm2</v>
      </c>
      <c r="O8" t="s">
        <v>120</v>
      </c>
      <c r="T8" t="s">
        <v>84</v>
      </c>
      <c r="U8" t="s">
        <v>117</v>
      </c>
      <c r="V8" t="s">
        <v>118</v>
      </c>
    </row>
    <row r="9" spans="2:26" x14ac:dyDescent="0.25">
      <c r="C9" t="str">
        <f t="shared" si="1"/>
        <v>NR_Offic</v>
      </c>
      <c r="D9" t="str">
        <f t="shared" si="4"/>
        <v>Non Residential Building - Offices (Offices, Schools/Universities, Museums etc)</v>
      </c>
      <c r="E9" t="str">
        <f t="shared" si="5"/>
        <v>Mm2-y</v>
      </c>
      <c r="L9" t="str">
        <f t="shared" si="2"/>
        <v>NRbldg-Offic</v>
      </c>
      <c r="M9" t="str">
        <f t="shared" si="0"/>
        <v>Non Residential Building - Offices (Offices, Schools/Universities, Museums etc)</v>
      </c>
      <c r="N9" t="str">
        <f t="shared" si="3"/>
        <v>Mm2</v>
      </c>
      <c r="O9" t="s">
        <v>120</v>
      </c>
    </row>
    <row r="10" spans="2:26" x14ac:dyDescent="0.25">
      <c r="C10" t="str">
        <f t="shared" ref="C10:C15" si="6">"NR_"&amp;U17</f>
        <v>NR_BuildLight</v>
      </c>
      <c r="D10" t="str">
        <f t="shared" ref="D10" si="7">M10</f>
        <v>Non Residential Building - Building lighting</v>
      </c>
      <c r="E10" t="str">
        <f t="shared" ref="E10" si="8">O10</f>
        <v>Mm2-y</v>
      </c>
      <c r="L10" t="str">
        <f t="shared" ref="L10:L15" si="9">"NRbldg_"&amp;U17</f>
        <v>NRbldg_BuildLight</v>
      </c>
      <c r="M10" t="str">
        <f t="shared" ref="M10:M15" si="10">"Non Residential Building - "&amp;T17</f>
        <v>Non Residential Building - Building lighting</v>
      </c>
      <c r="N10" t="str">
        <f t="shared" si="3"/>
        <v>Mm2</v>
      </c>
      <c r="O10" t="s">
        <v>120</v>
      </c>
    </row>
    <row r="11" spans="2:26" x14ac:dyDescent="0.25">
      <c r="C11" t="str">
        <f t="shared" si="6"/>
        <v>NR_BuildTech</v>
      </c>
      <c r="D11" t="str">
        <f t="shared" ref="D11:D14" si="11">M11</f>
        <v>Non Residential Building - Building technologies</v>
      </c>
      <c r="E11" t="str">
        <f t="shared" ref="E11:E14" si="12">O11</f>
        <v>Mm2-y</v>
      </c>
      <c r="L11" t="str">
        <f t="shared" si="9"/>
        <v>NRbldg_BuildTech</v>
      </c>
      <c r="M11" t="str">
        <f t="shared" si="10"/>
        <v>Non Residential Building - Building technologies</v>
      </c>
      <c r="N11" t="s">
        <v>119</v>
      </c>
      <c r="O11" t="s">
        <v>120</v>
      </c>
    </row>
    <row r="12" spans="2:26" x14ac:dyDescent="0.25">
      <c r="C12" t="str">
        <f t="shared" si="6"/>
        <v>NR_ICTM</v>
      </c>
      <c r="D12" t="str">
        <f t="shared" si="11"/>
        <v>Non Residential Building - ICT and multimedia</v>
      </c>
      <c r="E12" t="str">
        <f t="shared" si="12"/>
        <v>000units-y</v>
      </c>
      <c r="L12" t="str">
        <f t="shared" si="9"/>
        <v>NRbldg_ICTM</v>
      </c>
      <c r="M12" t="str">
        <f t="shared" si="10"/>
        <v>Non Residential Building - ICT and multimedia</v>
      </c>
      <c r="N12" t="s">
        <v>405</v>
      </c>
      <c r="O12" t="s">
        <v>406</v>
      </c>
    </row>
    <row r="13" spans="2:26" x14ac:dyDescent="0.25">
      <c r="C13" t="str">
        <f t="shared" si="6"/>
        <v>NR_Refrig</v>
      </c>
      <c r="D13" t="str">
        <f t="shared" si="11"/>
        <v>Non Residential Building - Refrigeration</v>
      </c>
      <c r="E13" t="str">
        <f t="shared" si="12"/>
        <v>000units-y</v>
      </c>
      <c r="L13" t="str">
        <f t="shared" si="9"/>
        <v>NRbldg_Refrig</v>
      </c>
      <c r="M13" t="str">
        <f t="shared" si="10"/>
        <v>Non Residential Building - Refrigeration</v>
      </c>
      <c r="N13" t="s">
        <v>405</v>
      </c>
      <c r="O13" t="s">
        <v>406</v>
      </c>
      <c r="T13" t="s">
        <v>62</v>
      </c>
      <c r="U13" t="s">
        <v>89</v>
      </c>
      <c r="V13" t="s">
        <v>90</v>
      </c>
    </row>
    <row r="14" spans="2:26" x14ac:dyDescent="0.25">
      <c r="C14" t="str">
        <f t="shared" si="6"/>
        <v>NR_StLight</v>
      </c>
      <c r="D14" t="str">
        <f t="shared" si="11"/>
        <v>Non Residential Building - Street lighting</v>
      </c>
      <c r="E14" t="str">
        <f t="shared" si="12"/>
        <v>000units-y</v>
      </c>
      <c r="L14" t="str">
        <f t="shared" si="9"/>
        <v>NRbldg_StLight</v>
      </c>
      <c r="M14" t="str">
        <f t="shared" si="10"/>
        <v>Non Residential Building - Street lighting</v>
      </c>
      <c r="N14" t="s">
        <v>405</v>
      </c>
      <c r="O14" t="s">
        <v>406</v>
      </c>
      <c r="T14" t="s">
        <v>65</v>
      </c>
      <c r="U14" t="s">
        <v>91</v>
      </c>
      <c r="V14" t="s">
        <v>92</v>
      </c>
    </row>
    <row r="15" spans="2:26" x14ac:dyDescent="0.25">
      <c r="C15" t="str">
        <f t="shared" si="6"/>
        <v>NR_Vent</v>
      </c>
      <c r="D15" t="str">
        <f t="shared" ref="D15" si="13">M15</f>
        <v>Non Residential Building - Ventilation etc.</v>
      </c>
      <c r="E15" t="str">
        <f t="shared" ref="E15" si="14">O15</f>
        <v>Mm2-y</v>
      </c>
      <c r="L15" t="str">
        <f t="shared" si="9"/>
        <v>NRbldg_Vent</v>
      </c>
      <c r="M15" t="str">
        <f t="shared" si="10"/>
        <v>Non Residential Building - Ventilation etc.</v>
      </c>
      <c r="N15" t="s">
        <v>119</v>
      </c>
      <c r="O15" t="s">
        <v>120</v>
      </c>
      <c r="T15" t="s">
        <v>66</v>
      </c>
      <c r="U15" t="s">
        <v>93</v>
      </c>
      <c r="V15" t="s">
        <v>94</v>
      </c>
    </row>
    <row r="16" spans="2:26" x14ac:dyDescent="0.25">
      <c r="B16" t="s">
        <v>49</v>
      </c>
      <c r="C16" t="str">
        <f t="shared" ref="C16:C24" si="15">U28</f>
        <v>COMBIO</v>
      </c>
      <c r="D16" t="str">
        <f t="shared" ref="D16:D24" si="16">"Commercial Fuel - "&amp;T28</f>
        <v>Commercial Fuel - Biomass and wastes (COM)</v>
      </c>
      <c r="E16" t="s">
        <v>30</v>
      </c>
      <c r="K16" t="s">
        <v>88</v>
      </c>
      <c r="L16" t="str">
        <f t="shared" ref="L16:L23" si="17">"C_ES-SH-"&amp;$V$3&amp;"_"&amp;RIGHT(U28,3)</f>
        <v>C_ES-SH-HO_BIO</v>
      </c>
      <c r="M16" t="str">
        <f t="shared" ref="M16:M23" si="18">"Non Residential boiler for sp heat - "&amp;$T$3&amp;" : "&amp;T28</f>
        <v>Non Residential boiler for sp heat - Hospital : Biomass and wastes (COM)</v>
      </c>
      <c r="N16" t="s">
        <v>30</v>
      </c>
      <c r="O16" t="s">
        <v>198</v>
      </c>
      <c r="T16" t="s">
        <v>69</v>
      </c>
      <c r="U16" t="s">
        <v>95</v>
      </c>
      <c r="V16" t="s">
        <v>96</v>
      </c>
    </row>
    <row r="17" spans="3:22" x14ac:dyDescent="0.25">
      <c r="C17" t="str">
        <f t="shared" si="15"/>
        <v>COMHET</v>
      </c>
      <c r="D17" t="str">
        <f t="shared" si="16"/>
        <v>Commercial Fuel - Derived heat (COM)</v>
      </c>
      <c r="E17" t="s">
        <v>30</v>
      </c>
      <c r="G17" t="s">
        <v>364</v>
      </c>
      <c r="I17" t="s">
        <v>365</v>
      </c>
      <c r="L17" t="str">
        <f t="shared" si="17"/>
        <v>C_ES-SH-HO_HET</v>
      </c>
      <c r="M17" t="str">
        <f t="shared" si="18"/>
        <v>Non Residential boiler for sp heat - Hospital : Derived heat (COM)</v>
      </c>
      <c r="N17" t="s">
        <v>30</v>
      </c>
      <c r="O17" t="s">
        <v>198</v>
      </c>
      <c r="T17" t="s">
        <v>382</v>
      </c>
      <c r="U17" t="s">
        <v>394</v>
      </c>
      <c r="V17" t="s">
        <v>395</v>
      </c>
    </row>
    <row r="18" spans="3:22" x14ac:dyDescent="0.25">
      <c r="C18" t="str">
        <f t="shared" si="15"/>
        <v>COMELC</v>
      </c>
      <c r="D18" t="str">
        <f t="shared" si="16"/>
        <v>Commercial Fuel - Electricity (COM)</v>
      </c>
      <c r="E18" t="s">
        <v>30</v>
      </c>
      <c r="G18" t="s">
        <v>362</v>
      </c>
      <c r="I18" t="s">
        <v>363</v>
      </c>
      <c r="L18" t="str">
        <f t="shared" si="17"/>
        <v>C_ES-SH-HO_ELC</v>
      </c>
      <c r="M18" t="str">
        <f t="shared" si="18"/>
        <v>Non Residential boiler for sp heat - Hospital : Electricity (COM)</v>
      </c>
      <c r="N18" t="s">
        <v>30</v>
      </c>
      <c r="O18" t="s">
        <v>198</v>
      </c>
      <c r="T18" t="s">
        <v>384</v>
      </c>
      <c r="U18" t="s">
        <v>396</v>
      </c>
      <c r="V18" t="s">
        <v>397</v>
      </c>
    </row>
    <row r="19" spans="3:22" x14ac:dyDescent="0.25">
      <c r="C19" t="str">
        <f t="shared" si="15"/>
        <v>COMGAS</v>
      </c>
      <c r="D19" t="str">
        <f t="shared" si="16"/>
        <v>Commercial Fuel - Gas (COM)</v>
      </c>
      <c r="E19" t="s">
        <v>30</v>
      </c>
      <c r="G19" t="s">
        <v>364</v>
      </c>
      <c r="L19" t="str">
        <f t="shared" si="17"/>
        <v>C_ES-SH-HO_GAS</v>
      </c>
      <c r="M19" t="str">
        <f t="shared" si="18"/>
        <v>Non Residential boiler for sp heat - Hospital : Gas (COM)</v>
      </c>
      <c r="N19" t="s">
        <v>30</v>
      </c>
      <c r="O19" t="s">
        <v>198</v>
      </c>
      <c r="T19" t="s">
        <v>385</v>
      </c>
      <c r="U19" t="s">
        <v>398</v>
      </c>
      <c r="V19" t="s">
        <v>399</v>
      </c>
    </row>
    <row r="20" spans="3:22" x14ac:dyDescent="0.25">
      <c r="C20" t="str">
        <f t="shared" si="15"/>
        <v>COMOIL</v>
      </c>
      <c r="D20" t="str">
        <f t="shared" si="16"/>
        <v>Commercial Fuel - GDO and other liquids (COM)</v>
      </c>
      <c r="E20" t="s">
        <v>30</v>
      </c>
      <c r="L20" t="str">
        <f t="shared" si="17"/>
        <v>C_ES-SH-HO_OIL</v>
      </c>
      <c r="M20" t="str">
        <f t="shared" si="18"/>
        <v>Non Residential boiler for sp heat - Hospital : GDO and other liquids (COM)</v>
      </c>
      <c r="N20" t="s">
        <v>30</v>
      </c>
      <c r="O20" t="s">
        <v>198</v>
      </c>
      <c r="T20" t="s">
        <v>383</v>
      </c>
      <c r="U20" t="s">
        <v>400</v>
      </c>
      <c r="V20" t="s">
        <v>401</v>
      </c>
    </row>
    <row r="21" spans="3:22" x14ac:dyDescent="0.25">
      <c r="C21" t="str">
        <f t="shared" si="15"/>
        <v>COMGEO</v>
      </c>
      <c r="D21" t="str">
        <f t="shared" si="16"/>
        <v>Commercial Fuel - Geothermal Energy (COM)</v>
      </c>
      <c r="E21" t="s">
        <v>30</v>
      </c>
      <c r="L21" t="str">
        <f t="shared" si="17"/>
        <v>C_ES-SH-HO_GEO</v>
      </c>
      <c r="M21" t="str">
        <f t="shared" si="18"/>
        <v>Non Residential boiler for sp heat - Hospital : Geothermal Energy (COM)</v>
      </c>
      <c r="N21" t="s">
        <v>30</v>
      </c>
      <c r="O21" t="s">
        <v>198</v>
      </c>
      <c r="T21" t="s">
        <v>381</v>
      </c>
      <c r="U21" t="s">
        <v>402</v>
      </c>
      <c r="V21" t="s">
        <v>113</v>
      </c>
    </row>
    <row r="22" spans="3:22" x14ac:dyDescent="0.25">
      <c r="C22" t="str">
        <f t="shared" si="15"/>
        <v>COMLPG</v>
      </c>
      <c r="D22" t="str">
        <f t="shared" si="16"/>
        <v>Commercial Fuel - LPG (COM)</v>
      </c>
      <c r="E22" t="s">
        <v>30</v>
      </c>
      <c r="L22" t="str">
        <f t="shared" si="17"/>
        <v>C_ES-SH-HO_LPG</v>
      </c>
      <c r="M22" t="str">
        <f t="shared" si="18"/>
        <v>Non Residential boiler for sp heat - Hospital : LPG (COM)</v>
      </c>
      <c r="N22" t="s">
        <v>30</v>
      </c>
      <c r="O22" t="s">
        <v>198</v>
      </c>
      <c r="T22" t="s">
        <v>380</v>
      </c>
      <c r="U22" t="s">
        <v>403</v>
      </c>
      <c r="V22" t="s">
        <v>404</v>
      </c>
    </row>
    <row r="23" spans="3:22" x14ac:dyDescent="0.25">
      <c r="C23" t="str">
        <f t="shared" si="15"/>
        <v>COMCOA</v>
      </c>
      <c r="D23" t="str">
        <f t="shared" si="16"/>
        <v>Commercial Fuel - Solids (COM)</v>
      </c>
      <c r="E23" t="s">
        <v>30</v>
      </c>
      <c r="L23" t="str">
        <f t="shared" si="17"/>
        <v>C_ES-SH-HO_COA</v>
      </c>
      <c r="M23" t="str">
        <f t="shared" si="18"/>
        <v>Non Residential boiler for sp heat - Hospital : Solids (COM)</v>
      </c>
      <c r="N23" t="s">
        <v>30</v>
      </c>
      <c r="O23" t="s">
        <v>198</v>
      </c>
    </row>
    <row r="24" spans="3:22" x14ac:dyDescent="0.25">
      <c r="C24" t="str">
        <f t="shared" si="15"/>
        <v>COMSOL</v>
      </c>
      <c r="D24" t="str">
        <f t="shared" si="16"/>
        <v>Commercial Fuel - Solar (COM)</v>
      </c>
      <c r="E24" t="s">
        <v>30</v>
      </c>
      <c r="L24" t="str">
        <f t="shared" ref="L24:L31" si="19">"C_ES-SH-"&amp;$V$4&amp;"_"&amp;RIGHT(U28,3)</f>
        <v>C_ES-SH-HR_BIO</v>
      </c>
      <c r="M24" t="str">
        <f t="shared" ref="M24:M31" si="20">"Non Residential boiler for sp heat - "&amp;$T$4&amp;" : "&amp;T28</f>
        <v>Non Residential boiler for sp heat - Hotels &amp; Restaurant : Biomass and wastes (COM)</v>
      </c>
      <c r="N24" t="s">
        <v>30</v>
      </c>
      <c r="O24" t="s">
        <v>198</v>
      </c>
    </row>
    <row r="25" spans="3:22" x14ac:dyDescent="0.25">
      <c r="C25" t="str">
        <f t="shared" ref="C25:C30" si="21">"NR_ES-"&amp;V3&amp;"-"&amp;$U$15</f>
        <v>NR_ES-HO-SpHeat</v>
      </c>
      <c r="D25" t="str">
        <f t="shared" ref="D25:D30" si="22">"Non Residential Energy Service for - "&amp;T3&amp;" - "&amp;$T$15</f>
        <v>Non Residential Energy Service for - Hospital - Space heating</v>
      </c>
      <c r="E25" t="s">
        <v>30</v>
      </c>
      <c r="L25" t="str">
        <f t="shared" si="19"/>
        <v>C_ES-SH-HR_HET</v>
      </c>
      <c r="M25" t="str">
        <f t="shared" si="20"/>
        <v>Non Residential boiler for sp heat - Hotels &amp; Restaurant : Derived heat (COM)</v>
      </c>
      <c r="N25" t="s">
        <v>30</v>
      </c>
      <c r="O25" t="s">
        <v>198</v>
      </c>
    </row>
    <row r="26" spans="3:22" x14ac:dyDescent="0.25">
      <c r="C26" t="str">
        <f t="shared" si="21"/>
        <v>NR_ES-HR-SpHeat</v>
      </c>
      <c r="D26" t="str">
        <f t="shared" si="22"/>
        <v>Non Residential Energy Service for - Hotels &amp; Restaurant - Space heating</v>
      </c>
      <c r="E26" t="s">
        <v>30</v>
      </c>
      <c r="L26" t="str">
        <f t="shared" si="19"/>
        <v>C_ES-SH-HR_ELC</v>
      </c>
      <c r="M26" t="str">
        <f t="shared" si="20"/>
        <v>Non Residential boiler for sp heat - Hotels &amp; Restaurant : Electricity (COM)</v>
      </c>
      <c r="N26" t="s">
        <v>30</v>
      </c>
      <c r="O26" t="s">
        <v>198</v>
      </c>
    </row>
    <row r="27" spans="3:22" x14ac:dyDescent="0.25">
      <c r="C27" t="str">
        <f t="shared" si="21"/>
        <v>NR_ES-SR-SpHeat</v>
      </c>
      <c r="D27" t="str">
        <f t="shared" si="22"/>
        <v>Non Residential Energy Service for - Sport and Recreation - Space heating</v>
      </c>
      <c r="E27" t="s">
        <v>30</v>
      </c>
      <c r="L27" t="str">
        <f t="shared" si="19"/>
        <v>C_ES-SH-HR_GAS</v>
      </c>
      <c r="M27" t="str">
        <f t="shared" si="20"/>
        <v>Non Residential boiler for sp heat - Hotels &amp; Restaurant : Gas (COM)</v>
      </c>
      <c r="N27" t="s">
        <v>30</v>
      </c>
      <c r="O27" t="s">
        <v>198</v>
      </c>
    </row>
    <row r="28" spans="3:22" x14ac:dyDescent="0.25">
      <c r="C28" t="str">
        <f t="shared" si="21"/>
        <v>NR_ES-SL-SpHeat</v>
      </c>
      <c r="D28" t="str">
        <f t="shared" si="22"/>
        <v>Non Residential Energy Service for - Shop – Large (shopping malls) - Space heating</v>
      </c>
      <c r="E28" t="s">
        <v>30</v>
      </c>
      <c r="L28" t="str">
        <f t="shared" si="19"/>
        <v>C_ES-SH-HR_OIL</v>
      </c>
      <c r="M28" t="str">
        <f t="shared" si="20"/>
        <v>Non Residential boiler for sp heat - Hotels &amp; Restaurant : GDO and other liquids (COM)</v>
      </c>
      <c r="N28" t="s">
        <v>30</v>
      </c>
      <c r="O28" t="s">
        <v>198</v>
      </c>
      <c r="T28" t="s">
        <v>368</v>
      </c>
      <c r="U28" t="s">
        <v>101</v>
      </c>
    </row>
    <row r="29" spans="3:22" x14ac:dyDescent="0.25">
      <c r="C29" t="str">
        <f t="shared" si="21"/>
        <v>NR_ES-SS-SpHeat</v>
      </c>
      <c r="D29" t="str">
        <f t="shared" si="22"/>
        <v>Non Residential Energy Service for - Shop – Small (shops) - Space heating</v>
      </c>
      <c r="E29" t="s">
        <v>30</v>
      </c>
      <c r="L29" t="str">
        <f t="shared" si="19"/>
        <v>C_ES-SH-HR_GEO</v>
      </c>
      <c r="M29" t="str">
        <f t="shared" si="20"/>
        <v>Non Residential boiler for sp heat - Hotels &amp; Restaurant : Geothermal Energy (COM)</v>
      </c>
      <c r="N29" t="s">
        <v>30</v>
      </c>
      <c r="O29" t="s">
        <v>198</v>
      </c>
      <c r="T29" t="s">
        <v>369</v>
      </c>
      <c r="U29" t="s">
        <v>413</v>
      </c>
    </row>
    <row r="30" spans="3:22" x14ac:dyDescent="0.25">
      <c r="C30" t="str">
        <f t="shared" si="21"/>
        <v>NR_ES-OF-SpHeat</v>
      </c>
      <c r="D30" t="str">
        <f t="shared" si="22"/>
        <v>Non Residential Energy Service for - Offices (Offices, Schools/Universities, Museums etc) - Space heating</v>
      </c>
      <c r="E30" t="s">
        <v>30</v>
      </c>
      <c r="L30" t="str">
        <f t="shared" si="19"/>
        <v>C_ES-SH-HR_LPG</v>
      </c>
      <c r="M30" t="str">
        <f t="shared" si="20"/>
        <v>Non Residential boiler for sp heat - Hotels &amp; Restaurant : LPG (COM)</v>
      </c>
      <c r="N30" t="s">
        <v>30</v>
      </c>
      <c r="O30" t="s">
        <v>198</v>
      </c>
      <c r="T30" t="s">
        <v>370</v>
      </c>
      <c r="U30" t="s">
        <v>103</v>
      </c>
    </row>
    <row r="31" spans="3:22" x14ac:dyDescent="0.25">
      <c r="C31" t="str">
        <f t="shared" ref="C31:C36" si="23">"NR_ES-"&amp;V3&amp;"-"&amp;$U$16</f>
        <v>NR_ES-HO-WatHeat</v>
      </c>
      <c r="D31" t="str">
        <f t="shared" ref="D31:D36" si="24">"Non Residential Energy Service for - "&amp;T3&amp;" - "&amp;$T$16</f>
        <v>Non Residential Energy Service for - Hospital - Water heating</v>
      </c>
      <c r="E31" t="s">
        <v>30</v>
      </c>
      <c r="L31" t="str">
        <f t="shared" si="19"/>
        <v>C_ES-SH-HR_COA</v>
      </c>
      <c r="M31" t="str">
        <f t="shared" si="20"/>
        <v>Non Residential boiler for sp heat - Hotels &amp; Restaurant : Solids (COM)</v>
      </c>
      <c r="N31" t="s">
        <v>30</v>
      </c>
      <c r="O31" t="s">
        <v>198</v>
      </c>
      <c r="T31" t="s">
        <v>371</v>
      </c>
      <c r="U31" t="s">
        <v>104</v>
      </c>
    </row>
    <row r="32" spans="3:22" x14ac:dyDescent="0.25">
      <c r="C32" t="str">
        <f t="shared" si="23"/>
        <v>NR_ES-HR-WatHeat</v>
      </c>
      <c r="D32" t="str">
        <f t="shared" si="24"/>
        <v>Non Residential Energy Service for - Hotels &amp; Restaurant - Water heating</v>
      </c>
      <c r="E32" t="s">
        <v>30</v>
      </c>
      <c r="L32" t="str">
        <f t="shared" ref="L32:L39" si="25">"C_ES-SH-"&amp;$V$5&amp;"_"&amp;RIGHT(U28,3)</f>
        <v>C_ES-SH-SR_BIO</v>
      </c>
      <c r="M32" t="str">
        <f t="shared" ref="M32:M39" si="26">"Non Residential boiler for sp heat - "&amp;$T$5&amp;" : "&amp;T28</f>
        <v>Non Residential boiler for sp heat - Sport and Recreation : Biomass and wastes (COM)</v>
      </c>
      <c r="N32" t="s">
        <v>30</v>
      </c>
      <c r="O32" t="s">
        <v>198</v>
      </c>
      <c r="T32" t="s">
        <v>372</v>
      </c>
      <c r="U32" t="s">
        <v>105</v>
      </c>
    </row>
    <row r="33" spans="3:21" x14ac:dyDescent="0.25">
      <c r="C33" t="str">
        <f t="shared" si="23"/>
        <v>NR_ES-SR-WatHeat</v>
      </c>
      <c r="D33" t="str">
        <f t="shared" si="24"/>
        <v>Non Residential Energy Service for - Sport and Recreation - Water heating</v>
      </c>
      <c r="E33" t="s">
        <v>30</v>
      </c>
      <c r="L33" t="str">
        <f t="shared" si="25"/>
        <v>C_ES-SH-SR_HET</v>
      </c>
      <c r="M33" t="str">
        <f t="shared" si="26"/>
        <v>Non Residential boiler for sp heat - Sport and Recreation : Derived heat (COM)</v>
      </c>
      <c r="N33" t="s">
        <v>30</v>
      </c>
      <c r="O33" t="s">
        <v>198</v>
      </c>
      <c r="T33" t="s">
        <v>373</v>
      </c>
      <c r="U33" t="s">
        <v>106</v>
      </c>
    </row>
    <row r="34" spans="3:21" x14ac:dyDescent="0.25">
      <c r="C34" t="str">
        <f t="shared" si="23"/>
        <v>NR_ES-SL-WatHeat</v>
      </c>
      <c r="D34" t="str">
        <f t="shared" si="24"/>
        <v>Non Residential Energy Service for - Shop – Large (shopping malls) - Water heating</v>
      </c>
      <c r="E34" t="s">
        <v>30</v>
      </c>
      <c r="L34" t="str">
        <f t="shared" si="25"/>
        <v>C_ES-SH-SR_ELC</v>
      </c>
      <c r="M34" t="str">
        <f t="shared" si="26"/>
        <v>Non Residential boiler for sp heat - Sport and Recreation : Electricity (COM)</v>
      </c>
      <c r="N34" t="s">
        <v>30</v>
      </c>
      <c r="O34" t="s">
        <v>198</v>
      </c>
      <c r="T34" t="s">
        <v>374</v>
      </c>
      <c r="U34" t="s">
        <v>107</v>
      </c>
    </row>
    <row r="35" spans="3:21" x14ac:dyDescent="0.25">
      <c r="C35" t="str">
        <f t="shared" si="23"/>
        <v>NR_ES-SS-WatHeat</v>
      </c>
      <c r="D35" t="str">
        <f t="shared" si="24"/>
        <v>Non Residential Energy Service for - Shop – Small (shops) - Water heating</v>
      </c>
      <c r="E35" t="s">
        <v>30</v>
      </c>
      <c r="L35" t="str">
        <f t="shared" si="25"/>
        <v>C_ES-SH-SR_GAS</v>
      </c>
      <c r="M35" t="str">
        <f t="shared" si="26"/>
        <v>Non Residential boiler for sp heat - Sport and Recreation : Gas (COM)</v>
      </c>
      <c r="N35" t="s">
        <v>30</v>
      </c>
      <c r="O35" t="s">
        <v>198</v>
      </c>
      <c r="T35" t="s">
        <v>375</v>
      </c>
      <c r="U35" t="s">
        <v>97</v>
      </c>
    </row>
    <row r="36" spans="3:21" x14ac:dyDescent="0.25">
      <c r="C36" t="str">
        <f t="shared" si="23"/>
        <v>NR_ES-OF-WatHeat</v>
      </c>
      <c r="D36" t="str">
        <f t="shared" si="24"/>
        <v>Non Residential Energy Service for - Offices (Offices, Schools/Universities, Museums etc) - Water heating</v>
      </c>
      <c r="E36" t="s">
        <v>30</v>
      </c>
      <c r="L36" t="str">
        <f t="shared" si="25"/>
        <v>C_ES-SH-SR_OIL</v>
      </c>
      <c r="M36" t="str">
        <f t="shared" si="26"/>
        <v>Non Residential boiler for sp heat - Sport and Recreation : GDO and other liquids (COM)</v>
      </c>
      <c r="N36" t="s">
        <v>30</v>
      </c>
      <c r="O36" t="s">
        <v>198</v>
      </c>
      <c r="T36" t="s">
        <v>376</v>
      </c>
      <c r="U36" t="s">
        <v>128</v>
      </c>
    </row>
    <row r="37" spans="3:21" x14ac:dyDescent="0.25">
      <c r="C37" t="str">
        <f t="shared" ref="C37:C42" si="27">"NR_ES-"&amp;V3&amp;"-"&amp;$U$14</f>
        <v>NR_ES-HO-SpCool</v>
      </c>
      <c r="D37" t="str">
        <f t="shared" ref="D37:D42" si="28">"Non Residential Energy Service for - "&amp;T3&amp;" - "&amp;$T$14</f>
        <v>Non Residential Energy Service for - Hospital - Cooling</v>
      </c>
      <c r="E37" t="s">
        <v>30</v>
      </c>
      <c r="L37" t="str">
        <f t="shared" si="25"/>
        <v>C_ES-SH-SR_GEO</v>
      </c>
      <c r="M37" t="str">
        <f t="shared" si="26"/>
        <v>Non Residential boiler for sp heat - Sport and Recreation : Geothermal Energy (COM)</v>
      </c>
      <c r="N37" t="s">
        <v>30</v>
      </c>
      <c r="O37" t="s">
        <v>198</v>
      </c>
    </row>
    <row r="38" spans="3:21" x14ac:dyDescent="0.25">
      <c r="C38" t="str">
        <f t="shared" si="27"/>
        <v>NR_ES-HR-SpCool</v>
      </c>
      <c r="D38" t="str">
        <f t="shared" si="28"/>
        <v>Non Residential Energy Service for - Hotels &amp; Restaurant - Cooling</v>
      </c>
      <c r="E38" t="s">
        <v>30</v>
      </c>
      <c r="L38" t="str">
        <f t="shared" si="25"/>
        <v>C_ES-SH-SR_LPG</v>
      </c>
      <c r="M38" t="str">
        <f t="shared" si="26"/>
        <v>Non Residential boiler for sp heat - Sport and Recreation : LPG (COM)</v>
      </c>
      <c r="N38" t="s">
        <v>30</v>
      </c>
      <c r="O38" t="s">
        <v>198</v>
      </c>
    </row>
    <row r="39" spans="3:21" x14ac:dyDescent="0.25">
      <c r="C39" t="str">
        <f t="shared" si="27"/>
        <v>NR_ES-SR-SpCool</v>
      </c>
      <c r="D39" t="str">
        <f t="shared" si="28"/>
        <v>Non Residential Energy Service for - Sport and Recreation - Cooling</v>
      </c>
      <c r="E39" t="s">
        <v>30</v>
      </c>
      <c r="L39" t="str">
        <f t="shared" si="25"/>
        <v>C_ES-SH-SR_COA</v>
      </c>
      <c r="M39" t="str">
        <f t="shared" si="26"/>
        <v>Non Residential boiler for sp heat - Sport and Recreation : Solids (COM)</v>
      </c>
      <c r="N39" t="s">
        <v>30</v>
      </c>
      <c r="O39" t="s">
        <v>198</v>
      </c>
    </row>
    <row r="40" spans="3:21" x14ac:dyDescent="0.25">
      <c r="C40" t="str">
        <f t="shared" si="27"/>
        <v>NR_ES-SL-SpCool</v>
      </c>
      <c r="D40" t="str">
        <f t="shared" si="28"/>
        <v>Non Residential Energy Service for - Shop – Large (shopping malls) - Cooling</v>
      </c>
      <c r="E40" t="s">
        <v>30</v>
      </c>
      <c r="L40" t="str">
        <f t="shared" ref="L40:L47" si="29">"C_ES-SH-"&amp;$V$6&amp;"_"&amp;RIGHT(U28,3)</f>
        <v>C_ES-SH-SL_BIO</v>
      </c>
      <c r="M40" t="str">
        <f t="shared" ref="M40:M47" si="30">"Non Residential boiler for sp heat - "&amp;$T$6&amp;" : "&amp;T28</f>
        <v>Non Residential boiler for sp heat - Shop – Large (shopping malls) : Biomass and wastes (COM)</v>
      </c>
      <c r="N40" t="s">
        <v>30</v>
      </c>
      <c r="O40" t="s">
        <v>198</v>
      </c>
    </row>
    <row r="41" spans="3:21" x14ac:dyDescent="0.25">
      <c r="C41" t="str">
        <f t="shared" si="27"/>
        <v>NR_ES-SS-SpCool</v>
      </c>
      <c r="D41" t="str">
        <f t="shared" si="28"/>
        <v>Non Residential Energy Service for - Shop – Small (shops) - Cooling</v>
      </c>
      <c r="E41" t="s">
        <v>30</v>
      </c>
      <c r="L41" t="str">
        <f t="shared" si="29"/>
        <v>C_ES-SH-SL_HET</v>
      </c>
      <c r="M41" t="str">
        <f t="shared" si="30"/>
        <v>Non Residential boiler for sp heat - Shop – Large (shopping malls) : Derived heat (COM)</v>
      </c>
      <c r="N41" t="s">
        <v>30</v>
      </c>
      <c r="O41" t="s">
        <v>198</v>
      </c>
    </row>
    <row r="42" spans="3:21" x14ac:dyDescent="0.25">
      <c r="C42" t="str">
        <f t="shared" si="27"/>
        <v>NR_ES-OF-SpCool</v>
      </c>
      <c r="D42" t="str">
        <f t="shared" si="28"/>
        <v>Non Residential Energy Service for - Offices (Offices, Schools/Universities, Museums etc) - Cooling</v>
      </c>
      <c r="L42" t="str">
        <f t="shared" si="29"/>
        <v>C_ES-SH-SL_ELC</v>
      </c>
      <c r="M42" t="str">
        <f t="shared" si="30"/>
        <v>Non Residential boiler for sp heat - Shop – Large (shopping malls) : Electricity (COM)</v>
      </c>
      <c r="N42" t="s">
        <v>30</v>
      </c>
      <c r="O42" t="s">
        <v>198</v>
      </c>
    </row>
    <row r="43" spans="3:21" x14ac:dyDescent="0.25">
      <c r="C43" t="str">
        <f t="shared" ref="C43:C48" si="31">"NR_ES-"&amp;V3&amp;"-"&amp;$U$13</f>
        <v>NR_ES-HO-Cook</v>
      </c>
      <c r="D43" t="str">
        <f t="shared" ref="D43:D48" si="32">"Non Residential Energy Service for - "&amp;T3&amp;" - "&amp;$T$13</f>
        <v>Non Residential Energy Service for - Hospital - Cooking</v>
      </c>
      <c r="E43" t="s">
        <v>30</v>
      </c>
      <c r="L43" t="str">
        <f t="shared" si="29"/>
        <v>C_ES-SH-SL_GAS</v>
      </c>
      <c r="M43" t="str">
        <f t="shared" si="30"/>
        <v>Non Residential boiler for sp heat - Shop – Large (shopping malls) : Gas (COM)</v>
      </c>
      <c r="N43" t="s">
        <v>30</v>
      </c>
      <c r="O43" t="s">
        <v>198</v>
      </c>
    </row>
    <row r="44" spans="3:21" x14ac:dyDescent="0.25">
      <c r="C44" t="str">
        <f t="shared" si="31"/>
        <v>NR_ES-HR-Cook</v>
      </c>
      <c r="D44" t="str">
        <f t="shared" si="32"/>
        <v>Non Residential Energy Service for - Hotels &amp; Restaurant - Cooking</v>
      </c>
      <c r="E44" t="s">
        <v>30</v>
      </c>
      <c r="L44" t="str">
        <f t="shared" si="29"/>
        <v>C_ES-SH-SL_OIL</v>
      </c>
      <c r="M44" t="str">
        <f t="shared" si="30"/>
        <v>Non Residential boiler for sp heat - Shop – Large (shopping malls) : GDO and other liquids (COM)</v>
      </c>
      <c r="N44" t="s">
        <v>30</v>
      </c>
      <c r="O44" t="s">
        <v>198</v>
      </c>
    </row>
    <row r="45" spans="3:21" x14ac:dyDescent="0.25">
      <c r="C45" t="str">
        <f t="shared" si="31"/>
        <v>NR_ES-SR-Cook</v>
      </c>
      <c r="D45" t="str">
        <f t="shared" si="32"/>
        <v>Non Residential Energy Service for - Sport and Recreation - Cooking</v>
      </c>
      <c r="E45" t="s">
        <v>30</v>
      </c>
      <c r="L45" t="str">
        <f t="shared" si="29"/>
        <v>C_ES-SH-SL_GEO</v>
      </c>
      <c r="M45" t="str">
        <f t="shared" si="30"/>
        <v>Non Residential boiler for sp heat - Shop – Large (shopping malls) : Geothermal Energy (COM)</v>
      </c>
      <c r="N45" t="s">
        <v>30</v>
      </c>
      <c r="O45" t="s">
        <v>198</v>
      </c>
    </row>
    <row r="46" spans="3:21" x14ac:dyDescent="0.25">
      <c r="C46" t="str">
        <f t="shared" si="31"/>
        <v>NR_ES-SL-Cook</v>
      </c>
      <c r="D46" t="str">
        <f t="shared" si="32"/>
        <v>Non Residential Energy Service for - Shop – Large (shopping malls) - Cooking</v>
      </c>
      <c r="E46" t="s">
        <v>30</v>
      </c>
      <c r="L46" t="str">
        <f t="shared" si="29"/>
        <v>C_ES-SH-SL_LPG</v>
      </c>
      <c r="M46" t="str">
        <f t="shared" si="30"/>
        <v>Non Residential boiler for sp heat - Shop – Large (shopping malls) : LPG (COM)</v>
      </c>
      <c r="N46" t="s">
        <v>30</v>
      </c>
      <c r="O46" t="s">
        <v>198</v>
      </c>
    </row>
    <row r="47" spans="3:21" x14ac:dyDescent="0.25">
      <c r="C47" t="str">
        <f t="shared" si="31"/>
        <v>NR_ES-SS-Cook</v>
      </c>
      <c r="D47" t="str">
        <f t="shared" si="32"/>
        <v>Non Residential Energy Service for - Shop – Small (shops) - Cooking</v>
      </c>
      <c r="E47" t="s">
        <v>30</v>
      </c>
      <c r="L47" t="str">
        <f t="shared" si="29"/>
        <v>C_ES-SH-SL_COA</v>
      </c>
      <c r="M47" t="str">
        <f t="shared" si="30"/>
        <v>Non Residential boiler for sp heat - Shop – Large (shopping malls) : Solids (COM)</v>
      </c>
      <c r="N47" t="s">
        <v>30</v>
      </c>
      <c r="O47" t="s">
        <v>198</v>
      </c>
    </row>
    <row r="48" spans="3:21" x14ac:dyDescent="0.25">
      <c r="C48" t="str">
        <f t="shared" si="31"/>
        <v>NR_ES-OF-Cook</v>
      </c>
      <c r="D48" t="str">
        <f t="shared" si="32"/>
        <v>Non Residential Energy Service for - Offices (Offices, Schools/Universities, Museums etc) - Cooking</v>
      </c>
      <c r="E48" t="s">
        <v>30</v>
      </c>
      <c r="L48" t="str">
        <f t="shared" ref="L48:L55" si="33">"C_ES-SH-"&amp;$V$7&amp;"_"&amp;RIGHT(U28,3)</f>
        <v>C_ES-SH-SS_BIO</v>
      </c>
      <c r="M48" t="str">
        <f t="shared" ref="M48:M55" si="34">"Non Residential boiler for sp heat - "&amp;$T$7&amp;" : "&amp;T28</f>
        <v>Non Residential boiler for sp heat - Shop – Small (shops) : Biomass and wastes (COM)</v>
      </c>
      <c r="N48" t="s">
        <v>30</v>
      </c>
      <c r="O48" t="s">
        <v>198</v>
      </c>
    </row>
    <row r="49" spans="2:15" x14ac:dyDescent="0.25">
      <c r="B49" t="s">
        <v>348</v>
      </c>
      <c r="C49" t="str">
        <f>EMI!B20</f>
        <v>COMCO2N</v>
      </c>
      <c r="D49" t="s">
        <v>349</v>
      </c>
      <c r="E49" t="s">
        <v>350</v>
      </c>
      <c r="L49" t="str">
        <f t="shared" si="33"/>
        <v>C_ES-SH-SS_HET</v>
      </c>
      <c r="M49" t="str">
        <f t="shared" si="34"/>
        <v>Non Residential boiler for sp heat - Shop – Small (shops) : Derived heat (COM)</v>
      </c>
      <c r="N49" t="s">
        <v>30</v>
      </c>
      <c r="O49" t="s">
        <v>198</v>
      </c>
    </row>
    <row r="50" spans="2:15" x14ac:dyDescent="0.25">
      <c r="C50" t="str">
        <f>EMI!B21</f>
        <v>COMCOXN</v>
      </c>
      <c r="D50" t="s">
        <v>351</v>
      </c>
      <c r="E50" t="s">
        <v>350</v>
      </c>
      <c r="L50" t="str">
        <f t="shared" si="33"/>
        <v>C_ES-SH-SS_ELC</v>
      </c>
      <c r="M50" t="str">
        <f t="shared" si="34"/>
        <v>Non Residential boiler for sp heat - Shop – Small (shops) : Electricity (COM)</v>
      </c>
      <c r="N50" t="s">
        <v>30</v>
      </c>
      <c r="O50" t="s">
        <v>198</v>
      </c>
    </row>
    <row r="51" spans="2:15" x14ac:dyDescent="0.25">
      <c r="C51" t="str">
        <f>EMI!B22</f>
        <v>COMCH4N</v>
      </c>
      <c r="D51" t="s">
        <v>352</v>
      </c>
      <c r="E51" t="s">
        <v>350</v>
      </c>
      <c r="L51" t="str">
        <f t="shared" si="33"/>
        <v>C_ES-SH-SS_GAS</v>
      </c>
      <c r="M51" t="str">
        <f t="shared" si="34"/>
        <v>Non Residential boiler for sp heat - Shop – Small (shops) : Gas (COM)</v>
      </c>
      <c r="N51" t="s">
        <v>30</v>
      </c>
      <c r="O51" t="s">
        <v>198</v>
      </c>
    </row>
    <row r="52" spans="2:15" x14ac:dyDescent="0.25">
      <c r="C52" t="str">
        <f>EMI!B23</f>
        <v>COMSO2N</v>
      </c>
      <c r="D52" t="s">
        <v>353</v>
      </c>
      <c r="E52" t="s">
        <v>350</v>
      </c>
      <c r="L52" t="str">
        <f t="shared" si="33"/>
        <v>C_ES-SH-SS_OIL</v>
      </c>
      <c r="M52" t="str">
        <f t="shared" si="34"/>
        <v>Non Residential boiler for sp heat - Shop – Small (shops) : GDO and other liquids (COM)</v>
      </c>
      <c r="N52" t="s">
        <v>30</v>
      </c>
      <c r="O52" t="s">
        <v>198</v>
      </c>
    </row>
    <row r="53" spans="2:15" x14ac:dyDescent="0.25">
      <c r="C53" t="str">
        <f>EMI!B24</f>
        <v>COMNOXN</v>
      </c>
      <c r="D53" t="s">
        <v>354</v>
      </c>
      <c r="E53" t="s">
        <v>350</v>
      </c>
      <c r="L53" t="str">
        <f t="shared" si="33"/>
        <v>C_ES-SH-SS_GEO</v>
      </c>
      <c r="M53" t="str">
        <f t="shared" si="34"/>
        <v>Non Residential boiler for sp heat - Shop – Small (shops) : Geothermal Energy (COM)</v>
      </c>
      <c r="N53" t="s">
        <v>30</v>
      </c>
      <c r="O53" t="s">
        <v>198</v>
      </c>
    </row>
    <row r="54" spans="2:15" x14ac:dyDescent="0.25">
      <c r="C54" t="str">
        <f>EMI!B25</f>
        <v>COMN2ON</v>
      </c>
      <c r="D54" t="s">
        <v>355</v>
      </c>
      <c r="E54" t="s">
        <v>350</v>
      </c>
      <c r="L54" t="str">
        <f t="shared" si="33"/>
        <v>C_ES-SH-SS_LPG</v>
      </c>
      <c r="M54" t="str">
        <f t="shared" si="34"/>
        <v>Non Residential boiler for sp heat - Shop – Small (shops) : LPG (COM)</v>
      </c>
      <c r="N54" t="s">
        <v>30</v>
      </c>
      <c r="O54" t="s">
        <v>198</v>
      </c>
    </row>
    <row r="55" spans="2:15" x14ac:dyDescent="0.25">
      <c r="C55" t="str">
        <f>EMI!B26</f>
        <v>COMPMAN</v>
      </c>
      <c r="D55" t="s">
        <v>356</v>
      </c>
      <c r="E55" t="s">
        <v>350</v>
      </c>
      <c r="L55" t="str">
        <f t="shared" si="33"/>
        <v>C_ES-SH-SS_COA</v>
      </c>
      <c r="M55" t="str">
        <f t="shared" si="34"/>
        <v>Non Residential boiler for sp heat - Shop – Small (shops) : Solids (COM)</v>
      </c>
      <c r="N55" t="s">
        <v>30</v>
      </c>
      <c r="O55" t="s">
        <v>198</v>
      </c>
    </row>
    <row r="56" spans="2:15" x14ac:dyDescent="0.25">
      <c r="C56" t="str">
        <f>EMI!B27</f>
        <v>COMPMBN</v>
      </c>
      <c r="D56" t="s">
        <v>357</v>
      </c>
      <c r="E56" t="s">
        <v>350</v>
      </c>
      <c r="L56" t="str">
        <f t="shared" ref="L56:L63" si="35">"C_ES-SH-"&amp;$V$8&amp;"_"&amp;RIGHT(U28,3)</f>
        <v>C_ES-SH-OF_BIO</v>
      </c>
      <c r="M56" t="str">
        <f t="shared" ref="M56:M63" si="36">"Non Residential boiler for sp heat - "&amp;$T$8&amp;" : "&amp;T28</f>
        <v>Non Residential boiler for sp heat - Offices (Offices, Schools/Universities, Museums etc) : Biomass and wastes (COM)</v>
      </c>
      <c r="N56" t="s">
        <v>30</v>
      </c>
      <c r="O56" t="s">
        <v>198</v>
      </c>
    </row>
    <row r="57" spans="2:15" x14ac:dyDescent="0.25">
      <c r="C57" t="str">
        <f>EMI!B28</f>
        <v>COMVOCN</v>
      </c>
      <c r="D57" t="s">
        <v>358</v>
      </c>
      <c r="E57" t="s">
        <v>350</v>
      </c>
      <c r="L57" t="str">
        <f t="shared" si="35"/>
        <v>C_ES-SH-OF_HET</v>
      </c>
      <c r="M57" t="str">
        <f t="shared" si="36"/>
        <v>Non Residential boiler for sp heat - Offices (Offices, Schools/Universities, Museums etc) : Derived heat (COM)</v>
      </c>
      <c r="N57" t="s">
        <v>30</v>
      </c>
      <c r="O57" t="s">
        <v>198</v>
      </c>
    </row>
    <row r="58" spans="2:15" x14ac:dyDescent="0.25">
      <c r="C58" t="str">
        <f>EMI!B29</f>
        <v>COMSF6N</v>
      </c>
      <c r="D58" t="s">
        <v>359</v>
      </c>
      <c r="E58" t="s">
        <v>360</v>
      </c>
      <c r="L58" t="str">
        <f t="shared" si="35"/>
        <v>C_ES-SH-OF_ELC</v>
      </c>
      <c r="M58" t="str">
        <f t="shared" si="36"/>
        <v>Non Residential boiler for sp heat - Offices (Offices, Schools/Universities, Museums etc) : Electricity (COM)</v>
      </c>
      <c r="N58" t="s">
        <v>30</v>
      </c>
      <c r="O58" t="s">
        <v>198</v>
      </c>
    </row>
    <row r="59" spans="2:15" x14ac:dyDescent="0.25">
      <c r="C59" t="str">
        <f>EMI!B30</f>
        <v>COMCXFN</v>
      </c>
      <c r="D59" t="s">
        <v>361</v>
      </c>
      <c r="E59" t="s">
        <v>360</v>
      </c>
      <c r="L59" t="str">
        <f t="shared" si="35"/>
        <v>C_ES-SH-OF_GAS</v>
      </c>
      <c r="M59" t="str">
        <f t="shared" si="36"/>
        <v>Non Residential boiler for sp heat - Offices (Offices, Schools/Universities, Museums etc) : Gas (COM)</v>
      </c>
      <c r="N59" t="s">
        <v>30</v>
      </c>
      <c r="O59" t="s">
        <v>198</v>
      </c>
    </row>
    <row r="60" spans="2:15" x14ac:dyDescent="0.25">
      <c r="B60" t="s">
        <v>49</v>
      </c>
      <c r="C60" t="str">
        <f>COM_Fuel!G391</f>
        <v>COOFRE</v>
      </c>
      <c r="D60" t="s">
        <v>366</v>
      </c>
      <c r="E60" t="s">
        <v>30</v>
      </c>
      <c r="L60" t="str">
        <f t="shared" si="35"/>
        <v>C_ES-SH-OF_OIL</v>
      </c>
      <c r="M60" t="str">
        <f t="shared" si="36"/>
        <v>Non Residential boiler for sp heat - Offices (Offices, Schools/Universities, Museums etc) : GDO and other liquids (COM)</v>
      </c>
      <c r="N60" t="s">
        <v>30</v>
      </c>
      <c r="O60" t="s">
        <v>198</v>
      </c>
    </row>
    <row r="61" spans="2:15" x14ac:dyDescent="0.25">
      <c r="C61" t="str">
        <f>COM_Fuel!H398</f>
        <v>COMCOO</v>
      </c>
      <c r="D61" t="s">
        <v>367</v>
      </c>
      <c r="E61" t="s">
        <v>30</v>
      </c>
      <c r="L61" t="str">
        <f t="shared" si="35"/>
        <v>C_ES-SH-OF_GEO</v>
      </c>
      <c r="M61" t="str">
        <f t="shared" si="36"/>
        <v>Non Residential boiler for sp heat - Offices (Offices, Schools/Universities, Museums etc) : Geothermal Energy (COM)</v>
      </c>
      <c r="N61" t="s">
        <v>30</v>
      </c>
      <c r="O61" t="s">
        <v>198</v>
      </c>
    </row>
    <row r="62" spans="2:15" x14ac:dyDescent="0.25">
      <c r="L62" t="str">
        <f t="shared" si="35"/>
        <v>C_ES-SH-OF_LPG</v>
      </c>
      <c r="M62" t="str">
        <f t="shared" si="36"/>
        <v>Non Residential boiler for sp heat - Offices (Offices, Schools/Universities, Museums etc) : LPG (COM)</v>
      </c>
      <c r="N62" t="s">
        <v>30</v>
      </c>
      <c r="O62" t="s">
        <v>198</v>
      </c>
    </row>
    <row r="63" spans="2:15" x14ac:dyDescent="0.25">
      <c r="L63" t="str">
        <f t="shared" si="35"/>
        <v>C_ES-SH-OF_COA</v>
      </c>
      <c r="M63" t="str">
        <f t="shared" si="36"/>
        <v>Non Residential boiler for sp heat - Offices (Offices, Schools/Universities, Museums etc) : Solids (COM)</v>
      </c>
      <c r="N63" t="s">
        <v>30</v>
      </c>
      <c r="O63" t="s">
        <v>198</v>
      </c>
    </row>
    <row r="64" spans="2:15" x14ac:dyDescent="0.25">
      <c r="L64" t="str">
        <f>"C_ES-WH-"&amp;$V$3&amp;"_"&amp;RIGHT(U28,3)</f>
        <v>C_ES-WH-HO_BIO</v>
      </c>
      <c r="M64" t="str">
        <f>"Non Residential boiler for water heat - "&amp;$T$3&amp;" : "&amp;T28</f>
        <v>Non Residential boiler for water heat - Hospital : Biomass and wastes (COM)</v>
      </c>
      <c r="N64" t="s">
        <v>30</v>
      </c>
      <c r="O64" t="s">
        <v>198</v>
      </c>
    </row>
    <row r="65" spans="12:15" x14ac:dyDescent="0.25">
      <c r="L65" t="str">
        <f>"C_ES-WH-"&amp;$V$3&amp;"_"&amp;RIGHT(U29,3)</f>
        <v>C_ES-WH-HO_HET</v>
      </c>
      <c r="M65" t="str">
        <f>"Non Residential boiler for water heat - "&amp;$T$3&amp;" : "&amp;T29</f>
        <v>Non Residential boiler for water heat - Hospital : Derived heat (COM)</v>
      </c>
      <c r="N65" t="s">
        <v>30</v>
      </c>
      <c r="O65" t="s">
        <v>198</v>
      </c>
    </row>
    <row r="66" spans="12:15" x14ac:dyDescent="0.25">
      <c r="L66" t="str">
        <f>"C_ES-WH-"&amp;$V$3&amp;"_"&amp;RIGHT(U30,3)</f>
        <v>C_ES-WH-HO_ELC</v>
      </c>
      <c r="M66" t="str">
        <f>"Non Residential boiler for water heat - "&amp;$T$3&amp;" : "&amp;T30</f>
        <v>Non Residential boiler for water heat - Hospital : Electricity (COM)</v>
      </c>
      <c r="N66" t="s">
        <v>30</v>
      </c>
      <c r="O66" t="s">
        <v>198</v>
      </c>
    </row>
    <row r="67" spans="12:15" x14ac:dyDescent="0.25">
      <c r="L67" t="str">
        <f>"C_ES-WH-"&amp;$V$3&amp;"_"&amp;RIGHT(U31,3)</f>
        <v>C_ES-WH-HO_GAS</v>
      </c>
      <c r="M67" t="str">
        <f>"Non Residential boiler for water heat - "&amp;$T$3&amp;" : "&amp;T31</f>
        <v>Non Residential boiler for water heat - Hospital : Gas (COM)</v>
      </c>
      <c r="N67" t="s">
        <v>30</v>
      </c>
      <c r="O67" t="s">
        <v>198</v>
      </c>
    </row>
    <row r="68" spans="12:15" x14ac:dyDescent="0.25">
      <c r="L68" t="str">
        <f>"C_ES-WH-"&amp;$V$3&amp;"_"&amp;RIGHT(U32,3)</f>
        <v>C_ES-WH-HO_OIL</v>
      </c>
      <c r="M68" t="str">
        <f>"Non Residential boiler for water heat - "&amp;$T$3&amp;" : "&amp;T32</f>
        <v>Non Residential boiler for water heat - Hospital : GDO and other liquids (COM)</v>
      </c>
      <c r="N68" t="s">
        <v>30</v>
      </c>
      <c r="O68" t="s">
        <v>198</v>
      </c>
    </row>
    <row r="69" spans="12:15" x14ac:dyDescent="0.25">
      <c r="L69" t="str">
        <f>"C_ES-WH-"&amp;$V$3&amp;"_"&amp;RIGHT(U34,3)</f>
        <v>C_ES-WH-HO_LPG</v>
      </c>
      <c r="M69" t="str">
        <f>"Non Residential boiler for water heat - "&amp;$T$3&amp;" : "&amp;T34</f>
        <v>Non Residential boiler for water heat - Hospital : LPG (COM)</v>
      </c>
      <c r="N69" t="s">
        <v>30</v>
      </c>
      <c r="O69" t="s">
        <v>198</v>
      </c>
    </row>
    <row r="70" spans="12:15" x14ac:dyDescent="0.25">
      <c r="L70" t="str">
        <f>"C_ES-WH-"&amp;$V$3&amp;"_"&amp;RIGHT(U36,3)</f>
        <v>C_ES-WH-HO_SOL</v>
      </c>
      <c r="M70" t="str">
        <f>"Non Residential boiler for water heat - "&amp;$T$3&amp;" : "&amp;T36</f>
        <v>Non Residential boiler for water heat - Hospital : Solar (COM)</v>
      </c>
      <c r="N70" t="s">
        <v>30</v>
      </c>
      <c r="O70" t="s">
        <v>198</v>
      </c>
    </row>
    <row r="71" spans="12:15" x14ac:dyDescent="0.25">
      <c r="L71" t="str">
        <f>"C_ES-WH-"&amp;$V$3&amp;"_"&amp;RIGHT(U35,3)</f>
        <v>C_ES-WH-HO_COA</v>
      </c>
      <c r="M71" t="str">
        <f>"Non Residential boiler for water heat - "&amp;$T$3&amp;" : "&amp;T35</f>
        <v>Non Residential boiler for water heat - Hospital : Solids (COM)</v>
      </c>
      <c r="N71" t="s">
        <v>30</v>
      </c>
      <c r="O71" t="s">
        <v>198</v>
      </c>
    </row>
    <row r="72" spans="12:15" x14ac:dyDescent="0.25">
      <c r="L72" t="str">
        <f>"C_ES-WH-"&amp;$V$4&amp;"_"&amp;RIGHT(U28,3)</f>
        <v>C_ES-WH-HR_BIO</v>
      </c>
      <c r="M72" t="str">
        <f>"Non Residential boiler for water heat - "&amp;$T$4&amp;" : "&amp;T28</f>
        <v>Non Residential boiler for water heat - Hotels &amp; Restaurant : Biomass and wastes (COM)</v>
      </c>
      <c r="N72" t="s">
        <v>30</v>
      </c>
      <c r="O72" t="s">
        <v>198</v>
      </c>
    </row>
    <row r="73" spans="12:15" x14ac:dyDescent="0.25">
      <c r="L73" t="str">
        <f>"C_ES-WH-"&amp;$V$4&amp;"_"&amp;RIGHT(U29,3)</f>
        <v>C_ES-WH-HR_HET</v>
      </c>
      <c r="M73" t="str">
        <f>"Non Residential boiler for water heat - "&amp;$T$4&amp;" : "&amp;T29</f>
        <v>Non Residential boiler for water heat - Hotels &amp; Restaurant : Derived heat (COM)</v>
      </c>
      <c r="N73" t="s">
        <v>30</v>
      </c>
      <c r="O73" t="s">
        <v>198</v>
      </c>
    </row>
    <row r="74" spans="12:15" x14ac:dyDescent="0.25">
      <c r="L74" t="str">
        <f>"C_ES-WH-"&amp;$V$4&amp;"_"&amp;RIGHT(U30,3)</f>
        <v>C_ES-WH-HR_ELC</v>
      </c>
      <c r="M74" t="str">
        <f>"Non Residential boiler for water heat - "&amp;$T$4&amp;" : "&amp;T30</f>
        <v>Non Residential boiler for water heat - Hotels &amp; Restaurant : Electricity (COM)</v>
      </c>
      <c r="N74" t="s">
        <v>30</v>
      </c>
      <c r="O74" t="s">
        <v>198</v>
      </c>
    </row>
    <row r="75" spans="12:15" x14ac:dyDescent="0.25">
      <c r="L75" t="str">
        <f>"C_ES-WH-"&amp;$V$4&amp;"_"&amp;RIGHT(U31,3)</f>
        <v>C_ES-WH-HR_GAS</v>
      </c>
      <c r="M75" t="str">
        <f>"Non Residential boiler for water heat - "&amp;$T$4&amp;" : "&amp;T31</f>
        <v>Non Residential boiler for water heat - Hotels &amp; Restaurant : Gas (COM)</v>
      </c>
      <c r="N75" t="s">
        <v>30</v>
      </c>
      <c r="O75" t="s">
        <v>198</v>
      </c>
    </row>
    <row r="76" spans="12:15" x14ac:dyDescent="0.25">
      <c r="L76" t="str">
        <f>"C_ES-WH-"&amp;$V$4&amp;"_"&amp;RIGHT(U32,3)</f>
        <v>C_ES-WH-HR_OIL</v>
      </c>
      <c r="M76" t="str">
        <f>"Non Residential boiler for water heat - "&amp;$T$4&amp;" : "&amp;T32</f>
        <v>Non Residential boiler for water heat - Hotels &amp; Restaurant : GDO and other liquids (COM)</v>
      </c>
      <c r="N76" t="s">
        <v>30</v>
      </c>
      <c r="O76" t="s">
        <v>198</v>
      </c>
    </row>
    <row r="77" spans="12:15" x14ac:dyDescent="0.25">
      <c r="L77" t="str">
        <f>"C_ES-WH-"&amp;$V$4&amp;"_"&amp;RIGHT(U34,3)</f>
        <v>C_ES-WH-HR_LPG</v>
      </c>
      <c r="M77" t="str">
        <f>"Non Residential boiler for water heat - "&amp;$T$4&amp;" : "&amp;T34</f>
        <v>Non Residential boiler for water heat - Hotels &amp; Restaurant : LPG (COM)</v>
      </c>
      <c r="N77" t="s">
        <v>30</v>
      </c>
      <c r="O77" t="s">
        <v>198</v>
      </c>
    </row>
    <row r="78" spans="12:15" x14ac:dyDescent="0.25">
      <c r="L78" t="str">
        <f>"C_ES-WH-"&amp;$V$4&amp;"_"&amp;RIGHT(U36,3)</f>
        <v>C_ES-WH-HR_SOL</v>
      </c>
      <c r="M78" t="str">
        <f>"Non Residential boiler for water heat - "&amp;$T$4&amp;" : "&amp;T36</f>
        <v>Non Residential boiler for water heat - Hotels &amp; Restaurant : Solar (COM)</v>
      </c>
      <c r="N78" t="s">
        <v>30</v>
      </c>
      <c r="O78" t="s">
        <v>198</v>
      </c>
    </row>
    <row r="79" spans="12:15" x14ac:dyDescent="0.25">
      <c r="L79" t="str">
        <f>"C_ES-WH-"&amp;$V$4&amp;"_"&amp;RIGHT(U35,3)</f>
        <v>C_ES-WH-HR_COA</v>
      </c>
      <c r="M79" t="str">
        <f>"Non Residential boiler for water heat - "&amp;$T$4&amp;" : "&amp;T35</f>
        <v>Non Residential boiler for water heat - Hotels &amp; Restaurant : Solids (COM)</v>
      </c>
      <c r="N79" t="s">
        <v>30</v>
      </c>
      <c r="O79" t="s">
        <v>198</v>
      </c>
    </row>
    <row r="80" spans="12:15" x14ac:dyDescent="0.25">
      <c r="L80" t="str">
        <f>"C_ES-WH-"&amp;$V$5&amp;"_"&amp;RIGHT(U28,3)</f>
        <v>C_ES-WH-SR_BIO</v>
      </c>
      <c r="M80" t="str">
        <f>"Non Residential boiler for water heat - "&amp;$T$5&amp;" : "&amp;T28</f>
        <v>Non Residential boiler for water heat - Sport and Recreation : Biomass and wastes (COM)</v>
      </c>
      <c r="N80" t="s">
        <v>30</v>
      </c>
      <c r="O80" t="s">
        <v>198</v>
      </c>
    </row>
    <row r="81" spans="12:15" x14ac:dyDescent="0.25">
      <c r="L81" t="str">
        <f>"C_ES-WH-"&amp;$V$5&amp;"_"&amp;RIGHT(U29,3)</f>
        <v>C_ES-WH-SR_HET</v>
      </c>
      <c r="M81" t="str">
        <f>"Non Residential boiler for water heat - "&amp;$T$5&amp;" : "&amp;T29</f>
        <v>Non Residential boiler for water heat - Sport and Recreation : Derived heat (COM)</v>
      </c>
      <c r="N81" t="s">
        <v>30</v>
      </c>
      <c r="O81" t="s">
        <v>198</v>
      </c>
    </row>
    <row r="82" spans="12:15" x14ac:dyDescent="0.25">
      <c r="L82" t="str">
        <f>"C_ES-WH-"&amp;$V$5&amp;"_"&amp;RIGHT(U30,3)</f>
        <v>C_ES-WH-SR_ELC</v>
      </c>
      <c r="M82" t="str">
        <f>"Non Residential boiler for water heat - "&amp;$T$5&amp;" : "&amp;T30</f>
        <v>Non Residential boiler for water heat - Sport and Recreation : Electricity (COM)</v>
      </c>
      <c r="N82" t="s">
        <v>30</v>
      </c>
      <c r="O82" t="s">
        <v>198</v>
      </c>
    </row>
    <row r="83" spans="12:15" x14ac:dyDescent="0.25">
      <c r="L83" t="str">
        <f>"C_ES-WH-"&amp;$V$5&amp;"_"&amp;RIGHT(U31,3)</f>
        <v>C_ES-WH-SR_GAS</v>
      </c>
      <c r="M83" t="str">
        <f>"Non Residential boiler for water heat - "&amp;$T$5&amp;" : "&amp;T31</f>
        <v>Non Residential boiler for water heat - Sport and Recreation : Gas (COM)</v>
      </c>
      <c r="N83" t="s">
        <v>30</v>
      </c>
      <c r="O83" t="s">
        <v>198</v>
      </c>
    </row>
    <row r="84" spans="12:15" x14ac:dyDescent="0.25">
      <c r="L84" t="str">
        <f>"C_ES-WH-"&amp;$V$5&amp;"_"&amp;RIGHT(U32,3)</f>
        <v>C_ES-WH-SR_OIL</v>
      </c>
      <c r="M84" t="str">
        <f>"Non Residential boiler for water heat - "&amp;$T$5&amp;" : "&amp;T32</f>
        <v>Non Residential boiler for water heat - Sport and Recreation : GDO and other liquids (COM)</v>
      </c>
      <c r="N84" t="s">
        <v>30</v>
      </c>
      <c r="O84" t="s">
        <v>198</v>
      </c>
    </row>
    <row r="85" spans="12:15" x14ac:dyDescent="0.25">
      <c r="L85" t="str">
        <f>"C_ES-WH-"&amp;$V$5&amp;"_"&amp;RIGHT(U34,3)</f>
        <v>C_ES-WH-SR_LPG</v>
      </c>
      <c r="M85" t="str">
        <f>"Non Residential boiler for water heat - "&amp;$T$5&amp;" : "&amp;T34</f>
        <v>Non Residential boiler for water heat - Sport and Recreation : LPG (COM)</v>
      </c>
      <c r="N85" t="s">
        <v>30</v>
      </c>
      <c r="O85" t="s">
        <v>198</v>
      </c>
    </row>
    <row r="86" spans="12:15" x14ac:dyDescent="0.25">
      <c r="L86" t="str">
        <f>"C_ES-WH-"&amp;$V$5&amp;"_"&amp;RIGHT(U36,3)</f>
        <v>C_ES-WH-SR_SOL</v>
      </c>
      <c r="M86" t="str">
        <f>"Non Residential boiler for water heat - "&amp;$T$5&amp;" : "&amp;T36</f>
        <v>Non Residential boiler for water heat - Sport and Recreation : Solar (COM)</v>
      </c>
      <c r="N86" t="s">
        <v>30</v>
      </c>
      <c r="O86" t="s">
        <v>198</v>
      </c>
    </row>
    <row r="87" spans="12:15" x14ac:dyDescent="0.25">
      <c r="L87" t="str">
        <f>"C_ES-WH-"&amp;$V$5&amp;"_"&amp;RIGHT(U35,3)</f>
        <v>C_ES-WH-SR_COA</v>
      </c>
      <c r="M87" t="str">
        <f>"Non Residential boiler for water heat - "&amp;$T$5&amp;" : "&amp;T35</f>
        <v>Non Residential boiler for water heat - Sport and Recreation : Solids (COM)</v>
      </c>
      <c r="N87" t="s">
        <v>30</v>
      </c>
      <c r="O87" t="s">
        <v>198</v>
      </c>
    </row>
    <row r="88" spans="12:15" x14ac:dyDescent="0.25">
      <c r="L88" t="str">
        <f>"C_ES-WH-"&amp;$V$6&amp;"_"&amp;RIGHT(U28,3)</f>
        <v>C_ES-WH-SL_BIO</v>
      </c>
      <c r="M88" t="str">
        <f>"Non Residential boiler for water heat - "&amp;$T$6&amp;" : "&amp;T28</f>
        <v>Non Residential boiler for water heat - Shop – Large (shopping malls) : Biomass and wastes (COM)</v>
      </c>
      <c r="N88" t="s">
        <v>30</v>
      </c>
      <c r="O88" t="s">
        <v>198</v>
      </c>
    </row>
    <row r="89" spans="12:15" x14ac:dyDescent="0.25">
      <c r="L89" t="str">
        <f>"C_ES-WH-"&amp;$V$6&amp;"_"&amp;RIGHT(U29,3)</f>
        <v>C_ES-WH-SL_HET</v>
      </c>
      <c r="M89" t="str">
        <f>"Non Residential boiler for water heat - "&amp;$T$6&amp;" : "&amp;T29</f>
        <v>Non Residential boiler for water heat - Shop – Large (shopping malls) : Derived heat (COM)</v>
      </c>
      <c r="N89" t="s">
        <v>30</v>
      </c>
      <c r="O89" t="s">
        <v>198</v>
      </c>
    </row>
    <row r="90" spans="12:15" x14ac:dyDescent="0.25">
      <c r="L90" t="str">
        <f>"C_ES-WH-"&amp;$V$6&amp;"_"&amp;RIGHT(U30,3)</f>
        <v>C_ES-WH-SL_ELC</v>
      </c>
      <c r="M90" t="str">
        <f>"Non Residential boiler for water heat - "&amp;$T$6&amp;" : "&amp;T30</f>
        <v>Non Residential boiler for water heat - Shop – Large (shopping malls) : Electricity (COM)</v>
      </c>
      <c r="N90" t="s">
        <v>30</v>
      </c>
      <c r="O90" t="s">
        <v>198</v>
      </c>
    </row>
    <row r="91" spans="12:15" x14ac:dyDescent="0.25">
      <c r="L91" t="str">
        <f>"C_ES-WH-"&amp;$V$6&amp;"_"&amp;RIGHT(U31,3)</f>
        <v>C_ES-WH-SL_GAS</v>
      </c>
      <c r="M91" t="str">
        <f>"Non Residential boiler for water heat - "&amp;$T$6&amp;" : "&amp;T31</f>
        <v>Non Residential boiler for water heat - Shop – Large (shopping malls) : Gas (COM)</v>
      </c>
      <c r="N91" t="s">
        <v>30</v>
      </c>
      <c r="O91" t="s">
        <v>198</v>
      </c>
    </row>
    <row r="92" spans="12:15" x14ac:dyDescent="0.25">
      <c r="L92" t="str">
        <f>"C_ES-WH-"&amp;$V$6&amp;"_"&amp;RIGHT(U32,3)</f>
        <v>C_ES-WH-SL_OIL</v>
      </c>
      <c r="M92" t="str">
        <f>"Non Residential boiler for water heat - "&amp;$T$6&amp;" : "&amp;T32</f>
        <v>Non Residential boiler for water heat - Shop – Large (shopping malls) : GDO and other liquids (COM)</v>
      </c>
      <c r="N92" t="s">
        <v>30</v>
      </c>
      <c r="O92" t="s">
        <v>198</v>
      </c>
    </row>
    <row r="93" spans="12:15" x14ac:dyDescent="0.25">
      <c r="L93" t="str">
        <f>"C_ES-WH-"&amp;$V$6&amp;"_"&amp;RIGHT(U34,3)</f>
        <v>C_ES-WH-SL_LPG</v>
      </c>
      <c r="M93" t="str">
        <f>"Non Residential boiler for water heat - "&amp;$T$6&amp;" : "&amp;T34</f>
        <v>Non Residential boiler for water heat - Shop – Large (shopping malls) : LPG (COM)</v>
      </c>
      <c r="N93" t="s">
        <v>30</v>
      </c>
      <c r="O93" t="s">
        <v>198</v>
      </c>
    </row>
    <row r="94" spans="12:15" x14ac:dyDescent="0.25">
      <c r="L94" t="str">
        <f>"C_ES-WH-"&amp;$V$6&amp;"_"&amp;RIGHT(U36,3)</f>
        <v>C_ES-WH-SL_SOL</v>
      </c>
      <c r="M94" t="str">
        <f>"Non Residential boiler for water heat - "&amp;$T$6&amp;" : "&amp;T36</f>
        <v>Non Residential boiler for water heat - Shop – Large (shopping malls) : Solar (COM)</v>
      </c>
      <c r="N94" t="s">
        <v>30</v>
      </c>
      <c r="O94" t="s">
        <v>198</v>
      </c>
    </row>
    <row r="95" spans="12:15" x14ac:dyDescent="0.25">
      <c r="L95" t="str">
        <f>"C_ES-WH-"&amp;$V$6&amp;"_"&amp;RIGHT(U35,3)</f>
        <v>C_ES-WH-SL_COA</v>
      </c>
      <c r="M95" t="str">
        <f>"Non Residential boiler for water heat - "&amp;$T$6&amp;" : "&amp;T35</f>
        <v>Non Residential boiler for water heat - Shop – Large (shopping malls) : Solids (COM)</v>
      </c>
      <c r="N95" t="s">
        <v>30</v>
      </c>
      <c r="O95" t="s">
        <v>198</v>
      </c>
    </row>
    <row r="96" spans="12:15" x14ac:dyDescent="0.25">
      <c r="L96" t="str">
        <f>"C_ES-WH-"&amp;$V$7&amp;"_"&amp;RIGHT(U28,3)</f>
        <v>C_ES-WH-SS_BIO</v>
      </c>
      <c r="M96" t="str">
        <f>"Non Residential boiler for water heat - "&amp;$T$7&amp;" : "&amp;T28</f>
        <v>Non Residential boiler for water heat - Shop – Small (shops) : Biomass and wastes (COM)</v>
      </c>
      <c r="N96" t="s">
        <v>30</v>
      </c>
      <c r="O96" t="s">
        <v>198</v>
      </c>
    </row>
    <row r="97" spans="12:15" x14ac:dyDescent="0.25">
      <c r="L97" t="str">
        <f>"C_ES-WH-"&amp;$V$7&amp;"_"&amp;RIGHT(U29,3)</f>
        <v>C_ES-WH-SS_HET</v>
      </c>
      <c r="M97" t="str">
        <f>"Non Residential boiler for water heat - "&amp;$T$7&amp;" : "&amp;T29</f>
        <v>Non Residential boiler for water heat - Shop – Small (shops) : Derived heat (COM)</v>
      </c>
      <c r="N97" t="s">
        <v>30</v>
      </c>
      <c r="O97" t="s">
        <v>198</v>
      </c>
    </row>
    <row r="98" spans="12:15" x14ac:dyDescent="0.25">
      <c r="L98" t="str">
        <f>"C_ES-WH-"&amp;$V$7&amp;"_"&amp;RIGHT(U30,3)</f>
        <v>C_ES-WH-SS_ELC</v>
      </c>
      <c r="M98" t="str">
        <f>"Non Residential boiler for water heat - "&amp;$T$7&amp;" : "&amp;T30</f>
        <v>Non Residential boiler for water heat - Shop – Small (shops) : Electricity (COM)</v>
      </c>
      <c r="N98" t="s">
        <v>30</v>
      </c>
      <c r="O98" t="s">
        <v>198</v>
      </c>
    </row>
    <row r="99" spans="12:15" x14ac:dyDescent="0.25">
      <c r="L99" t="str">
        <f>"C_ES-WH-"&amp;$V$7&amp;"_"&amp;RIGHT(U31,3)</f>
        <v>C_ES-WH-SS_GAS</v>
      </c>
      <c r="M99" t="str">
        <f>"Non Residential boiler for water heat - "&amp;$T$7&amp;" : "&amp;T31</f>
        <v>Non Residential boiler for water heat - Shop – Small (shops) : Gas (COM)</v>
      </c>
      <c r="N99" t="s">
        <v>30</v>
      </c>
      <c r="O99" t="s">
        <v>198</v>
      </c>
    </row>
    <row r="100" spans="12:15" x14ac:dyDescent="0.25">
      <c r="L100" t="str">
        <f>"C_ES-WH-"&amp;$V$7&amp;"_"&amp;RIGHT(U32,3)</f>
        <v>C_ES-WH-SS_OIL</v>
      </c>
      <c r="M100" t="str">
        <f>"Non Residential boiler for water heat - "&amp;$T$7&amp;" : "&amp;T32</f>
        <v>Non Residential boiler for water heat - Shop – Small (shops) : GDO and other liquids (COM)</v>
      </c>
      <c r="N100" t="s">
        <v>30</v>
      </c>
      <c r="O100" t="s">
        <v>198</v>
      </c>
    </row>
    <row r="101" spans="12:15" x14ac:dyDescent="0.25">
      <c r="L101" t="str">
        <f>"C_ES-WH-"&amp;$V$7&amp;"_"&amp;RIGHT(U34,3)</f>
        <v>C_ES-WH-SS_LPG</v>
      </c>
      <c r="M101" t="str">
        <f>"Non Residential boiler for water heat - "&amp;$T$7&amp;" : "&amp;T34</f>
        <v>Non Residential boiler for water heat - Shop – Small (shops) : LPG (COM)</v>
      </c>
      <c r="N101" t="s">
        <v>30</v>
      </c>
      <c r="O101" t="s">
        <v>198</v>
      </c>
    </row>
    <row r="102" spans="12:15" x14ac:dyDescent="0.25">
      <c r="L102" t="str">
        <f>"C_ES-WH-"&amp;$V$7&amp;"_"&amp;RIGHT(U36,3)</f>
        <v>C_ES-WH-SS_SOL</v>
      </c>
      <c r="M102" t="str">
        <f>"Non Residential boiler for water heat - "&amp;$T$7&amp;" : "&amp;T36</f>
        <v>Non Residential boiler for water heat - Shop – Small (shops) : Solar (COM)</v>
      </c>
      <c r="N102" t="s">
        <v>30</v>
      </c>
      <c r="O102" t="s">
        <v>198</v>
      </c>
    </row>
    <row r="103" spans="12:15" x14ac:dyDescent="0.25">
      <c r="L103" t="str">
        <f>"C_ES-WH-"&amp;$V$7&amp;"_"&amp;RIGHT(U35,3)</f>
        <v>C_ES-WH-SS_COA</v>
      </c>
      <c r="M103" t="str">
        <f>"Non Residential boiler for water heat - "&amp;$T$7&amp;" : "&amp;T35</f>
        <v>Non Residential boiler for water heat - Shop – Small (shops) : Solids (COM)</v>
      </c>
      <c r="N103" t="s">
        <v>30</v>
      </c>
      <c r="O103" t="s">
        <v>198</v>
      </c>
    </row>
    <row r="104" spans="12:15" x14ac:dyDescent="0.25">
      <c r="L104" t="str">
        <f>"C_ES-WH-"&amp;$V$8&amp;"_"&amp;RIGHT(U28,3)</f>
        <v>C_ES-WH-OF_BIO</v>
      </c>
      <c r="M104" t="str">
        <f>"Non Residential boiler for water heat - "&amp;$T$8&amp;" : "&amp;T28</f>
        <v>Non Residential boiler for water heat - Offices (Offices, Schools/Universities, Museums etc) : Biomass and wastes (COM)</v>
      </c>
      <c r="N104" t="s">
        <v>30</v>
      </c>
      <c r="O104" t="s">
        <v>198</v>
      </c>
    </row>
    <row r="105" spans="12:15" x14ac:dyDescent="0.25">
      <c r="L105" t="str">
        <f>"C_ES-WH-"&amp;$V$8&amp;"_"&amp;RIGHT(U29,3)</f>
        <v>C_ES-WH-OF_HET</v>
      </c>
      <c r="M105" t="str">
        <f>"Non Residential boiler for water heat - "&amp;$T$8&amp;" : "&amp;T29</f>
        <v>Non Residential boiler for water heat - Offices (Offices, Schools/Universities, Museums etc) : Derived heat (COM)</v>
      </c>
      <c r="N105" t="s">
        <v>30</v>
      </c>
      <c r="O105" t="s">
        <v>198</v>
      </c>
    </row>
    <row r="106" spans="12:15" x14ac:dyDescent="0.25">
      <c r="L106" t="str">
        <f>"C_ES-WH-"&amp;$V$8&amp;"_"&amp;RIGHT(U30,3)</f>
        <v>C_ES-WH-OF_ELC</v>
      </c>
      <c r="M106" t="str">
        <f>"Non Residential boiler for water heat - "&amp;$T$8&amp;" : "&amp;T30</f>
        <v>Non Residential boiler for water heat - Offices (Offices, Schools/Universities, Museums etc) : Electricity (COM)</v>
      </c>
      <c r="N106" t="s">
        <v>30</v>
      </c>
      <c r="O106" t="s">
        <v>198</v>
      </c>
    </row>
    <row r="107" spans="12:15" x14ac:dyDescent="0.25">
      <c r="L107" t="str">
        <f>"C_ES-WH-"&amp;$V$8&amp;"_"&amp;RIGHT(U31,3)</f>
        <v>C_ES-WH-OF_GAS</v>
      </c>
      <c r="M107" t="str">
        <f>"Non Residential boiler for water heat - "&amp;$T$8&amp;" : "&amp;T31</f>
        <v>Non Residential boiler for water heat - Offices (Offices, Schools/Universities, Museums etc) : Gas (COM)</v>
      </c>
      <c r="N107" t="s">
        <v>30</v>
      </c>
      <c r="O107" t="s">
        <v>198</v>
      </c>
    </row>
    <row r="108" spans="12:15" x14ac:dyDescent="0.25">
      <c r="L108" t="str">
        <f>"C_ES-WH-"&amp;$V$8&amp;"_"&amp;RIGHT(U32,3)</f>
        <v>C_ES-WH-OF_OIL</v>
      </c>
      <c r="M108" t="str">
        <f>"Non Residential boiler for water heat - "&amp;$T$8&amp;" : "&amp;T32</f>
        <v>Non Residential boiler for water heat - Offices (Offices, Schools/Universities, Museums etc) : GDO and other liquids (COM)</v>
      </c>
      <c r="N108" t="s">
        <v>30</v>
      </c>
      <c r="O108" t="s">
        <v>198</v>
      </c>
    </row>
    <row r="109" spans="12:15" x14ac:dyDescent="0.25">
      <c r="L109" t="str">
        <f>"C_ES-WH-"&amp;$V$8&amp;"_"&amp;RIGHT(U34,3)</f>
        <v>C_ES-WH-OF_LPG</v>
      </c>
      <c r="M109" t="str">
        <f>"Non Residential boiler for water heat - "&amp;$T$8&amp;" : "&amp;T34</f>
        <v>Non Residential boiler for water heat - Offices (Offices, Schools/Universities, Museums etc) : LPG (COM)</v>
      </c>
      <c r="N109" t="s">
        <v>30</v>
      </c>
      <c r="O109" t="s">
        <v>198</v>
      </c>
    </row>
    <row r="110" spans="12:15" x14ac:dyDescent="0.25">
      <c r="L110" t="str">
        <f>"C_ES-WH-"&amp;$V$8&amp;"_"&amp;RIGHT(U36,3)</f>
        <v>C_ES-WH-OF_SOL</v>
      </c>
      <c r="M110" t="str">
        <f>"Non Residential boiler for water heat - "&amp;$T$8&amp;" : "&amp;T36</f>
        <v>Non Residential boiler for water heat - Offices (Offices, Schools/Universities, Museums etc) : Solar (COM)</v>
      </c>
      <c r="N110" t="s">
        <v>30</v>
      </c>
      <c r="O110" t="s">
        <v>198</v>
      </c>
    </row>
    <row r="111" spans="12:15" x14ac:dyDescent="0.25">
      <c r="L111" t="str">
        <f>"C_ES-WH-"&amp;$V$8&amp;"_"&amp;RIGHT(U35,3)</f>
        <v>C_ES-WH-OF_COA</v>
      </c>
      <c r="M111" t="str">
        <f>"Non Residential boiler for water heat - "&amp;$T$8&amp;" : "&amp;T35</f>
        <v>Non Residential boiler for water heat - Offices (Offices, Schools/Universities, Museums etc) : Solids (COM)</v>
      </c>
      <c r="N111" t="s">
        <v>30</v>
      </c>
      <c r="O111" t="s">
        <v>198</v>
      </c>
    </row>
    <row r="112" spans="12:15" x14ac:dyDescent="0.25">
      <c r="L112" t="str">
        <f>"C_ES-SC-"&amp;$V$3&amp;"_"&amp;RIGHT(U30,3)</f>
        <v>C_ES-SC-HO_ELC</v>
      </c>
      <c r="M112" t="str">
        <f>"Non Residential tech for sp cooling - "&amp;$T$3&amp;" : "&amp;T30</f>
        <v>Non Residential tech for sp cooling - Hospital : Electricity (COM)</v>
      </c>
      <c r="N112" t="s">
        <v>30</v>
      </c>
      <c r="O112" t="s">
        <v>198</v>
      </c>
    </row>
    <row r="113" spans="12:15" x14ac:dyDescent="0.25">
      <c r="L113" t="str">
        <f>"C_ES-SC-"&amp;$V$3&amp;"_"&amp;RIGHT(U31,3)</f>
        <v>C_ES-SC-HO_GAS</v>
      </c>
      <c r="M113" t="str">
        <f>"Non Residential tech for sp cooling - "&amp;$T$3&amp;" : "&amp;T31</f>
        <v>Non Residential tech for sp cooling - Hospital : Gas (COM)</v>
      </c>
      <c r="N113" t="s">
        <v>30</v>
      </c>
      <c r="O113" t="s">
        <v>198</v>
      </c>
    </row>
    <row r="114" spans="12:15" x14ac:dyDescent="0.25">
      <c r="L114" t="str">
        <f>"C_ES-SC-"&amp;$V$4&amp;"_"&amp;RIGHT(U30,3)</f>
        <v>C_ES-SC-HR_ELC</v>
      </c>
      <c r="M114" t="str">
        <f>"Non Residential tech for sp cooling - "&amp;$T$4&amp;" : "&amp;T30</f>
        <v>Non Residential tech for sp cooling - Hotels &amp; Restaurant : Electricity (COM)</v>
      </c>
      <c r="N114" t="s">
        <v>30</v>
      </c>
      <c r="O114" t="s">
        <v>198</v>
      </c>
    </row>
    <row r="115" spans="12:15" x14ac:dyDescent="0.25">
      <c r="L115" t="str">
        <f>"C_ES-SC-"&amp;$V$4&amp;"_"&amp;RIGHT(U31,3)</f>
        <v>C_ES-SC-HR_GAS</v>
      </c>
      <c r="M115" t="str">
        <f>"Non Residential tech for sp cooling - "&amp;$T$4&amp;" : "&amp;T31</f>
        <v>Non Residential tech for sp cooling - Hotels &amp; Restaurant : Gas (COM)</v>
      </c>
      <c r="N115" t="s">
        <v>30</v>
      </c>
      <c r="O115" t="s">
        <v>198</v>
      </c>
    </row>
    <row r="116" spans="12:15" x14ac:dyDescent="0.25">
      <c r="L116" t="str">
        <f>"C_ES-SC-"&amp;$V$5&amp;"_"&amp;RIGHT(U30,3)</f>
        <v>C_ES-SC-SR_ELC</v>
      </c>
      <c r="M116" t="str">
        <f>"Non Residential tech for sp cooling - "&amp;$T$5&amp;" : "&amp;T30</f>
        <v>Non Residential tech for sp cooling - Sport and Recreation : Electricity (COM)</v>
      </c>
      <c r="N116" t="s">
        <v>30</v>
      </c>
      <c r="O116" t="s">
        <v>198</v>
      </c>
    </row>
    <row r="117" spans="12:15" x14ac:dyDescent="0.25">
      <c r="L117" t="str">
        <f>"C_ES-SC-"&amp;$V$5&amp;"_"&amp;RIGHT(U31,3)</f>
        <v>C_ES-SC-SR_GAS</v>
      </c>
      <c r="M117" t="str">
        <f>"Non Residential tech for sp cooling - "&amp;$T$5&amp;" : "&amp;T31</f>
        <v>Non Residential tech for sp cooling - Sport and Recreation : Gas (COM)</v>
      </c>
      <c r="N117" t="s">
        <v>30</v>
      </c>
      <c r="O117" t="s">
        <v>198</v>
      </c>
    </row>
    <row r="118" spans="12:15" x14ac:dyDescent="0.25">
      <c r="L118" t="str">
        <f>"C_ES-SC-"&amp;$V$6&amp;"_"&amp;RIGHT(U30,3)</f>
        <v>C_ES-SC-SL_ELC</v>
      </c>
      <c r="M118" t="str">
        <f>"Non Residential tech for sp cooling - "&amp;$T$6&amp;" : "&amp;T30</f>
        <v>Non Residential tech for sp cooling - Shop – Large (shopping malls) : Electricity (COM)</v>
      </c>
      <c r="N118" t="s">
        <v>30</v>
      </c>
      <c r="O118" t="s">
        <v>198</v>
      </c>
    </row>
    <row r="119" spans="12:15" x14ac:dyDescent="0.25">
      <c r="L119" t="str">
        <f>"C_ES-SC-"&amp;$V$6&amp;"_"&amp;RIGHT(U31,3)</f>
        <v>C_ES-SC-SL_GAS</v>
      </c>
      <c r="M119" t="str">
        <f>"Non Residential tech for sp cooling - "&amp;$T$6&amp;" : "&amp;T31</f>
        <v>Non Residential tech for sp cooling - Shop – Large (shopping malls) : Gas (COM)</v>
      </c>
      <c r="N119" t="s">
        <v>30</v>
      </c>
      <c r="O119" t="s">
        <v>198</v>
      </c>
    </row>
    <row r="120" spans="12:15" x14ac:dyDescent="0.25">
      <c r="L120" t="str">
        <f>"C_ES-SC-"&amp;$V$7&amp;"_"&amp;RIGHT(U30,3)</f>
        <v>C_ES-SC-SS_ELC</v>
      </c>
      <c r="M120" t="str">
        <f>"Non Residential tech for sp cooling - "&amp;$T$7&amp;" : "&amp;T30</f>
        <v>Non Residential tech for sp cooling - Shop – Small (shops) : Electricity (COM)</v>
      </c>
      <c r="N120" t="s">
        <v>30</v>
      </c>
      <c r="O120" t="s">
        <v>198</v>
      </c>
    </row>
    <row r="121" spans="12:15" x14ac:dyDescent="0.25">
      <c r="L121" t="str">
        <f>"C_ES-SC-"&amp;$V$7&amp;"_"&amp;RIGHT(U31,3)</f>
        <v>C_ES-SC-SS_GAS</v>
      </c>
      <c r="M121" t="str">
        <f>"Non Residential tech for sp cooling - "&amp;$T$7&amp;" : "&amp;T31</f>
        <v>Non Residential tech for sp cooling - Shop – Small (shops) : Gas (COM)</v>
      </c>
      <c r="N121" t="s">
        <v>30</v>
      </c>
      <c r="O121" t="s">
        <v>198</v>
      </c>
    </row>
    <row r="122" spans="12:15" x14ac:dyDescent="0.25">
      <c r="L122" t="str">
        <f>"C_ES-SC-"&amp;$V$8&amp;"_"&amp;RIGHT(U30,3)</f>
        <v>C_ES-SC-OF_ELC</v>
      </c>
      <c r="M122" t="str">
        <f>"Non Residential tech for sp cooling - "&amp;$T$8&amp;" : "&amp;T30</f>
        <v>Non Residential tech for sp cooling - Offices (Offices, Schools/Universities, Museums etc) : Electricity (COM)</v>
      </c>
      <c r="N122" t="s">
        <v>30</v>
      </c>
      <c r="O122" t="s">
        <v>198</v>
      </c>
    </row>
    <row r="123" spans="12:15" x14ac:dyDescent="0.25">
      <c r="L123" t="str">
        <f>"C_ES-SC-"&amp;$V$8&amp;"_"&amp;RIGHT(U31,3)</f>
        <v>C_ES-SC-OF_GAS</v>
      </c>
      <c r="M123" t="str">
        <f>"Non Residential tech for sp cooling - "&amp;$T$8&amp;" : "&amp;T31</f>
        <v>Non Residential tech for sp cooling - Offices (Offices, Schools/Universities, Museums etc) : Gas (COM)</v>
      </c>
      <c r="N123" t="s">
        <v>30</v>
      </c>
      <c r="O123" t="s">
        <v>198</v>
      </c>
    </row>
    <row r="124" spans="12:15" x14ac:dyDescent="0.25">
      <c r="L124" t="str">
        <f>"C_ES-CK-"&amp;$V$3&amp;"_"&amp;RIGHT(U28,3)</f>
        <v>C_ES-CK-HO_BIO</v>
      </c>
      <c r="M124" t="str">
        <f>"Non Residential tech for cooking - "&amp;$T$3&amp;" : "&amp;T28</f>
        <v>Non Residential tech for cooking - Hospital : Biomass and wastes (COM)</v>
      </c>
      <c r="N124" t="s">
        <v>30</v>
      </c>
      <c r="O124" t="str">
        <f>O4</f>
        <v>Mm2-y</v>
      </c>
    </row>
    <row r="125" spans="12:15" x14ac:dyDescent="0.25">
      <c r="L125" t="str">
        <f>"C_ES-CK-"&amp;$V$3&amp;"_"&amp;RIGHT(U30,3)</f>
        <v>C_ES-CK-HO_ELC</v>
      </c>
      <c r="M125" t="str">
        <f>"Non Residential tech for cooking - "&amp;$T$3&amp;" : "&amp;T30</f>
        <v>Non Residential tech for cooking - Hospital : Electricity (COM)</v>
      </c>
      <c r="N125" t="s">
        <v>30</v>
      </c>
      <c r="O125" t="str">
        <f>O124</f>
        <v>Mm2-y</v>
      </c>
    </row>
    <row r="126" spans="12:15" x14ac:dyDescent="0.25">
      <c r="L126" t="str">
        <f>"C_ES-CK-"&amp;$V$3&amp;"_"&amp;RIGHT(U31,3)</f>
        <v>C_ES-CK-HO_GAS</v>
      </c>
      <c r="M126" t="str">
        <f>"Non Residential tech for cooking - "&amp;$T$3&amp;" : "&amp;T31</f>
        <v>Non Residential tech for cooking - Hospital : Gas (COM)</v>
      </c>
      <c r="N126" t="s">
        <v>30</v>
      </c>
      <c r="O126" t="str">
        <f t="shared" ref="O126:O147" si="37">O125</f>
        <v>Mm2-y</v>
      </c>
    </row>
    <row r="127" spans="12:15" x14ac:dyDescent="0.25">
      <c r="L127" t="str">
        <f>"C_ES-CK-"&amp;$V$3&amp;"_"&amp;RIGHT(U34,3)</f>
        <v>C_ES-CK-HO_LPG</v>
      </c>
      <c r="M127" t="str">
        <f>"Non Residential tech for cooking - "&amp;$T$3&amp;" : "&amp;T34</f>
        <v>Non Residential tech for cooking - Hospital : LPG (COM)</v>
      </c>
      <c r="N127" t="s">
        <v>30</v>
      </c>
      <c r="O127" t="str">
        <f t="shared" si="37"/>
        <v>Mm2-y</v>
      </c>
    </row>
    <row r="128" spans="12:15" x14ac:dyDescent="0.25">
      <c r="L128" t="str">
        <f>"C_ES-CK-"&amp;$V$4&amp;"_"&amp;RIGHT(U28,3)</f>
        <v>C_ES-CK-HR_BIO</v>
      </c>
      <c r="M128" t="str">
        <f>"Non Residential tech for cooking - "&amp;$T$4&amp;" : "&amp;T28</f>
        <v>Non Residential tech for cooking - Hotels &amp; Restaurant : Biomass and wastes (COM)</v>
      </c>
      <c r="N128" t="s">
        <v>30</v>
      </c>
      <c r="O128" t="str">
        <f t="shared" si="37"/>
        <v>Mm2-y</v>
      </c>
    </row>
    <row r="129" spans="12:15" x14ac:dyDescent="0.25">
      <c r="L129" t="str">
        <f>"C_ES-CK-"&amp;$V$4&amp;"_"&amp;RIGHT(U30,3)</f>
        <v>C_ES-CK-HR_ELC</v>
      </c>
      <c r="M129" t="str">
        <f>"Non Residential tech for cooking - "&amp;$T$4&amp;" : "&amp;T30</f>
        <v>Non Residential tech for cooking - Hotels &amp; Restaurant : Electricity (COM)</v>
      </c>
      <c r="N129" t="s">
        <v>30</v>
      </c>
      <c r="O129" t="str">
        <f t="shared" si="37"/>
        <v>Mm2-y</v>
      </c>
    </row>
    <row r="130" spans="12:15" x14ac:dyDescent="0.25">
      <c r="L130" t="str">
        <f>"C_ES-CK-"&amp;$V$4&amp;"_"&amp;RIGHT(U31,3)</f>
        <v>C_ES-CK-HR_GAS</v>
      </c>
      <c r="M130" t="str">
        <f>"Non Residential tech for cooking - "&amp;$T$4&amp;" : "&amp;T31</f>
        <v>Non Residential tech for cooking - Hotels &amp; Restaurant : Gas (COM)</v>
      </c>
      <c r="N130" t="s">
        <v>30</v>
      </c>
      <c r="O130" t="str">
        <f t="shared" si="37"/>
        <v>Mm2-y</v>
      </c>
    </row>
    <row r="131" spans="12:15" x14ac:dyDescent="0.25">
      <c r="L131" t="str">
        <f>"C_ES-CK-"&amp;$V$4&amp;"_"&amp;RIGHT(U34,3)</f>
        <v>C_ES-CK-HR_LPG</v>
      </c>
      <c r="M131" t="str">
        <f>"Non Residential tech for cooking - "&amp;$T$4&amp;" : "&amp;T34</f>
        <v>Non Residential tech for cooking - Hotels &amp; Restaurant : LPG (COM)</v>
      </c>
      <c r="N131" t="s">
        <v>30</v>
      </c>
      <c r="O131" t="str">
        <f t="shared" si="37"/>
        <v>Mm2-y</v>
      </c>
    </row>
    <row r="132" spans="12:15" x14ac:dyDescent="0.25">
      <c r="L132" t="str">
        <f>"C_ES-CK-"&amp;$V$5&amp;"_"&amp;RIGHT(U28,3)</f>
        <v>C_ES-CK-SR_BIO</v>
      </c>
      <c r="M132" t="str">
        <f>"Non Residential tech for cooking - "&amp;$T$5&amp;" : "&amp;T28</f>
        <v>Non Residential tech for cooking - Sport and Recreation : Biomass and wastes (COM)</v>
      </c>
      <c r="N132" t="s">
        <v>30</v>
      </c>
      <c r="O132" t="str">
        <f t="shared" si="37"/>
        <v>Mm2-y</v>
      </c>
    </row>
    <row r="133" spans="12:15" x14ac:dyDescent="0.25">
      <c r="L133" t="str">
        <f>"C_ES-CK-"&amp;$V$5&amp;"_"&amp;RIGHT(U30,3)</f>
        <v>C_ES-CK-SR_ELC</v>
      </c>
      <c r="M133" t="str">
        <f>"Non Residential tech for cooking - "&amp;$T$5&amp;" : "&amp;T30</f>
        <v>Non Residential tech for cooking - Sport and Recreation : Electricity (COM)</v>
      </c>
      <c r="N133" t="s">
        <v>30</v>
      </c>
      <c r="O133" t="str">
        <f t="shared" si="37"/>
        <v>Mm2-y</v>
      </c>
    </row>
    <row r="134" spans="12:15" x14ac:dyDescent="0.25">
      <c r="L134" t="str">
        <f>"C_ES-CK-"&amp;$V$5&amp;"_"&amp;RIGHT(U31,3)</f>
        <v>C_ES-CK-SR_GAS</v>
      </c>
      <c r="M134" t="str">
        <f>"Non Residential tech for cooking - "&amp;$T$5&amp;" : "&amp;T31</f>
        <v>Non Residential tech for cooking - Sport and Recreation : Gas (COM)</v>
      </c>
      <c r="N134" t="s">
        <v>30</v>
      </c>
      <c r="O134" t="str">
        <f t="shared" si="37"/>
        <v>Mm2-y</v>
      </c>
    </row>
    <row r="135" spans="12:15" x14ac:dyDescent="0.25">
      <c r="L135" t="str">
        <f>"C_ES-CK-"&amp;$V$5&amp;"_"&amp;RIGHT(U34,3)</f>
        <v>C_ES-CK-SR_LPG</v>
      </c>
      <c r="M135" t="str">
        <f>"Non Residential tech for cooking - "&amp;$T$5&amp;" : "&amp;T34</f>
        <v>Non Residential tech for cooking - Sport and Recreation : LPG (COM)</v>
      </c>
      <c r="N135" t="s">
        <v>30</v>
      </c>
      <c r="O135" t="str">
        <f t="shared" si="37"/>
        <v>Mm2-y</v>
      </c>
    </row>
    <row r="136" spans="12:15" x14ac:dyDescent="0.25">
      <c r="L136" t="str">
        <f>"C_ES-CK-"&amp;$V$6&amp;"_"&amp;RIGHT(U28,3)</f>
        <v>C_ES-CK-SL_BIO</v>
      </c>
      <c r="M136" t="str">
        <f>"Non Residential tech for cooking - "&amp;$T$6&amp;" : "&amp;T28</f>
        <v>Non Residential tech for cooking - Shop – Large (shopping malls) : Biomass and wastes (COM)</v>
      </c>
      <c r="N136" t="s">
        <v>30</v>
      </c>
      <c r="O136" t="str">
        <f t="shared" si="37"/>
        <v>Mm2-y</v>
      </c>
    </row>
    <row r="137" spans="12:15" x14ac:dyDescent="0.25">
      <c r="L137" t="str">
        <f>"C_ES-CK-"&amp;$V$6&amp;"_"&amp;RIGHT(U30,3)</f>
        <v>C_ES-CK-SL_ELC</v>
      </c>
      <c r="M137" t="str">
        <f>"Non Residential tech for cooking - "&amp;$T$6&amp;" : "&amp;T30</f>
        <v>Non Residential tech for cooking - Shop – Large (shopping malls) : Electricity (COM)</v>
      </c>
      <c r="N137" t="s">
        <v>30</v>
      </c>
      <c r="O137" t="str">
        <f t="shared" si="37"/>
        <v>Mm2-y</v>
      </c>
    </row>
    <row r="138" spans="12:15" x14ac:dyDescent="0.25">
      <c r="L138" t="str">
        <f>"C_ES-CK-"&amp;$V$6&amp;"_"&amp;RIGHT(U31,3)</f>
        <v>C_ES-CK-SL_GAS</v>
      </c>
      <c r="M138" t="str">
        <f>"Non Residential tech for cooking - "&amp;$T$6&amp;" : "&amp;T31</f>
        <v>Non Residential tech for cooking - Shop – Large (shopping malls) : Gas (COM)</v>
      </c>
      <c r="N138" t="s">
        <v>30</v>
      </c>
      <c r="O138" t="str">
        <f t="shared" si="37"/>
        <v>Mm2-y</v>
      </c>
    </row>
    <row r="139" spans="12:15" x14ac:dyDescent="0.25">
      <c r="L139" t="str">
        <f>"C_ES-CK-"&amp;$V$6&amp;"_"&amp;RIGHT(U34,3)</f>
        <v>C_ES-CK-SL_LPG</v>
      </c>
      <c r="M139" t="str">
        <f>"Non Residential tech for cooking - "&amp;$T$6&amp;" : "&amp;T34</f>
        <v>Non Residential tech for cooking - Shop – Large (shopping malls) : LPG (COM)</v>
      </c>
      <c r="N139" t="s">
        <v>30</v>
      </c>
      <c r="O139" t="str">
        <f t="shared" si="37"/>
        <v>Mm2-y</v>
      </c>
    </row>
    <row r="140" spans="12:15" x14ac:dyDescent="0.25">
      <c r="L140" t="str">
        <f>"C_ES-CK-"&amp;$V$7&amp;"_"&amp;RIGHT(U28,3)</f>
        <v>C_ES-CK-SS_BIO</v>
      </c>
      <c r="M140" t="str">
        <f>"Non Residential tech for cooking - "&amp;$T$7&amp;" : "&amp;T28</f>
        <v>Non Residential tech for cooking - Shop – Small (shops) : Biomass and wastes (COM)</v>
      </c>
      <c r="N140" t="s">
        <v>30</v>
      </c>
      <c r="O140" t="str">
        <f t="shared" si="37"/>
        <v>Mm2-y</v>
      </c>
    </row>
    <row r="141" spans="12:15" x14ac:dyDescent="0.25">
      <c r="L141" t="str">
        <f>"C_ES-CK-"&amp;$V$7&amp;"_"&amp;RIGHT(U30,3)</f>
        <v>C_ES-CK-SS_ELC</v>
      </c>
      <c r="M141" t="str">
        <f>"Non Residential tech for cooking - "&amp;$T$7&amp;" : "&amp;T30</f>
        <v>Non Residential tech for cooking - Shop – Small (shops) : Electricity (COM)</v>
      </c>
      <c r="N141" t="s">
        <v>30</v>
      </c>
      <c r="O141" t="str">
        <f t="shared" si="37"/>
        <v>Mm2-y</v>
      </c>
    </row>
    <row r="142" spans="12:15" x14ac:dyDescent="0.25">
      <c r="L142" t="str">
        <f>"C_ES-CK-"&amp;$V$7&amp;"_"&amp;RIGHT(U31,3)</f>
        <v>C_ES-CK-SS_GAS</v>
      </c>
      <c r="M142" t="str">
        <f>"Non Residential tech for cooking - "&amp;$T$7&amp;" : "&amp;T31</f>
        <v>Non Residential tech for cooking - Shop – Small (shops) : Gas (COM)</v>
      </c>
      <c r="N142" t="s">
        <v>30</v>
      </c>
      <c r="O142" t="str">
        <f t="shared" si="37"/>
        <v>Mm2-y</v>
      </c>
    </row>
    <row r="143" spans="12:15" x14ac:dyDescent="0.25">
      <c r="L143" t="str">
        <f>"C_ES-CK-"&amp;$V$7&amp;"_"&amp;RIGHT(U34,3)</f>
        <v>C_ES-CK-SS_LPG</v>
      </c>
      <c r="M143" t="str">
        <f>"Non Residential tech for cooking - "&amp;$T$7&amp;" : "&amp;T34</f>
        <v>Non Residential tech for cooking - Shop – Small (shops) : LPG (COM)</v>
      </c>
      <c r="N143" t="s">
        <v>30</v>
      </c>
      <c r="O143" t="str">
        <f t="shared" si="37"/>
        <v>Mm2-y</v>
      </c>
    </row>
    <row r="144" spans="12:15" x14ac:dyDescent="0.25">
      <c r="L144" t="str">
        <f>"C_ES-CK-"&amp;$V$8&amp;"_"&amp;RIGHT(U28,3)</f>
        <v>C_ES-CK-OF_BIO</v>
      </c>
      <c r="M144" t="str">
        <f>"Non Residential tech for cooking - "&amp;$T$8&amp;" : "&amp;T28</f>
        <v>Non Residential tech for cooking - Offices (Offices, Schools/Universities, Museums etc) : Biomass and wastes (COM)</v>
      </c>
      <c r="N144" t="s">
        <v>30</v>
      </c>
      <c r="O144" t="str">
        <f t="shared" si="37"/>
        <v>Mm2-y</v>
      </c>
    </row>
    <row r="145" spans="11:16" x14ac:dyDescent="0.25">
      <c r="L145" t="str">
        <f>"C_ES-CK-"&amp;$V$8&amp;"_"&amp;RIGHT(U30,3)</f>
        <v>C_ES-CK-OF_ELC</v>
      </c>
      <c r="M145" t="str">
        <f>"Non Residential tech for cooking - "&amp;$T$8&amp;" : "&amp;T30</f>
        <v>Non Residential tech for cooking - Offices (Offices, Schools/Universities, Museums etc) : Electricity (COM)</v>
      </c>
      <c r="N145" t="s">
        <v>30</v>
      </c>
      <c r="O145" t="str">
        <f t="shared" si="37"/>
        <v>Mm2-y</v>
      </c>
    </row>
    <row r="146" spans="11:16" x14ac:dyDescent="0.25">
      <c r="L146" t="str">
        <f>"C_ES-CK-"&amp;$V$8&amp;"_"&amp;RIGHT(U31,3)</f>
        <v>C_ES-CK-OF_GAS</v>
      </c>
      <c r="M146" t="str">
        <f>"Non Residential tech for cooking - "&amp;$T$8&amp;" : "&amp;T31</f>
        <v>Non Residential tech for cooking - Offices (Offices, Schools/Universities, Museums etc) : Gas (COM)</v>
      </c>
      <c r="N146" t="s">
        <v>30</v>
      </c>
      <c r="O146" t="str">
        <f t="shared" si="37"/>
        <v>Mm2-y</v>
      </c>
    </row>
    <row r="147" spans="11:16" x14ac:dyDescent="0.25">
      <c r="L147" t="str">
        <f>"C_ES-CK-"&amp;$V$8&amp;"_"&amp;RIGHT(U34,3)</f>
        <v>C_ES-CK-OF_LPG</v>
      </c>
      <c r="M147" t="str">
        <f>"Non Residential tech for cooking - "&amp;$T$8&amp;" : "&amp;T34</f>
        <v>Non Residential tech for cooking - Offices (Offices, Schools/Universities, Museums etc) : LPG (COM)</v>
      </c>
      <c r="N147" t="s">
        <v>30</v>
      </c>
      <c r="O147" t="str">
        <f t="shared" si="37"/>
        <v>Mm2-y</v>
      </c>
    </row>
    <row r="148" spans="11:16" x14ac:dyDescent="0.25">
      <c r="L148" t="str">
        <f>COM_Fuel!F6</f>
        <v>COMCOA00</v>
      </c>
      <c r="M148" t="str">
        <f>"Fuel Tech Base-year "&amp;T35</f>
        <v>Fuel Tech Base-year Solids (COM)</v>
      </c>
      <c r="N148" t="s">
        <v>30</v>
      </c>
      <c r="O148" t="s">
        <v>377</v>
      </c>
    </row>
    <row r="149" spans="11:16" x14ac:dyDescent="0.25">
      <c r="L149" t="str">
        <f>COM_Fuel!F7</f>
        <v>COMLPG00</v>
      </c>
      <c r="M149" t="str">
        <f>"Fuel Tech Base-year "&amp;T34</f>
        <v>Fuel Tech Base-year LPG (COM)</v>
      </c>
      <c r="N149" t="s">
        <v>30</v>
      </c>
      <c r="O149" t="s">
        <v>377</v>
      </c>
    </row>
    <row r="150" spans="11:16" x14ac:dyDescent="0.25">
      <c r="L150" t="str">
        <f>COM_Fuel!F8</f>
        <v>COMOIL00</v>
      </c>
      <c r="M150" t="str">
        <f>"Fuel Tech Base-year "&amp;T32</f>
        <v>Fuel Tech Base-year GDO and other liquids (COM)</v>
      </c>
      <c r="N150" t="s">
        <v>30</v>
      </c>
      <c r="O150" t="s">
        <v>377</v>
      </c>
    </row>
    <row r="151" spans="11:16" x14ac:dyDescent="0.25">
      <c r="L151" t="str">
        <f>COM_Fuel!F9</f>
        <v>COMGAS00</v>
      </c>
      <c r="M151" t="str">
        <f>"Fuel Tech Base-year "&amp;T31</f>
        <v>Fuel Tech Base-year Gas (COM)</v>
      </c>
      <c r="N151" t="s">
        <v>30</v>
      </c>
      <c r="O151" t="s">
        <v>377</v>
      </c>
    </row>
    <row r="152" spans="11:16" x14ac:dyDescent="0.25">
      <c r="L152" t="str">
        <f>COM_Fuel!F10</f>
        <v>COMBIO00</v>
      </c>
      <c r="M152" t="str">
        <f>"Fuel Tech Base-year "&amp;T28</f>
        <v>Fuel Tech Base-year Biomass and wastes (COM)</v>
      </c>
      <c r="N152" t="s">
        <v>30</v>
      </c>
      <c r="O152" t="s">
        <v>377</v>
      </c>
    </row>
    <row r="153" spans="11:16" x14ac:dyDescent="0.25">
      <c r="L153" t="str">
        <f>COM_Fuel!F11</f>
        <v>COMSOL00</v>
      </c>
      <c r="M153" t="str">
        <f>"Fuel Tech Base-year "&amp;T36</f>
        <v>Fuel Tech Base-year Solar (COM)</v>
      </c>
      <c r="N153" t="s">
        <v>30</v>
      </c>
      <c r="O153" t="s">
        <v>377</v>
      </c>
    </row>
    <row r="154" spans="11:16" x14ac:dyDescent="0.25">
      <c r="L154" t="str">
        <f>COM_Fuel!F12</f>
        <v>COMGEO00</v>
      </c>
      <c r="M154" t="str">
        <f>"Fuel Tech Base-year "&amp;T33</f>
        <v>Fuel Tech Base-year Geothermal Energy (COM)</v>
      </c>
      <c r="N154" t="s">
        <v>30</v>
      </c>
      <c r="O154" t="s">
        <v>377</v>
      </c>
    </row>
    <row r="155" spans="11:16" x14ac:dyDescent="0.25">
      <c r="K155" t="s">
        <v>378</v>
      </c>
      <c r="L155" t="str">
        <f>COM_Fuel!F140</f>
        <v>COMELC00</v>
      </c>
      <c r="M155" t="str">
        <f>"Fuel Tech "&amp;T30</f>
        <v>Fuel Tech Electricity (COM)</v>
      </c>
      <c r="N155" t="s">
        <v>30</v>
      </c>
      <c r="O155" t="s">
        <v>198</v>
      </c>
      <c r="P155" t="s">
        <v>362</v>
      </c>
    </row>
    <row r="156" spans="11:16" x14ac:dyDescent="0.25">
      <c r="K156" t="s">
        <v>379</v>
      </c>
      <c r="L156" t="str">
        <f>COM_Fuel!F164</f>
        <v>COMHTH00</v>
      </c>
      <c r="M156" t="str">
        <f>"Fuel Tech Base-year "&amp;T29</f>
        <v>Fuel Tech Base-year Derived heat (COM)</v>
      </c>
      <c r="N156" t="s">
        <v>30</v>
      </c>
      <c r="O156" t="s">
        <v>198</v>
      </c>
      <c r="P156" t="s">
        <v>364</v>
      </c>
    </row>
    <row r="157" spans="11:16" x14ac:dyDescent="0.25">
      <c r="K157" t="s">
        <v>88</v>
      </c>
      <c r="L157" t="str">
        <f>COM_Fuel!F63</f>
        <v>COMCOA01</v>
      </c>
      <c r="M157" t="str">
        <f>"Fuel Tech New "&amp;T35</f>
        <v>Fuel Tech New Solids (COM)</v>
      </c>
      <c r="N157" t="s">
        <v>30</v>
      </c>
      <c r="O157" t="s">
        <v>377</v>
      </c>
    </row>
    <row r="158" spans="11:16" x14ac:dyDescent="0.25">
      <c r="L158" t="str">
        <f>COM_Fuel!F64</f>
        <v>COMLPG01</v>
      </c>
      <c r="M158" t="str">
        <f>"Fuel Tech New "&amp;T34</f>
        <v>Fuel Tech New LPG (COM)</v>
      </c>
      <c r="N158" t="s">
        <v>30</v>
      </c>
      <c r="O158" t="s">
        <v>377</v>
      </c>
    </row>
    <row r="159" spans="11:16" x14ac:dyDescent="0.25">
      <c r="L159" t="str">
        <f>COM_Fuel!F65</f>
        <v>COMOIL01</v>
      </c>
      <c r="M159" t="str">
        <f>"Fuel Tech New "&amp;T32</f>
        <v>Fuel Tech New GDO and other liquids (COM)</v>
      </c>
      <c r="N159" t="s">
        <v>30</v>
      </c>
      <c r="O159" t="s">
        <v>377</v>
      </c>
    </row>
    <row r="160" spans="11:16" x14ac:dyDescent="0.25">
      <c r="L160" t="str">
        <f>COM_Fuel!F66</f>
        <v>COMGAS01</v>
      </c>
      <c r="M160" t="str">
        <f>"Fuel Tech New "&amp;T31</f>
        <v>Fuel Tech New Gas (COM)</v>
      </c>
      <c r="N160" t="s">
        <v>30</v>
      </c>
      <c r="O160" t="s">
        <v>377</v>
      </c>
    </row>
    <row r="161" spans="11:16" x14ac:dyDescent="0.25">
      <c r="L161" t="str">
        <f>COM_Fuel!F67</f>
        <v>COMBIO01</v>
      </c>
      <c r="M161" t="str">
        <f>"Fuel Tech New "&amp;T28</f>
        <v>Fuel Tech New Biomass and wastes (COM)</v>
      </c>
      <c r="N161" t="s">
        <v>30</v>
      </c>
      <c r="O161" t="s">
        <v>377</v>
      </c>
    </row>
    <row r="162" spans="11:16" x14ac:dyDescent="0.25">
      <c r="L162" t="str">
        <f>COM_Fuel!F68</f>
        <v>COMSOL01</v>
      </c>
      <c r="M162" t="str">
        <f>"Fuel Tech New "&amp;T36</f>
        <v>Fuel Tech New Solar (COM)</v>
      </c>
      <c r="N162" t="s">
        <v>30</v>
      </c>
      <c r="O162" t="s">
        <v>377</v>
      </c>
    </row>
    <row r="163" spans="11:16" x14ac:dyDescent="0.25">
      <c r="L163" t="str">
        <f>COM_Fuel!F69</f>
        <v>COMGEO01</v>
      </c>
      <c r="M163" t="str">
        <f>"Fuel Tech New "&amp;T33</f>
        <v>Fuel Tech New Geothermal Energy (COM)</v>
      </c>
      <c r="N163" t="s">
        <v>30</v>
      </c>
      <c r="O163" t="s">
        <v>377</v>
      </c>
    </row>
    <row r="164" spans="11:16" x14ac:dyDescent="0.25">
      <c r="K164" t="s">
        <v>379</v>
      </c>
      <c r="L164" t="str">
        <f>COM_Fuel!F217</f>
        <v>COMHTH01</v>
      </c>
      <c r="M164" t="str">
        <f>"Fuel Tech New "&amp;T29</f>
        <v>Fuel Tech New Derived heat (COM)</v>
      </c>
      <c r="N164" t="s">
        <v>30</v>
      </c>
      <c r="O164" t="s">
        <v>198</v>
      </c>
      <c r="P164" t="s">
        <v>364</v>
      </c>
    </row>
    <row r="165" spans="11:16" x14ac:dyDescent="0.25">
      <c r="K165" t="s">
        <v>88</v>
      </c>
      <c r="L165" t="str">
        <f>COM_Fuel!F291</f>
        <v>COMCOO100</v>
      </c>
      <c r="M165" t="s">
        <v>262</v>
      </c>
      <c r="N165" t="s">
        <v>30</v>
      </c>
      <c r="O165" t="s">
        <v>198</v>
      </c>
    </row>
    <row r="166" spans="11:16" x14ac:dyDescent="0.25">
      <c r="L166" t="str">
        <f>COM_Fuel!F354</f>
        <v>COMCOO200</v>
      </c>
      <c r="M166" t="s">
        <v>263</v>
      </c>
      <c r="N166" t="s">
        <v>30</v>
      </c>
      <c r="O166" t="s">
        <v>198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O38"/>
  <sheetViews>
    <sheetView zoomScaleNormal="100" workbookViewId="0">
      <selection activeCell="G35" sqref="G35"/>
    </sheetView>
  </sheetViews>
  <sheetFormatPr defaultRowHeight="15" x14ac:dyDescent="0.25"/>
  <cols>
    <col min="2" max="2" width="18.7109375" customWidth="1"/>
    <col min="3" max="3" width="18.140625" customWidth="1"/>
    <col min="4" max="4" width="7.5703125" bestFit="1" customWidth="1"/>
  </cols>
  <sheetData>
    <row r="1" spans="1:40" ht="14.45" customHeight="1" x14ac:dyDescent="0.25">
      <c r="A1" s="264" t="s">
        <v>386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</row>
    <row r="2" spans="1:40" ht="14.45" customHeight="1" x14ac:dyDescent="0.25">
      <c r="A2" s="262" t="s">
        <v>234</v>
      </c>
      <c r="B2" s="263"/>
      <c r="C2" s="11" t="s">
        <v>41</v>
      </c>
      <c r="D2" s="239" t="s">
        <v>0</v>
      </c>
      <c r="E2" s="239" t="s">
        <v>1</v>
      </c>
      <c r="F2" s="239" t="s">
        <v>2</v>
      </c>
      <c r="G2" s="239" t="s">
        <v>33</v>
      </c>
      <c r="H2" s="239" t="s">
        <v>3</v>
      </c>
      <c r="I2" s="239" t="s">
        <v>4</v>
      </c>
      <c r="J2" s="239" t="s">
        <v>5</v>
      </c>
      <c r="K2" s="239" t="s">
        <v>6</v>
      </c>
      <c r="L2" s="239" t="s">
        <v>7</v>
      </c>
      <c r="M2" s="239" t="s">
        <v>9</v>
      </c>
      <c r="N2" s="239" t="s">
        <v>10</v>
      </c>
      <c r="O2" s="239" t="s">
        <v>11</v>
      </c>
      <c r="P2" s="239" t="s">
        <v>8</v>
      </c>
      <c r="Q2" s="239" t="s">
        <v>12</v>
      </c>
      <c r="R2" s="239" t="s">
        <v>13</v>
      </c>
      <c r="S2" s="239" t="s">
        <v>14</v>
      </c>
      <c r="T2" s="239" t="s">
        <v>15</v>
      </c>
      <c r="U2" s="239" t="s">
        <v>16</v>
      </c>
      <c r="V2" s="239" t="s">
        <v>17</v>
      </c>
      <c r="W2" s="239" t="s">
        <v>18</v>
      </c>
      <c r="X2" s="239" t="s">
        <v>19</v>
      </c>
      <c r="Y2" s="239" t="s">
        <v>20</v>
      </c>
      <c r="Z2" s="239" t="s">
        <v>21</v>
      </c>
      <c r="AA2" s="239" t="s">
        <v>22</v>
      </c>
      <c r="AB2" s="239" t="s">
        <v>23</v>
      </c>
      <c r="AC2" s="239" t="s">
        <v>24</v>
      </c>
      <c r="AD2" s="239" t="s">
        <v>25</v>
      </c>
      <c r="AE2" s="239" t="s">
        <v>26</v>
      </c>
      <c r="AF2" s="239" t="s">
        <v>27</v>
      </c>
      <c r="AG2" s="239" t="s">
        <v>28</v>
      </c>
      <c r="AH2" s="268" t="s">
        <v>29</v>
      </c>
      <c r="AI2" s="269" t="s">
        <v>121</v>
      </c>
      <c r="AJ2" s="269" t="s">
        <v>122</v>
      </c>
      <c r="AK2" s="269" t="s">
        <v>124</v>
      </c>
      <c r="AL2" s="269" t="s">
        <v>125</v>
      </c>
      <c r="AM2" s="269" t="s">
        <v>126</v>
      </c>
      <c r="AN2" s="269" t="s">
        <v>123</v>
      </c>
    </row>
    <row r="3" spans="1:40" x14ac:dyDescent="0.25">
      <c r="A3" s="11" t="s">
        <v>79</v>
      </c>
      <c r="B3" s="11" t="s">
        <v>44</v>
      </c>
      <c r="C3" s="11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6"/>
      <c r="AI3" s="269"/>
      <c r="AJ3" s="269"/>
      <c r="AK3" s="269"/>
      <c r="AL3" s="269"/>
      <c r="AM3" s="269"/>
      <c r="AN3" s="269"/>
    </row>
    <row r="4" spans="1:40" x14ac:dyDescent="0.25">
      <c r="A4" s="239"/>
      <c r="B4" s="270"/>
      <c r="C4" s="271"/>
      <c r="D4" s="209">
        <v>676.56399999999996</v>
      </c>
      <c r="E4" s="209">
        <v>1025.48</v>
      </c>
      <c r="F4" s="209">
        <v>378.22500000000002</v>
      </c>
      <c r="G4" s="209">
        <f>IDEES!H31</f>
        <v>1043.4775638977017</v>
      </c>
      <c r="H4" s="209">
        <v>98.121099999999998</v>
      </c>
      <c r="I4" s="209">
        <v>675.89700000000005</v>
      </c>
      <c r="J4" s="209">
        <v>9155.19</v>
      </c>
      <c r="K4" s="209">
        <v>581.14599999999996</v>
      </c>
      <c r="L4" s="209">
        <v>102.04600000000001</v>
      </c>
      <c r="M4" s="209">
        <v>4205.47</v>
      </c>
      <c r="N4" s="209">
        <v>677.68100000000004</v>
      </c>
      <c r="O4" s="209">
        <v>6657.54</v>
      </c>
      <c r="P4" s="209">
        <v>731.66300000000001</v>
      </c>
      <c r="Q4" s="209">
        <v>258.53500000000003</v>
      </c>
      <c r="R4" s="209">
        <v>621.95100000000002</v>
      </c>
      <c r="S4" s="209">
        <v>479.71800000000002</v>
      </c>
      <c r="T4" s="209">
        <f>IDEES!U31</f>
        <v>77.220155815227628</v>
      </c>
      <c r="U4" s="209">
        <v>4636.68</v>
      </c>
      <c r="V4" s="209">
        <v>151.19900000000001</v>
      </c>
      <c r="W4" s="209">
        <v>97.031000000000006</v>
      </c>
      <c r="X4" s="209">
        <v>129.02000000000001</v>
      </c>
      <c r="Y4" s="209">
        <v>28.682300000000001</v>
      </c>
      <c r="Z4" s="209">
        <v>1782.5</v>
      </c>
      <c r="AA4" s="209">
        <f>IDEES!AB31</f>
        <v>755.2540802777894</v>
      </c>
      <c r="AB4" s="209">
        <v>2080.13</v>
      </c>
      <c r="AC4" s="209">
        <v>849.67600000000004</v>
      </c>
      <c r="AD4" s="209">
        <v>414.52499999999998</v>
      </c>
      <c r="AE4" s="209">
        <v>1334.91</v>
      </c>
      <c r="AF4" s="209">
        <v>166.113</v>
      </c>
      <c r="AG4" s="209">
        <v>361.24599999999998</v>
      </c>
      <c r="AH4" s="209">
        <v>5102.18</v>
      </c>
      <c r="AI4" s="219">
        <f>IDEES!AJ31</f>
        <v>59.308277121502712</v>
      </c>
      <c r="AJ4" s="219">
        <f>IDEES!AK31</f>
        <v>99.842133311362815</v>
      </c>
      <c r="AK4" s="219">
        <f>IDEES!AL31</f>
        <v>0.5836350663411175</v>
      </c>
      <c r="AL4" s="219">
        <f>IDEES!AM31</f>
        <v>79.325411472315736</v>
      </c>
      <c r="AM4" s="219">
        <f>IDEES!AN31</f>
        <v>316.65560772192254</v>
      </c>
      <c r="AN4" s="219">
        <f>IDEES!AO31</f>
        <v>37.906208713930106</v>
      </c>
    </row>
    <row r="5" spans="1:40" ht="14.45" customHeight="1" x14ac:dyDescent="0.25">
      <c r="A5" s="234"/>
      <c r="B5" s="266" t="s">
        <v>382</v>
      </c>
      <c r="C5" s="267"/>
      <c r="D5" s="210">
        <v>242.215</v>
      </c>
      <c r="E5" s="210">
        <v>341.29500000000002</v>
      </c>
      <c r="F5" s="210">
        <v>131.23500000000001</v>
      </c>
      <c r="G5" s="210">
        <f>$G$4/$D$4*D5</f>
        <v>373.57281519484013</v>
      </c>
      <c r="H5" s="210">
        <v>28.918700000000001</v>
      </c>
      <c r="I5" s="210">
        <v>225.97399999999999</v>
      </c>
      <c r="J5" s="210">
        <v>3799.18</v>
      </c>
      <c r="K5" s="210">
        <v>210.49299999999999</v>
      </c>
      <c r="L5" s="210">
        <v>34.838799999999999</v>
      </c>
      <c r="M5" s="210">
        <v>1218.21</v>
      </c>
      <c r="N5" s="210">
        <v>213.71799999999999</v>
      </c>
      <c r="O5" s="210">
        <v>1857.02</v>
      </c>
      <c r="P5" s="210">
        <v>258.10399999999998</v>
      </c>
      <c r="Q5" s="210">
        <v>81.642300000000006</v>
      </c>
      <c r="R5" s="210">
        <v>223.17</v>
      </c>
      <c r="S5" s="210">
        <v>171.54900000000001</v>
      </c>
      <c r="T5" s="210">
        <f>$T$4/$AA$4*AA5</f>
        <v>25.925277113829541</v>
      </c>
      <c r="U5" s="210">
        <v>1682.75</v>
      </c>
      <c r="V5" s="210">
        <v>55.522199999999998</v>
      </c>
      <c r="W5" s="210">
        <v>33.944299999999998</v>
      </c>
      <c r="X5" s="210">
        <v>45.682000000000002</v>
      </c>
      <c r="Y5" s="210">
        <v>8.1724999999999994</v>
      </c>
      <c r="Z5" s="210">
        <v>673.55899999999997</v>
      </c>
      <c r="AA5" s="210">
        <f>$AA$4/$AE$4*AE5</f>
        <v>253.56296054884405</v>
      </c>
      <c r="AB5" s="210">
        <v>723.25199999999995</v>
      </c>
      <c r="AC5" s="210">
        <v>257.25700000000001</v>
      </c>
      <c r="AD5" s="210">
        <v>148.99600000000001</v>
      </c>
      <c r="AE5" s="210">
        <v>448.17200000000003</v>
      </c>
      <c r="AF5" s="210">
        <v>56.538200000000003</v>
      </c>
      <c r="AG5" s="210">
        <v>144.15799999999999</v>
      </c>
      <c r="AH5" s="210">
        <v>1733.28</v>
      </c>
      <c r="AI5" s="210">
        <f t="shared" ref="AI5:AI10" si="0">$AI$4/$F$4*F5</f>
        <v>20.578549138847006</v>
      </c>
      <c r="AJ5" s="210">
        <f t="shared" ref="AJ5:AJ10" si="1">$AJ$4/$F$4*F5</f>
        <v>34.642824681384624</v>
      </c>
      <c r="AK5" s="210">
        <f t="shared" ref="AK5:AK10" si="2">$AK$4/$F$4*F5</f>
        <v>0.20250736448219064</v>
      </c>
      <c r="AL5" s="210">
        <f t="shared" ref="AL5:AL10" si="3">$AL$4/$F$4*F5</f>
        <v>27.524014474372017</v>
      </c>
      <c r="AM5" s="210">
        <f t="shared" ref="AM5:AM10" si="4">$AM$4/$F$4*F5</f>
        <v>109.87189815423757</v>
      </c>
      <c r="AN5" s="210">
        <f t="shared" ref="AN5:AN10" si="5">$AN$4/$F$4*F5</f>
        <v>13.152544915255781</v>
      </c>
    </row>
    <row r="6" spans="1:40" ht="14.45" customHeight="1" x14ac:dyDescent="0.25">
      <c r="A6" s="234"/>
      <c r="B6" s="266" t="s">
        <v>384</v>
      </c>
      <c r="C6" s="267"/>
      <c r="D6" s="210">
        <v>87.858699999999999</v>
      </c>
      <c r="E6" s="210">
        <v>142.82300000000001</v>
      </c>
      <c r="F6" s="210">
        <v>41.164499999999997</v>
      </c>
      <c r="G6" s="210">
        <f t="shared" ref="G6:G10" si="6">$G$4/$D$4*D6</f>
        <v>135.50614907565139</v>
      </c>
      <c r="H6" s="210">
        <v>21.738399999999999</v>
      </c>
      <c r="I6" s="210">
        <v>63.224899999999998</v>
      </c>
      <c r="J6" s="210">
        <v>729.32799999999997</v>
      </c>
      <c r="K6" s="210">
        <v>78.4114</v>
      </c>
      <c r="L6" s="210">
        <v>12.3247</v>
      </c>
      <c r="M6" s="210">
        <v>698.49800000000005</v>
      </c>
      <c r="N6" s="210">
        <v>114.483</v>
      </c>
      <c r="O6" s="210">
        <v>1100.93</v>
      </c>
      <c r="P6" s="210">
        <v>85.746499999999997</v>
      </c>
      <c r="Q6" s="210">
        <v>35.915500000000002</v>
      </c>
      <c r="R6" s="210">
        <v>74.711699999999993</v>
      </c>
      <c r="S6" s="210">
        <v>64.282799999999995</v>
      </c>
      <c r="T6" s="210">
        <f t="shared" ref="T6:T10" si="7">$T$4/$AA$4*AA6</f>
        <v>12.858572320006219</v>
      </c>
      <c r="U6" s="210">
        <v>613.99099999999999</v>
      </c>
      <c r="V6" s="210">
        <v>16.297599999999999</v>
      </c>
      <c r="W6" s="210">
        <v>17.638500000000001</v>
      </c>
      <c r="X6" s="210">
        <v>17.266400000000001</v>
      </c>
      <c r="Y6" s="210">
        <v>3.4363700000000001</v>
      </c>
      <c r="Z6" s="210">
        <v>245.58500000000001</v>
      </c>
      <c r="AA6" s="210">
        <f t="shared" ref="AA6:AA10" si="8">$AA$4/$AE$4*AE6</f>
        <v>125.7636572822954</v>
      </c>
      <c r="AB6" s="210">
        <v>195.15</v>
      </c>
      <c r="AC6" s="210">
        <v>130.90899999999999</v>
      </c>
      <c r="AD6" s="210">
        <v>51.497199999999999</v>
      </c>
      <c r="AE6" s="210">
        <v>222.28700000000001</v>
      </c>
      <c r="AF6" s="210">
        <v>23.6645</v>
      </c>
      <c r="AG6" s="210">
        <v>40.9358</v>
      </c>
      <c r="AH6" s="210">
        <v>617.25300000000004</v>
      </c>
      <c r="AI6" s="210">
        <f t="shared" si="0"/>
        <v>6.4548762603426475</v>
      </c>
      <c r="AJ6" s="210">
        <f t="shared" si="1"/>
        <v>10.866419450579929</v>
      </c>
      <c r="AK6" s="210">
        <f t="shared" si="2"/>
        <v>6.3520512098351314E-2</v>
      </c>
      <c r="AL6" s="210">
        <f t="shared" si="3"/>
        <v>8.6334613009508647</v>
      </c>
      <c r="AM6" s="210">
        <f t="shared" si="4"/>
        <v>34.463532987161287</v>
      </c>
      <c r="AN6" s="210">
        <f t="shared" si="5"/>
        <v>4.1255605224524441</v>
      </c>
    </row>
    <row r="7" spans="1:40" ht="14.45" customHeight="1" x14ac:dyDescent="0.25">
      <c r="A7" s="234"/>
      <c r="B7" s="266" t="s">
        <v>385</v>
      </c>
      <c r="C7" s="267"/>
      <c r="D7" s="210">
        <v>60.353200000000001</v>
      </c>
      <c r="E7" s="210">
        <v>105.024</v>
      </c>
      <c r="F7" s="210">
        <v>32.338799999999999</v>
      </c>
      <c r="G7" s="210">
        <f t="shared" si="6"/>
        <v>93.083891707851407</v>
      </c>
      <c r="H7" s="210">
        <v>7.5428800000000003</v>
      </c>
      <c r="I7" s="210">
        <v>67.9024</v>
      </c>
      <c r="J7" s="210">
        <v>1034.01</v>
      </c>
      <c r="K7" s="210">
        <v>47.5139</v>
      </c>
      <c r="L7" s="210">
        <v>12.8056</v>
      </c>
      <c r="M7" s="210">
        <v>414.77800000000002</v>
      </c>
      <c r="N7" s="210">
        <v>55.749000000000002</v>
      </c>
      <c r="O7" s="210">
        <v>626.75599999999997</v>
      </c>
      <c r="P7" s="210">
        <v>65.316299999999998</v>
      </c>
      <c r="Q7" s="210">
        <v>24.349399999999999</v>
      </c>
      <c r="R7" s="210">
        <v>54.937199999999997</v>
      </c>
      <c r="S7" s="210">
        <v>41.458599999999997</v>
      </c>
      <c r="T7" s="210">
        <f t="shared" si="7"/>
        <v>6.3334052330014838</v>
      </c>
      <c r="U7" s="210">
        <v>385.95299999999997</v>
      </c>
      <c r="V7" s="210">
        <v>13.783200000000001</v>
      </c>
      <c r="W7" s="210">
        <v>9.3847299999999994</v>
      </c>
      <c r="X7" s="210">
        <v>12.0382</v>
      </c>
      <c r="Y7" s="210">
        <v>3.2322799999999998</v>
      </c>
      <c r="Z7" s="210">
        <v>156.65700000000001</v>
      </c>
      <c r="AA7" s="210">
        <f t="shared" si="8"/>
        <v>61.944062321275624</v>
      </c>
      <c r="AB7" s="210">
        <v>237.24100000000001</v>
      </c>
      <c r="AC7" s="210">
        <v>78.275800000000004</v>
      </c>
      <c r="AD7" s="210">
        <v>37.18</v>
      </c>
      <c r="AE7" s="210">
        <v>109.486</v>
      </c>
      <c r="AF7" s="210">
        <v>14.3002</v>
      </c>
      <c r="AG7" s="210">
        <v>36.151000000000003</v>
      </c>
      <c r="AH7" s="210">
        <v>492.03699999999998</v>
      </c>
      <c r="AI7" s="210">
        <f t="shared" si="0"/>
        <v>5.0709458977509465</v>
      </c>
      <c r="AJ7" s="210">
        <f t="shared" si="1"/>
        <v>8.5366508843400073</v>
      </c>
      <c r="AK7" s="210">
        <f t="shared" si="2"/>
        <v>4.990166616006908E-2</v>
      </c>
      <c r="AL7" s="210">
        <f t="shared" si="3"/>
        <v>6.7824406544277194</v>
      </c>
      <c r="AM7" s="210">
        <f t="shared" si="4"/>
        <v>27.074525393608852</v>
      </c>
      <c r="AN7" s="210">
        <f t="shared" si="5"/>
        <v>3.2410372195334598</v>
      </c>
    </row>
    <row r="8" spans="1:40" ht="14.45" customHeight="1" x14ac:dyDescent="0.25">
      <c r="A8" s="234"/>
      <c r="B8" s="266" t="s">
        <v>383</v>
      </c>
      <c r="C8" s="267"/>
      <c r="D8" s="210">
        <v>98.118899999999996</v>
      </c>
      <c r="E8" s="210">
        <v>165.7</v>
      </c>
      <c r="F8" s="210">
        <v>67.855500000000006</v>
      </c>
      <c r="G8" s="210">
        <f t="shared" si="6"/>
        <v>151.33065126776211</v>
      </c>
      <c r="H8" s="210">
        <v>12.186500000000001</v>
      </c>
      <c r="I8" s="210">
        <v>108.35</v>
      </c>
      <c r="J8" s="210">
        <v>949.29899999999998</v>
      </c>
      <c r="K8" s="210">
        <v>76.681100000000001</v>
      </c>
      <c r="L8" s="210">
        <v>15.836</v>
      </c>
      <c r="M8" s="210">
        <v>573.452</v>
      </c>
      <c r="N8" s="210">
        <v>93.628900000000002</v>
      </c>
      <c r="O8" s="210">
        <v>1305.8</v>
      </c>
      <c r="P8" s="210">
        <v>98.374399999999994</v>
      </c>
      <c r="Q8" s="210">
        <v>44.600700000000003</v>
      </c>
      <c r="R8" s="210">
        <v>90.4041</v>
      </c>
      <c r="S8" s="210">
        <v>54.474400000000003</v>
      </c>
      <c r="T8" s="210">
        <f t="shared" si="7"/>
        <v>8.2893182971215182</v>
      </c>
      <c r="U8" s="210">
        <v>678.31600000000003</v>
      </c>
      <c r="V8" s="210">
        <v>22.491499999999998</v>
      </c>
      <c r="W8" s="210">
        <v>7.3322500000000002</v>
      </c>
      <c r="X8" s="210">
        <v>19.492799999999999</v>
      </c>
      <c r="Y8" s="210">
        <v>5.6381399999999999</v>
      </c>
      <c r="Z8" s="210">
        <v>198.39</v>
      </c>
      <c r="AA8" s="210">
        <f t="shared" si="8"/>
        <v>81.07392947513064</v>
      </c>
      <c r="AB8" s="210">
        <v>343.25099999999998</v>
      </c>
      <c r="AC8" s="210">
        <v>138.34899999999999</v>
      </c>
      <c r="AD8" s="210">
        <v>60.356900000000003</v>
      </c>
      <c r="AE8" s="210">
        <v>143.298</v>
      </c>
      <c r="AF8" s="210">
        <v>25.073599999999999</v>
      </c>
      <c r="AG8" s="210">
        <v>46.666600000000003</v>
      </c>
      <c r="AH8" s="210">
        <v>762.96299999999997</v>
      </c>
      <c r="AI8" s="210">
        <f t="shared" si="0"/>
        <v>10.640208336884466</v>
      </c>
      <c r="AJ8" s="210">
        <f t="shared" si="1"/>
        <v>17.912189508650087</v>
      </c>
      <c r="AK8" s="210">
        <f t="shared" si="2"/>
        <v>0.10470711677998466</v>
      </c>
      <c r="AL8" s="210">
        <f t="shared" si="3"/>
        <v>14.231384647127294</v>
      </c>
      <c r="AM8" s="210">
        <f t="shared" si="4"/>
        <v>56.809636036155503</v>
      </c>
      <c r="AN8" s="210">
        <f t="shared" si="5"/>
        <v>6.800567771533041</v>
      </c>
    </row>
    <row r="9" spans="1:40" ht="14.45" customHeight="1" x14ac:dyDescent="0.25">
      <c r="A9" s="234"/>
      <c r="B9" s="266" t="s">
        <v>381</v>
      </c>
      <c r="C9" s="267"/>
      <c r="D9" s="210">
        <v>54.968600000000002</v>
      </c>
      <c r="E9" s="210">
        <v>68.655500000000004</v>
      </c>
      <c r="F9" s="210">
        <v>33.993299999999998</v>
      </c>
      <c r="G9" s="210">
        <f t="shared" si="6"/>
        <v>84.779120406742322</v>
      </c>
      <c r="H9" s="210">
        <v>6.2815300000000001</v>
      </c>
      <c r="I9" s="210">
        <v>60.927</v>
      </c>
      <c r="J9" s="210">
        <v>608.76300000000003</v>
      </c>
      <c r="K9" s="210">
        <v>45.651000000000003</v>
      </c>
      <c r="L9" s="210">
        <v>5.0417300000000003</v>
      </c>
      <c r="M9" s="210">
        <v>350.80500000000001</v>
      </c>
      <c r="N9" s="210">
        <v>48.380400000000002</v>
      </c>
      <c r="O9" s="210">
        <v>500.30200000000002</v>
      </c>
      <c r="P9" s="210">
        <v>55.343200000000003</v>
      </c>
      <c r="Q9" s="210">
        <v>22.268699999999999</v>
      </c>
      <c r="R9" s="210">
        <v>50.0837</v>
      </c>
      <c r="S9" s="210">
        <v>38.084699999999998</v>
      </c>
      <c r="T9" s="210">
        <f t="shared" si="7"/>
        <v>5.5658950432834953</v>
      </c>
      <c r="U9" s="210">
        <v>389.73399999999998</v>
      </c>
      <c r="V9" s="210">
        <v>12.0593</v>
      </c>
      <c r="W9" s="210">
        <v>5.5977499999999996</v>
      </c>
      <c r="X9" s="210">
        <v>10.0199</v>
      </c>
      <c r="Y9" s="210">
        <v>2.8206500000000001</v>
      </c>
      <c r="Z9" s="210">
        <v>148.33699999999999</v>
      </c>
      <c r="AA9" s="210">
        <f t="shared" si="8"/>
        <v>54.437405590016056</v>
      </c>
      <c r="AB9" s="210">
        <v>181.04</v>
      </c>
      <c r="AC9" s="210">
        <v>73.335800000000006</v>
      </c>
      <c r="AD9" s="210">
        <v>33.709400000000002</v>
      </c>
      <c r="AE9" s="210">
        <v>96.218000000000004</v>
      </c>
      <c r="AF9" s="210">
        <v>11.6966</v>
      </c>
      <c r="AG9" s="210">
        <v>23.0214</v>
      </c>
      <c r="AH9" s="210">
        <v>452.10700000000003</v>
      </c>
      <c r="AI9" s="210">
        <f t="shared" si="0"/>
        <v>5.3303828585481599</v>
      </c>
      <c r="AJ9" s="210">
        <f t="shared" si="1"/>
        <v>8.973398348319515</v>
      </c>
      <c r="AK9" s="210">
        <f t="shared" si="2"/>
        <v>5.2454707913684992E-2</v>
      </c>
      <c r="AL9" s="210">
        <f t="shared" si="3"/>
        <v>7.1294401739754649</v>
      </c>
      <c r="AM9" s="210">
        <f t="shared" si="4"/>
        <v>28.459697455148728</v>
      </c>
      <c r="AN9" s="210">
        <f t="shared" si="5"/>
        <v>3.4068533932850555</v>
      </c>
    </row>
    <row r="10" spans="1:40" ht="14.45" customHeight="1" x14ac:dyDescent="0.25">
      <c r="A10" s="235"/>
      <c r="B10" s="266" t="s">
        <v>380</v>
      </c>
      <c r="C10" s="267"/>
      <c r="D10" s="210">
        <v>133.05000000000001</v>
      </c>
      <c r="E10" s="210">
        <v>201.982</v>
      </c>
      <c r="F10" s="210">
        <v>71.637100000000004</v>
      </c>
      <c r="G10" s="210">
        <f t="shared" si="6"/>
        <v>205.20555317248514</v>
      </c>
      <c r="H10" s="210">
        <v>21.452999999999999</v>
      </c>
      <c r="I10" s="210">
        <v>149.51900000000001</v>
      </c>
      <c r="J10" s="210">
        <v>2034.61</v>
      </c>
      <c r="K10" s="210">
        <v>122.396</v>
      </c>
      <c r="L10" s="210">
        <v>21.1996</v>
      </c>
      <c r="M10" s="210">
        <v>949.726</v>
      </c>
      <c r="N10" s="210">
        <v>151.72200000000001</v>
      </c>
      <c r="O10" s="210">
        <v>1266.73</v>
      </c>
      <c r="P10" s="210">
        <v>168.779</v>
      </c>
      <c r="Q10" s="210">
        <v>49.758200000000002</v>
      </c>
      <c r="R10" s="210">
        <v>128.64500000000001</v>
      </c>
      <c r="S10" s="210">
        <v>109.86799999999999</v>
      </c>
      <c r="T10" s="210">
        <f t="shared" si="7"/>
        <v>18.247919194837852</v>
      </c>
      <c r="U10" s="210">
        <v>885.94299999999998</v>
      </c>
      <c r="V10" s="210">
        <v>31.044799999999999</v>
      </c>
      <c r="W10" s="210">
        <v>23.133500000000002</v>
      </c>
      <c r="X10" s="210">
        <v>24.520800000000001</v>
      </c>
      <c r="Y10" s="210">
        <v>5.3823400000000001</v>
      </c>
      <c r="Z10" s="210">
        <v>359.97300000000001</v>
      </c>
      <c r="AA10" s="210">
        <f t="shared" si="8"/>
        <v>178.474328146369</v>
      </c>
      <c r="AB10" s="210">
        <v>400.2</v>
      </c>
      <c r="AC10" s="210">
        <v>171.54900000000001</v>
      </c>
      <c r="AD10" s="210">
        <v>82.785300000000007</v>
      </c>
      <c r="AE10" s="210">
        <v>315.45299999999997</v>
      </c>
      <c r="AF10" s="210">
        <v>34.839700000000001</v>
      </c>
      <c r="AG10" s="210">
        <v>70.313299999999998</v>
      </c>
      <c r="AH10" s="210">
        <v>1044.54</v>
      </c>
      <c r="AI10" s="210">
        <f t="shared" si="0"/>
        <v>11.233189183636199</v>
      </c>
      <c r="AJ10" s="210">
        <f t="shared" si="1"/>
        <v>18.910439257689017</v>
      </c>
      <c r="AK10" s="210">
        <f t="shared" si="2"/>
        <v>0.11054246443515174</v>
      </c>
      <c r="AL10" s="210">
        <f t="shared" si="3"/>
        <v>15.024502436865436</v>
      </c>
      <c r="AM10" s="210">
        <f t="shared" si="4"/>
        <v>59.975647923685997</v>
      </c>
      <c r="AN10" s="210">
        <f t="shared" si="5"/>
        <v>7.1795647148144157</v>
      </c>
    </row>
    <row r="12" spans="1:40" x14ac:dyDescent="0.25">
      <c r="AA12" s="211"/>
      <c r="AI12" s="211"/>
    </row>
    <row r="15" spans="1:40" x14ac:dyDescent="0.25">
      <c r="A15" s="264" t="s">
        <v>407</v>
      </c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</row>
    <row r="16" spans="1:40" x14ac:dyDescent="0.25">
      <c r="A16" s="262" t="s">
        <v>234</v>
      </c>
      <c r="B16" s="263"/>
      <c r="C16" s="11" t="s">
        <v>41</v>
      </c>
      <c r="D16" s="239" t="s">
        <v>0</v>
      </c>
      <c r="E16" s="239" t="s">
        <v>1</v>
      </c>
      <c r="F16" s="239" t="s">
        <v>2</v>
      </c>
      <c r="G16" s="239" t="s">
        <v>33</v>
      </c>
      <c r="H16" s="239" t="s">
        <v>3</v>
      </c>
      <c r="I16" s="239" t="s">
        <v>4</v>
      </c>
      <c r="J16" s="239" t="s">
        <v>5</v>
      </c>
      <c r="K16" s="239" t="s">
        <v>6</v>
      </c>
      <c r="L16" s="239" t="s">
        <v>7</v>
      </c>
      <c r="M16" s="239" t="s">
        <v>9</v>
      </c>
      <c r="N16" s="239" t="s">
        <v>10</v>
      </c>
      <c r="O16" s="239" t="s">
        <v>11</v>
      </c>
      <c r="P16" s="239" t="s">
        <v>8</v>
      </c>
      <c r="Q16" s="239" t="s">
        <v>12</v>
      </c>
      <c r="R16" s="239" t="s">
        <v>13</v>
      </c>
      <c r="S16" s="239" t="s">
        <v>14</v>
      </c>
      <c r="T16" s="239" t="s">
        <v>15</v>
      </c>
      <c r="U16" s="239" t="s">
        <v>16</v>
      </c>
      <c r="V16" s="239" t="s">
        <v>17</v>
      </c>
      <c r="W16" s="239" t="s">
        <v>18</v>
      </c>
      <c r="X16" s="239" t="s">
        <v>19</v>
      </c>
      <c r="Y16" s="239" t="s">
        <v>20</v>
      </c>
      <c r="Z16" s="239" t="s">
        <v>21</v>
      </c>
      <c r="AA16" s="239" t="s">
        <v>22</v>
      </c>
      <c r="AB16" s="239" t="s">
        <v>23</v>
      </c>
      <c r="AC16" s="239" t="s">
        <v>24</v>
      </c>
      <c r="AD16" s="239" t="s">
        <v>25</v>
      </c>
      <c r="AE16" s="239" t="s">
        <v>26</v>
      </c>
      <c r="AF16" s="239" t="s">
        <v>27</v>
      </c>
      <c r="AG16" s="239" t="s">
        <v>28</v>
      </c>
      <c r="AH16" s="268" t="s">
        <v>29</v>
      </c>
      <c r="AI16" s="269" t="s">
        <v>121</v>
      </c>
      <c r="AJ16" s="269" t="s">
        <v>122</v>
      </c>
      <c r="AK16" s="269" t="s">
        <v>124</v>
      </c>
      <c r="AL16" s="269" t="s">
        <v>125</v>
      </c>
      <c r="AM16" s="269" t="s">
        <v>126</v>
      </c>
      <c r="AN16" s="269" t="s">
        <v>123</v>
      </c>
    </row>
    <row r="17" spans="1:41" x14ac:dyDescent="0.25">
      <c r="A17" s="11" t="s">
        <v>79</v>
      </c>
      <c r="B17" s="11" t="s">
        <v>44</v>
      </c>
      <c r="C17" s="1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6"/>
      <c r="AI17" s="269"/>
      <c r="AJ17" s="269"/>
      <c r="AK17" s="269"/>
      <c r="AL17" s="269"/>
      <c r="AM17" s="269"/>
      <c r="AN17" s="269"/>
    </row>
    <row r="18" spans="1:41" x14ac:dyDescent="0.25">
      <c r="A18" s="239"/>
      <c r="B18" s="18"/>
      <c r="C18" s="18"/>
      <c r="D18" s="18">
        <f>D4/1000*41.868</f>
        <v>28.326381551999997</v>
      </c>
      <c r="E18" s="18">
        <f t="shared" ref="E18:AN18" si="9">E4/1000*41.868</f>
        <v>42.934796640000002</v>
      </c>
      <c r="F18" s="18">
        <f t="shared" si="9"/>
        <v>15.835524300000003</v>
      </c>
      <c r="G18" s="18">
        <f t="shared" si="9"/>
        <v>43.688318645268971</v>
      </c>
      <c r="H18" s="18">
        <f t="shared" si="9"/>
        <v>4.1081342148000006</v>
      </c>
      <c r="I18" s="18">
        <f t="shared" si="9"/>
        <v>28.298455596000004</v>
      </c>
      <c r="J18" s="18">
        <f t="shared" si="9"/>
        <v>383.30949492000008</v>
      </c>
      <c r="K18" s="18">
        <f t="shared" si="9"/>
        <v>24.331420727999998</v>
      </c>
      <c r="L18" s="18">
        <f t="shared" si="9"/>
        <v>4.2724619280000011</v>
      </c>
      <c r="M18" s="18">
        <f t="shared" ref="M18:P24" si="10">M4/1000*41.868</f>
        <v>176.07461796000001</v>
      </c>
      <c r="N18" s="18">
        <f t="shared" si="10"/>
        <v>28.373148108000006</v>
      </c>
      <c r="O18" s="18">
        <f t="shared" si="10"/>
        <v>278.73788472000001</v>
      </c>
      <c r="P18" s="18">
        <f t="shared" si="10"/>
        <v>30.633266484000004</v>
      </c>
      <c r="Q18" s="18">
        <f t="shared" si="9"/>
        <v>10.824343380000002</v>
      </c>
      <c r="R18" s="18">
        <f t="shared" si="9"/>
        <v>26.039844468000002</v>
      </c>
      <c r="S18" s="18">
        <f t="shared" si="9"/>
        <v>20.084833224000004</v>
      </c>
      <c r="T18" s="18">
        <f t="shared" si="9"/>
        <v>3.2330534836719509</v>
      </c>
      <c r="U18" s="18">
        <f t="shared" si="9"/>
        <v>194.12851824000001</v>
      </c>
      <c r="V18" s="18">
        <f t="shared" si="9"/>
        <v>6.3303997320000001</v>
      </c>
      <c r="W18" s="18">
        <f t="shared" si="9"/>
        <v>4.0624939080000004</v>
      </c>
      <c r="X18" s="18">
        <f t="shared" si="9"/>
        <v>5.4018093600000014</v>
      </c>
      <c r="Y18" s="18">
        <f t="shared" si="9"/>
        <v>1.2008705364000001</v>
      </c>
      <c r="Z18" s="18">
        <f t="shared" si="9"/>
        <v>74.629710000000003</v>
      </c>
      <c r="AA18" s="18">
        <f t="shared" si="9"/>
        <v>31.620977833070487</v>
      </c>
      <c r="AB18" s="18">
        <f t="shared" si="9"/>
        <v>87.090882840000006</v>
      </c>
      <c r="AC18" s="18">
        <f t="shared" si="9"/>
        <v>35.574234768000004</v>
      </c>
      <c r="AD18" s="18">
        <f t="shared" si="9"/>
        <v>17.355332699999998</v>
      </c>
      <c r="AE18" s="18">
        <f t="shared" si="9"/>
        <v>55.890011880000003</v>
      </c>
      <c r="AF18" s="18">
        <f t="shared" si="9"/>
        <v>6.9548190840000004</v>
      </c>
      <c r="AG18" s="18">
        <f t="shared" si="9"/>
        <v>15.124647527999999</v>
      </c>
      <c r="AH18" s="18">
        <f t="shared" si="9"/>
        <v>213.61807224000003</v>
      </c>
      <c r="AI18" s="220">
        <f t="shared" si="9"/>
        <v>2.4831189465230756</v>
      </c>
      <c r="AJ18" s="220">
        <f t="shared" si="9"/>
        <v>4.180190437480138</v>
      </c>
      <c r="AK18" s="220">
        <f t="shared" si="9"/>
        <v>2.4435632957569908E-2</v>
      </c>
      <c r="AL18" s="220">
        <f t="shared" si="9"/>
        <v>3.3211963275229155</v>
      </c>
      <c r="AM18" s="220">
        <f t="shared" si="9"/>
        <v>13.257736984101452</v>
      </c>
      <c r="AN18" s="220">
        <f t="shared" si="9"/>
        <v>1.5870571464348258</v>
      </c>
    </row>
    <row r="19" spans="1:41" ht="14.45" customHeight="1" x14ac:dyDescent="0.25">
      <c r="A19" s="234"/>
      <c r="B19" s="266" t="s">
        <v>382</v>
      </c>
      <c r="C19" s="267"/>
      <c r="D19" s="12">
        <f>D5/1000*41.868</f>
        <v>10.141057620000002</v>
      </c>
      <c r="E19" s="12">
        <f t="shared" ref="E19:AN24" si="11">E5/1000*41.868</f>
        <v>14.289339060000001</v>
      </c>
      <c r="F19" s="12">
        <f t="shared" si="11"/>
        <v>5.4945469800000009</v>
      </c>
      <c r="G19" s="12">
        <f t="shared" si="11"/>
        <v>15.640746626577569</v>
      </c>
      <c r="H19" s="12">
        <f t="shared" si="11"/>
        <v>1.2107681316000001</v>
      </c>
      <c r="I19" s="12">
        <f t="shared" si="11"/>
        <v>9.461079432</v>
      </c>
      <c r="J19" s="12">
        <f t="shared" si="11"/>
        <v>159.06406824000001</v>
      </c>
      <c r="K19" s="12">
        <f t="shared" si="11"/>
        <v>8.8129209240000002</v>
      </c>
      <c r="L19" s="12">
        <f t="shared" si="11"/>
        <v>1.4586308783999999</v>
      </c>
      <c r="M19" s="12">
        <f t="shared" si="10"/>
        <v>51.004016280000002</v>
      </c>
      <c r="N19" s="12">
        <f t="shared" si="10"/>
        <v>8.9479452239999997</v>
      </c>
      <c r="O19" s="12">
        <f t="shared" si="10"/>
        <v>77.749713360000001</v>
      </c>
      <c r="P19" s="12">
        <f t="shared" si="10"/>
        <v>10.806298272000001</v>
      </c>
      <c r="Q19" s="12">
        <f t="shared" si="11"/>
        <v>3.4181998164</v>
      </c>
      <c r="R19" s="12">
        <f t="shared" si="11"/>
        <v>9.3436815600000003</v>
      </c>
      <c r="S19" s="12">
        <f t="shared" si="11"/>
        <v>7.1824135320000009</v>
      </c>
      <c r="T19" s="12">
        <f t="shared" si="11"/>
        <v>1.0854395022018153</v>
      </c>
      <c r="U19" s="12">
        <f t="shared" si="11"/>
        <v>70.453377000000003</v>
      </c>
      <c r="V19" s="12">
        <f t="shared" si="11"/>
        <v>2.3246034696</v>
      </c>
      <c r="W19" s="12">
        <f t="shared" si="11"/>
        <v>1.4211799523999999</v>
      </c>
      <c r="X19" s="12">
        <f t="shared" si="11"/>
        <v>1.912613976</v>
      </c>
      <c r="Y19" s="12">
        <f t="shared" si="11"/>
        <v>0.34216622999999996</v>
      </c>
      <c r="Z19" s="12">
        <f t="shared" si="11"/>
        <v>28.200568212000004</v>
      </c>
      <c r="AA19" s="12">
        <f t="shared" si="11"/>
        <v>10.616174032259002</v>
      </c>
      <c r="AB19" s="12">
        <f t="shared" si="11"/>
        <v>30.281114736000003</v>
      </c>
      <c r="AC19" s="12">
        <f t="shared" si="11"/>
        <v>10.770836076000002</v>
      </c>
      <c r="AD19" s="12">
        <f t="shared" si="11"/>
        <v>6.2381645280000013</v>
      </c>
      <c r="AE19" s="12">
        <f t="shared" si="11"/>
        <v>18.764065296000002</v>
      </c>
      <c r="AF19" s="12">
        <f t="shared" si="11"/>
        <v>2.3671413576000004</v>
      </c>
      <c r="AG19" s="12">
        <f t="shared" si="11"/>
        <v>6.0356071439999992</v>
      </c>
      <c r="AH19" s="12">
        <f t="shared" si="11"/>
        <v>72.568967040000004</v>
      </c>
      <c r="AI19" s="12">
        <f t="shared" si="11"/>
        <v>0.86158269534524645</v>
      </c>
      <c r="AJ19" s="12">
        <f t="shared" si="11"/>
        <v>1.4504257837602115</v>
      </c>
      <c r="AK19" s="12">
        <f t="shared" si="11"/>
        <v>8.4785783361403591E-3</v>
      </c>
      <c r="AL19" s="12">
        <f t="shared" si="11"/>
        <v>1.1523754380130076</v>
      </c>
      <c r="AM19" s="12">
        <f t="shared" si="11"/>
        <v>4.6001166319216189</v>
      </c>
      <c r="AN19" s="12">
        <f t="shared" si="11"/>
        <v>0.55067075051192904</v>
      </c>
    </row>
    <row r="20" spans="1:41" ht="14.45" customHeight="1" x14ac:dyDescent="0.25">
      <c r="A20" s="234"/>
      <c r="B20" s="266" t="s">
        <v>384</v>
      </c>
      <c r="C20" s="267"/>
      <c r="D20" s="12">
        <f t="shared" ref="D20:R24" si="12">D6/1000*41.868</f>
        <v>3.6784680515999999</v>
      </c>
      <c r="E20" s="12">
        <f t="shared" si="12"/>
        <v>5.9797133640000002</v>
      </c>
      <c r="F20" s="12">
        <f t="shared" si="12"/>
        <v>1.723475286</v>
      </c>
      <c r="G20" s="12">
        <f t="shared" si="12"/>
        <v>5.6733714494993732</v>
      </c>
      <c r="H20" s="12">
        <f t="shared" si="12"/>
        <v>0.91014333120000002</v>
      </c>
      <c r="I20" s="12">
        <f t="shared" si="12"/>
        <v>2.6471001132</v>
      </c>
      <c r="J20" s="12">
        <f t="shared" si="12"/>
        <v>30.535504704000001</v>
      </c>
      <c r="K20" s="12">
        <f t="shared" si="12"/>
        <v>3.2829284952000006</v>
      </c>
      <c r="L20" s="12">
        <f t="shared" si="12"/>
        <v>0.51601053959999998</v>
      </c>
      <c r="M20" s="12">
        <f t="shared" si="10"/>
        <v>29.244714264000002</v>
      </c>
      <c r="N20" s="12">
        <f t="shared" si="10"/>
        <v>4.7931742440000003</v>
      </c>
      <c r="O20" s="12">
        <f t="shared" si="10"/>
        <v>46.093737240000003</v>
      </c>
      <c r="P20" s="12">
        <f t="shared" si="10"/>
        <v>3.5900344620000002</v>
      </c>
      <c r="Q20" s="12">
        <f t="shared" si="12"/>
        <v>1.5037101540000002</v>
      </c>
      <c r="R20" s="12">
        <f t="shared" si="12"/>
        <v>3.1280294555999997</v>
      </c>
      <c r="S20" s="12">
        <f t="shared" si="11"/>
        <v>2.6913922704000002</v>
      </c>
      <c r="T20" s="12">
        <f t="shared" si="11"/>
        <v>0.53836270589402047</v>
      </c>
      <c r="U20" s="12">
        <f t="shared" si="11"/>
        <v>25.706575187999999</v>
      </c>
      <c r="V20" s="12">
        <f t="shared" si="11"/>
        <v>0.68234791679999995</v>
      </c>
      <c r="W20" s="12">
        <f t="shared" si="11"/>
        <v>0.73848871800000004</v>
      </c>
      <c r="X20" s="12">
        <f t="shared" si="11"/>
        <v>0.72290963520000007</v>
      </c>
      <c r="Y20" s="12">
        <f t="shared" si="11"/>
        <v>0.14387393916000002</v>
      </c>
      <c r="Z20" s="12">
        <f t="shared" si="11"/>
        <v>10.282152780000001</v>
      </c>
      <c r="AA20" s="12">
        <f t="shared" si="11"/>
        <v>5.2654728030951441</v>
      </c>
      <c r="AB20" s="12">
        <f t="shared" si="11"/>
        <v>8.1705402000000014</v>
      </c>
      <c r="AC20" s="12">
        <f t="shared" si="11"/>
        <v>5.4808980119999999</v>
      </c>
      <c r="AD20" s="12">
        <f t="shared" si="11"/>
        <v>2.1560847696000001</v>
      </c>
      <c r="AE20" s="12">
        <f t="shared" si="11"/>
        <v>9.3067121160000017</v>
      </c>
      <c r="AF20" s="12">
        <f t="shared" si="11"/>
        <v>0.99078528600000015</v>
      </c>
      <c r="AG20" s="12">
        <f t="shared" si="11"/>
        <v>1.7139000744000001</v>
      </c>
      <c r="AH20" s="12">
        <f t="shared" si="11"/>
        <v>25.843148604000003</v>
      </c>
      <c r="AI20" s="12">
        <f t="shared" si="11"/>
        <v>0.270252759268026</v>
      </c>
      <c r="AJ20" s="12">
        <f t="shared" si="11"/>
        <v>0.45495524955688049</v>
      </c>
      <c r="AK20" s="12">
        <f t="shared" si="11"/>
        <v>2.659476800533773E-3</v>
      </c>
      <c r="AL20" s="12">
        <f t="shared" si="11"/>
        <v>0.36146575774821083</v>
      </c>
      <c r="AM20" s="12">
        <f t="shared" si="11"/>
        <v>1.4429191991064689</v>
      </c>
      <c r="AN20" s="12">
        <f t="shared" si="11"/>
        <v>0.17272896795403894</v>
      </c>
    </row>
    <row r="21" spans="1:41" ht="14.45" customHeight="1" x14ac:dyDescent="0.25">
      <c r="A21" s="234"/>
      <c r="B21" s="266" t="s">
        <v>385</v>
      </c>
      <c r="C21" s="267"/>
      <c r="D21" s="12">
        <f t="shared" si="12"/>
        <v>2.5268677776000001</v>
      </c>
      <c r="E21" s="12">
        <f t="shared" si="11"/>
        <v>4.3971448320000004</v>
      </c>
      <c r="F21" s="12">
        <f t="shared" si="11"/>
        <v>1.3539608784000001</v>
      </c>
      <c r="G21" s="12">
        <f t="shared" si="11"/>
        <v>3.8972363780243229</v>
      </c>
      <c r="H21" s="12">
        <f t="shared" si="11"/>
        <v>0.31580529984</v>
      </c>
      <c r="I21" s="12">
        <f t="shared" si="11"/>
        <v>2.8429376832000002</v>
      </c>
      <c r="J21" s="12">
        <f t="shared" si="11"/>
        <v>43.291930680000007</v>
      </c>
      <c r="K21" s="12">
        <f t="shared" si="11"/>
        <v>1.9893119652</v>
      </c>
      <c r="L21" s="12">
        <f t="shared" si="11"/>
        <v>0.53614486080000001</v>
      </c>
      <c r="M21" s="12">
        <f t="shared" si="10"/>
        <v>17.365925304000001</v>
      </c>
      <c r="N21" s="12">
        <f t="shared" si="10"/>
        <v>2.334099132</v>
      </c>
      <c r="O21" s="12">
        <f t="shared" si="10"/>
        <v>26.241020208000002</v>
      </c>
      <c r="P21" s="12">
        <f t="shared" si="10"/>
        <v>2.7346628483999997</v>
      </c>
      <c r="Q21" s="12">
        <f t="shared" si="11"/>
        <v>1.0194606792000001</v>
      </c>
      <c r="R21" s="12">
        <f t="shared" si="11"/>
        <v>2.3001106895999999</v>
      </c>
      <c r="S21" s="12">
        <f t="shared" si="11"/>
        <v>1.7357886648</v>
      </c>
      <c r="T21" s="12">
        <f t="shared" si="11"/>
        <v>0.26516701029530615</v>
      </c>
      <c r="U21" s="12">
        <f t="shared" si="11"/>
        <v>16.159080204000002</v>
      </c>
      <c r="V21" s="12">
        <f t="shared" si="11"/>
        <v>0.57707501760000002</v>
      </c>
      <c r="W21" s="12">
        <f t="shared" si="11"/>
        <v>0.39291987563999997</v>
      </c>
      <c r="X21" s="12">
        <f t="shared" si="11"/>
        <v>0.50401535760000005</v>
      </c>
      <c r="Y21" s="12">
        <f t="shared" si="11"/>
        <v>0.13532909903999998</v>
      </c>
      <c r="Z21" s="12">
        <f t="shared" si="11"/>
        <v>6.5589152760000013</v>
      </c>
      <c r="AA21" s="12">
        <f t="shared" si="11"/>
        <v>2.5934740012671682</v>
      </c>
      <c r="AB21" s="12">
        <f t="shared" si="11"/>
        <v>9.9328061880000007</v>
      </c>
      <c r="AC21" s="12">
        <f t="shared" si="11"/>
        <v>3.2772511944000002</v>
      </c>
      <c r="AD21" s="12">
        <f t="shared" si="11"/>
        <v>1.55665224</v>
      </c>
      <c r="AE21" s="12">
        <f t="shared" si="11"/>
        <v>4.5839598480000001</v>
      </c>
      <c r="AF21" s="12">
        <f t="shared" si="11"/>
        <v>0.59872077360000009</v>
      </c>
      <c r="AG21" s="12">
        <f t="shared" si="11"/>
        <v>1.5135700680000002</v>
      </c>
      <c r="AH21" s="12">
        <f t="shared" si="11"/>
        <v>20.600605116000001</v>
      </c>
      <c r="AI21" s="12">
        <f t="shared" si="11"/>
        <v>0.21231036284703667</v>
      </c>
      <c r="AJ21" s="12">
        <f t="shared" si="11"/>
        <v>0.35741249922554746</v>
      </c>
      <c r="AK21" s="12">
        <f t="shared" si="11"/>
        <v>2.0892829587897724E-3</v>
      </c>
      <c r="AL21" s="12">
        <f t="shared" si="11"/>
        <v>0.28396722531957974</v>
      </c>
      <c r="AM21" s="12">
        <f t="shared" si="11"/>
        <v>1.1335562291796155</v>
      </c>
      <c r="AN21" s="12">
        <f t="shared" si="11"/>
        <v>0.13569574630742692</v>
      </c>
    </row>
    <row r="22" spans="1:41" ht="14.45" customHeight="1" x14ac:dyDescent="0.25">
      <c r="A22" s="234"/>
      <c r="B22" s="266" t="s">
        <v>383</v>
      </c>
      <c r="C22" s="267"/>
      <c r="D22" s="12">
        <f t="shared" si="12"/>
        <v>4.1080421052</v>
      </c>
      <c r="E22" s="12">
        <f t="shared" si="11"/>
        <v>6.9375276000000001</v>
      </c>
      <c r="F22" s="12">
        <f t="shared" si="11"/>
        <v>2.8409740740000009</v>
      </c>
      <c r="G22" s="12">
        <f t="shared" si="11"/>
        <v>6.3359117072786644</v>
      </c>
      <c r="H22" s="12">
        <f t="shared" si="11"/>
        <v>0.51022438200000009</v>
      </c>
      <c r="I22" s="12">
        <f t="shared" si="11"/>
        <v>4.5363977999999996</v>
      </c>
      <c r="J22" s="12">
        <f t="shared" si="11"/>
        <v>39.745250532</v>
      </c>
      <c r="K22" s="12">
        <f t="shared" si="11"/>
        <v>3.2104842948000001</v>
      </c>
      <c r="L22" s="12">
        <f t="shared" si="11"/>
        <v>0.66302164799999996</v>
      </c>
      <c r="M22" s="12">
        <f t="shared" si="10"/>
        <v>24.009288336000001</v>
      </c>
      <c r="N22" s="12">
        <f t="shared" si="10"/>
        <v>3.9200547852000001</v>
      </c>
      <c r="O22" s="12">
        <f t="shared" si="10"/>
        <v>54.671234399999996</v>
      </c>
      <c r="P22" s="12">
        <f t="shared" si="10"/>
        <v>4.1187393792</v>
      </c>
      <c r="Q22" s="12">
        <f t="shared" si="11"/>
        <v>1.8673421076000001</v>
      </c>
      <c r="R22" s="12">
        <f t="shared" si="11"/>
        <v>3.7850388588000001</v>
      </c>
      <c r="S22" s="12">
        <f t="shared" si="11"/>
        <v>2.2807341792000004</v>
      </c>
      <c r="T22" s="12">
        <f t="shared" si="11"/>
        <v>0.34705717846388379</v>
      </c>
      <c r="U22" s="12">
        <f t="shared" si="11"/>
        <v>28.399734288000001</v>
      </c>
      <c r="V22" s="12">
        <f t="shared" si="11"/>
        <v>0.941674122</v>
      </c>
      <c r="W22" s="12">
        <f t="shared" si="11"/>
        <v>0.306986643</v>
      </c>
      <c r="X22" s="12">
        <f t="shared" si="11"/>
        <v>0.81612455039999998</v>
      </c>
      <c r="Y22" s="12">
        <f t="shared" si="11"/>
        <v>0.23605764552</v>
      </c>
      <c r="Z22" s="12">
        <f t="shared" si="11"/>
        <v>8.3061925199999997</v>
      </c>
      <c r="AA22" s="12">
        <f t="shared" si="11"/>
        <v>3.39440327926477</v>
      </c>
      <c r="AB22" s="12">
        <f t="shared" si="11"/>
        <v>14.371232868</v>
      </c>
      <c r="AC22" s="12">
        <f t="shared" si="11"/>
        <v>5.7923959320000007</v>
      </c>
      <c r="AD22" s="12">
        <f t="shared" si="11"/>
        <v>2.5270226892000003</v>
      </c>
      <c r="AE22" s="12">
        <f t="shared" si="11"/>
        <v>5.9996006640000008</v>
      </c>
      <c r="AF22" s="12">
        <f t="shared" si="11"/>
        <v>1.0497814848</v>
      </c>
      <c r="AG22" s="12">
        <f t="shared" si="11"/>
        <v>1.9538372088000002</v>
      </c>
      <c r="AH22" s="12">
        <f t="shared" si="11"/>
        <v>31.943734883999998</v>
      </c>
      <c r="AI22" s="12">
        <f t="shared" si="11"/>
        <v>0.44548424264867886</v>
      </c>
      <c r="AJ22" s="12">
        <f t="shared" si="11"/>
        <v>0.74994755034816185</v>
      </c>
      <c r="AK22" s="12">
        <f t="shared" si="11"/>
        <v>4.3838775653443976E-3</v>
      </c>
      <c r="AL22" s="12">
        <f t="shared" si="11"/>
        <v>0.59583961240592553</v>
      </c>
      <c r="AM22" s="12">
        <f t="shared" si="11"/>
        <v>2.378505841561759</v>
      </c>
      <c r="AN22" s="12">
        <f t="shared" si="11"/>
        <v>0.2847261714585454</v>
      </c>
    </row>
    <row r="23" spans="1:41" ht="14.45" customHeight="1" x14ac:dyDescent="0.25">
      <c r="A23" s="234"/>
      <c r="B23" s="266" t="s">
        <v>381</v>
      </c>
      <c r="C23" s="267"/>
      <c r="D23" s="12">
        <f t="shared" si="12"/>
        <v>2.3014253448000002</v>
      </c>
      <c r="E23" s="12">
        <f t="shared" si="11"/>
        <v>2.8744684740000004</v>
      </c>
      <c r="F23" s="12">
        <f t="shared" si="11"/>
        <v>1.4232314844</v>
      </c>
      <c r="G23" s="12">
        <f t="shared" si="11"/>
        <v>3.5495322131894875</v>
      </c>
      <c r="H23" s="12">
        <f t="shared" si="11"/>
        <v>0.26299509804000004</v>
      </c>
      <c r="I23" s="12">
        <f t="shared" si="11"/>
        <v>2.5508916360000002</v>
      </c>
      <c r="J23" s="12">
        <f t="shared" si="11"/>
        <v>25.487689284000002</v>
      </c>
      <c r="K23" s="12">
        <f t="shared" si="11"/>
        <v>1.9113160680000003</v>
      </c>
      <c r="L23" s="12">
        <f t="shared" si="11"/>
        <v>0.21108715164000003</v>
      </c>
      <c r="M23" s="12">
        <f t="shared" si="10"/>
        <v>14.687503740000002</v>
      </c>
      <c r="N23" s="12">
        <f t="shared" si="10"/>
        <v>2.0255905872000004</v>
      </c>
      <c r="O23" s="12">
        <f t="shared" si="10"/>
        <v>20.946644136000003</v>
      </c>
      <c r="P23" s="12">
        <f t="shared" si="10"/>
        <v>2.3171090976000004</v>
      </c>
      <c r="Q23" s="12">
        <f t="shared" si="11"/>
        <v>0.93234593160000001</v>
      </c>
      <c r="R23" s="12">
        <f t="shared" si="11"/>
        <v>2.0969043516000001</v>
      </c>
      <c r="S23" s="12">
        <f t="shared" si="11"/>
        <v>1.5945302196</v>
      </c>
      <c r="T23" s="12">
        <f t="shared" si="11"/>
        <v>0.2330328936721934</v>
      </c>
      <c r="U23" s="12">
        <f t="shared" si="11"/>
        <v>16.317383111999998</v>
      </c>
      <c r="V23" s="12">
        <f t="shared" si="11"/>
        <v>0.50489877240000003</v>
      </c>
      <c r="W23" s="12">
        <f t="shared" si="11"/>
        <v>0.23436659699999998</v>
      </c>
      <c r="X23" s="12">
        <f t="shared" si="11"/>
        <v>0.41951317320000003</v>
      </c>
      <c r="Y23" s="12">
        <f t="shared" si="11"/>
        <v>0.11809497420000001</v>
      </c>
      <c r="Z23" s="12">
        <f t="shared" si="11"/>
        <v>6.2105735160000002</v>
      </c>
      <c r="AA23" s="12">
        <f t="shared" si="11"/>
        <v>2.2791852972427926</v>
      </c>
      <c r="AB23" s="12">
        <f t="shared" si="11"/>
        <v>7.5797827199999999</v>
      </c>
      <c r="AC23" s="12">
        <f t="shared" si="11"/>
        <v>3.0704232744000004</v>
      </c>
      <c r="AD23" s="12">
        <f t="shared" si="11"/>
        <v>1.4113451592000001</v>
      </c>
      <c r="AE23" s="12">
        <f t="shared" si="11"/>
        <v>4.028455224</v>
      </c>
      <c r="AF23" s="12">
        <f t="shared" si="11"/>
        <v>0.4897132488</v>
      </c>
      <c r="AG23" s="12">
        <f t="shared" si="11"/>
        <v>0.96385997520000011</v>
      </c>
      <c r="AH23" s="12">
        <f t="shared" si="11"/>
        <v>18.928815876000002</v>
      </c>
      <c r="AI23" s="12">
        <f t="shared" si="11"/>
        <v>0.22317246952169434</v>
      </c>
      <c r="AJ23" s="12">
        <f t="shared" si="11"/>
        <v>0.37569824204744146</v>
      </c>
      <c r="AK23" s="12">
        <f t="shared" si="11"/>
        <v>2.1961737109301633E-3</v>
      </c>
      <c r="AL23" s="12">
        <f t="shared" si="11"/>
        <v>0.29849540120400481</v>
      </c>
      <c r="AM23" s="12">
        <f t="shared" si="11"/>
        <v>1.1915506130521669</v>
      </c>
      <c r="AN23" s="12">
        <f t="shared" si="11"/>
        <v>0.14263813787005872</v>
      </c>
    </row>
    <row r="24" spans="1:41" ht="14.45" customHeight="1" x14ac:dyDescent="0.25">
      <c r="A24" s="235"/>
      <c r="B24" s="266" t="s">
        <v>380</v>
      </c>
      <c r="C24" s="267"/>
      <c r="D24" s="12">
        <f t="shared" si="12"/>
        <v>5.5705374000000001</v>
      </c>
      <c r="E24" s="12">
        <f t="shared" si="11"/>
        <v>8.4565823760000001</v>
      </c>
      <c r="F24" s="12">
        <f t="shared" si="11"/>
        <v>2.9993021028000006</v>
      </c>
      <c r="G24" s="12">
        <f t="shared" si="11"/>
        <v>8.5915461002256084</v>
      </c>
      <c r="H24" s="12">
        <f t="shared" si="11"/>
        <v>0.89819420400000005</v>
      </c>
      <c r="I24" s="12">
        <f t="shared" si="11"/>
        <v>6.2600614920000011</v>
      </c>
      <c r="J24" s="12">
        <f t="shared" si="11"/>
        <v>85.185051479999998</v>
      </c>
      <c r="K24" s="12">
        <f t="shared" si="11"/>
        <v>5.1244757280000002</v>
      </c>
      <c r="L24" s="12">
        <f t="shared" si="11"/>
        <v>0.88758485279999999</v>
      </c>
      <c r="M24" s="12">
        <f t="shared" si="10"/>
        <v>39.763128168000001</v>
      </c>
      <c r="N24" s="12">
        <f t="shared" si="10"/>
        <v>6.3522966959999998</v>
      </c>
      <c r="O24" s="12">
        <f t="shared" si="10"/>
        <v>53.035451639999998</v>
      </c>
      <c r="P24" s="12">
        <f t="shared" si="10"/>
        <v>7.0664391719999999</v>
      </c>
      <c r="Q24" s="12">
        <f t="shared" si="11"/>
        <v>2.0832763176000002</v>
      </c>
      <c r="R24" s="12">
        <f t="shared" si="11"/>
        <v>5.3861088600000002</v>
      </c>
      <c r="S24" s="12">
        <f t="shared" si="11"/>
        <v>4.5999534239999997</v>
      </c>
      <c r="T24" s="12">
        <f t="shared" si="11"/>
        <v>0.76400388084947124</v>
      </c>
      <c r="U24" s="12">
        <f t="shared" si="11"/>
        <v>37.092661524</v>
      </c>
      <c r="V24" s="12">
        <f t="shared" si="11"/>
        <v>1.2997836863999999</v>
      </c>
      <c r="W24" s="12">
        <f t="shared" si="11"/>
        <v>0.96855337800000008</v>
      </c>
      <c r="X24" s="12">
        <f t="shared" si="11"/>
        <v>1.0266368544000002</v>
      </c>
      <c r="Y24" s="12">
        <f t="shared" si="11"/>
        <v>0.22534781112000002</v>
      </c>
      <c r="Z24" s="12">
        <f t="shared" si="11"/>
        <v>15.071349564</v>
      </c>
      <c r="AA24" s="12">
        <f t="shared" si="11"/>
        <v>7.4723631708321783</v>
      </c>
      <c r="AB24" s="12">
        <f t="shared" si="11"/>
        <v>16.755573600000002</v>
      </c>
      <c r="AC24" s="12">
        <f t="shared" si="11"/>
        <v>7.1824135320000009</v>
      </c>
      <c r="AD24" s="12">
        <f t="shared" si="11"/>
        <v>3.4660549404000003</v>
      </c>
      <c r="AE24" s="12">
        <f t="shared" si="11"/>
        <v>13.207386204000001</v>
      </c>
      <c r="AF24" s="12">
        <f t="shared" si="11"/>
        <v>1.4586685596000002</v>
      </c>
      <c r="AG24" s="12">
        <f t="shared" si="11"/>
        <v>2.9438772443999999</v>
      </c>
      <c r="AH24" s="12">
        <f t="shared" si="11"/>
        <v>43.73280072</v>
      </c>
      <c r="AI24" s="12">
        <f t="shared" si="11"/>
        <v>0.4703111647404804</v>
      </c>
      <c r="AJ24" s="12">
        <f t="shared" si="11"/>
        <v>0.79174227084092386</v>
      </c>
      <c r="AK24" s="12">
        <f t="shared" si="11"/>
        <v>4.6281919009709335E-3</v>
      </c>
      <c r="AL24" s="12">
        <f t="shared" si="11"/>
        <v>0.62904586802668216</v>
      </c>
      <c r="AM24" s="12">
        <f t="shared" si="11"/>
        <v>2.5110604272688852</v>
      </c>
      <c r="AN24" s="12">
        <f t="shared" si="11"/>
        <v>0.30059401547984999</v>
      </c>
    </row>
    <row r="28" spans="1:41" ht="14.45" customHeight="1" x14ac:dyDescent="0.25">
      <c r="A28" s="264" t="s">
        <v>387</v>
      </c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</row>
    <row r="29" spans="1:41" x14ac:dyDescent="0.25">
      <c r="A29" s="262" t="s">
        <v>234</v>
      </c>
      <c r="B29" s="263"/>
      <c r="C29" s="11" t="s">
        <v>41</v>
      </c>
      <c r="D29" s="239" t="s">
        <v>0</v>
      </c>
      <c r="E29" s="239" t="s">
        <v>1</v>
      </c>
      <c r="F29" s="239" t="s">
        <v>2</v>
      </c>
      <c r="G29" s="239" t="s">
        <v>33</v>
      </c>
      <c r="H29" s="239" t="s">
        <v>3</v>
      </c>
      <c r="I29" s="239" t="s">
        <v>4</v>
      </c>
      <c r="J29" s="239" t="s">
        <v>5</v>
      </c>
      <c r="K29" s="239" t="s">
        <v>6</v>
      </c>
      <c r="L29" s="239" t="s">
        <v>7</v>
      </c>
      <c r="M29" s="239" t="s">
        <v>9</v>
      </c>
      <c r="N29" s="239" t="s">
        <v>10</v>
      </c>
      <c r="O29" s="239" t="s">
        <v>11</v>
      </c>
      <c r="P29" s="239" t="s">
        <v>8</v>
      </c>
      <c r="Q29" s="239" t="s">
        <v>12</v>
      </c>
      <c r="R29" s="239" t="s">
        <v>13</v>
      </c>
      <c r="S29" s="239" t="s">
        <v>14</v>
      </c>
      <c r="T29" s="239" t="s">
        <v>15</v>
      </c>
      <c r="U29" s="239" t="s">
        <v>16</v>
      </c>
      <c r="V29" s="239" t="s">
        <v>17</v>
      </c>
      <c r="W29" s="239" t="s">
        <v>18</v>
      </c>
      <c r="X29" s="239" t="s">
        <v>19</v>
      </c>
      <c r="Y29" s="239" t="s">
        <v>20</v>
      </c>
      <c r="Z29" s="239" t="s">
        <v>21</v>
      </c>
      <c r="AA29" s="239" t="s">
        <v>22</v>
      </c>
      <c r="AB29" s="239" t="s">
        <v>23</v>
      </c>
      <c r="AC29" s="239" t="s">
        <v>24</v>
      </c>
      <c r="AD29" s="239" t="s">
        <v>25</v>
      </c>
      <c r="AE29" s="239" t="s">
        <v>26</v>
      </c>
      <c r="AF29" s="239" t="s">
        <v>27</v>
      </c>
      <c r="AG29" s="239" t="s">
        <v>28</v>
      </c>
      <c r="AH29" s="268" t="s">
        <v>29</v>
      </c>
      <c r="AI29" s="269" t="s">
        <v>121</v>
      </c>
      <c r="AJ29" s="269" t="s">
        <v>122</v>
      </c>
      <c r="AK29" s="269" t="s">
        <v>124</v>
      </c>
      <c r="AL29" s="269" t="s">
        <v>125</v>
      </c>
      <c r="AM29" s="269" t="s">
        <v>126</v>
      </c>
      <c r="AN29" s="269" t="s">
        <v>123</v>
      </c>
    </row>
    <row r="30" spans="1:41" x14ac:dyDescent="0.25">
      <c r="A30" s="11" t="s">
        <v>79</v>
      </c>
      <c r="B30" s="11" t="s">
        <v>44</v>
      </c>
      <c r="C30" s="11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6"/>
      <c r="AI30" s="269"/>
      <c r="AJ30" s="269"/>
      <c r="AK30" s="269"/>
      <c r="AL30" s="269"/>
      <c r="AM30" s="269"/>
      <c r="AN30" s="269"/>
    </row>
    <row r="31" spans="1:41" ht="14.45" customHeight="1" x14ac:dyDescent="0.25">
      <c r="A31" s="239"/>
      <c r="B31" s="266" t="s">
        <v>388</v>
      </c>
      <c r="C31" s="267"/>
      <c r="D31" s="12">
        <v>157.90299999999999</v>
      </c>
      <c r="E31" s="12">
        <v>180.67</v>
      </c>
      <c r="F31" s="12">
        <v>62.8583</v>
      </c>
      <c r="G31" s="173">
        <f>G5/D5*D31</f>
        <v>243.53680918898846</v>
      </c>
      <c r="H31" s="12">
        <v>14.3652</v>
      </c>
      <c r="I31" s="12">
        <v>118.91</v>
      </c>
      <c r="J31" s="12">
        <v>1837.55</v>
      </c>
      <c r="K31" s="12">
        <v>131.601</v>
      </c>
      <c r="L31" s="12">
        <v>17.400099999999998</v>
      </c>
      <c r="M31" s="12">
        <v>634.73099999999999</v>
      </c>
      <c r="N31" s="12">
        <v>108.688</v>
      </c>
      <c r="O31" s="12">
        <v>922.19</v>
      </c>
      <c r="P31" s="12">
        <v>129.00800000000001</v>
      </c>
      <c r="Q31" s="12">
        <v>41.033200000000001</v>
      </c>
      <c r="R31" s="12">
        <v>119.81100000000001</v>
      </c>
      <c r="S31" s="12">
        <v>85.3048</v>
      </c>
      <c r="T31" s="173">
        <f>T5/AE5*AE31</f>
        <v>12.923418485417271</v>
      </c>
      <c r="U31" s="12">
        <v>1014.45</v>
      </c>
      <c r="V31" s="12">
        <v>28.9422</v>
      </c>
      <c r="W31" s="12">
        <v>16.744</v>
      </c>
      <c r="X31" s="12">
        <v>22.871099999999998</v>
      </c>
      <c r="Y31" s="12">
        <v>4.0810399999999998</v>
      </c>
      <c r="Z31" s="12">
        <v>482.00799999999998</v>
      </c>
      <c r="AA31" s="173">
        <f>AA5/AE5*AE31</f>
        <v>126.39788717344265</v>
      </c>
      <c r="AB31" s="12">
        <v>359.334</v>
      </c>
      <c r="AC31" s="12">
        <v>129.81100000000001</v>
      </c>
      <c r="AD31" s="12">
        <v>102.491</v>
      </c>
      <c r="AE31" s="12">
        <v>223.40799999999999</v>
      </c>
      <c r="AF31" s="12">
        <v>28.027999999999999</v>
      </c>
      <c r="AG31" s="12">
        <v>71.692999999999998</v>
      </c>
      <c r="AH31" s="221">
        <v>856.94799999999998</v>
      </c>
      <c r="AI31" s="223">
        <f>AI5/P5*P31</f>
        <v>10.285766463535531</v>
      </c>
      <c r="AJ31" s="223">
        <f>AJ5/AI5*AI31</f>
        <v>17.315506642655937</v>
      </c>
      <c r="AK31" s="223">
        <f>AK5/AJ5*AJ31</f>
        <v>0.10121916001735135</v>
      </c>
      <c r="AL31" s="223">
        <f>AL5/AK5*AK31</f>
        <v>13.757315110613495</v>
      </c>
      <c r="AM31" s="223">
        <f>AM5/AL5*AL31</f>
        <v>54.917218784218306</v>
      </c>
      <c r="AN31" s="223">
        <f>AN5/AM5*AM31</f>
        <v>6.5740302917712166</v>
      </c>
      <c r="AO31" s="39"/>
    </row>
    <row r="32" spans="1:41" ht="14.45" customHeight="1" x14ac:dyDescent="0.25">
      <c r="A32" s="234"/>
      <c r="B32" s="266" t="s">
        <v>389</v>
      </c>
      <c r="C32" s="267"/>
      <c r="D32" s="12">
        <v>27.884</v>
      </c>
      <c r="E32" s="12">
        <v>41.888800000000003</v>
      </c>
      <c r="F32" s="12">
        <v>10.3697</v>
      </c>
      <c r="G32" s="173">
        <f t="shared" ref="G32:G36" si="13">G6/D6*D32</f>
        <v>43.00602513838087</v>
      </c>
      <c r="H32" s="12">
        <v>5.2679299999999998</v>
      </c>
      <c r="I32" s="12">
        <v>18.163499999999999</v>
      </c>
      <c r="J32" s="12">
        <v>298.709</v>
      </c>
      <c r="K32" s="12">
        <v>23.778700000000001</v>
      </c>
      <c r="L32" s="12">
        <v>3.0387599999999999</v>
      </c>
      <c r="M32" s="12">
        <v>163.49799999999999</v>
      </c>
      <c r="N32" s="12">
        <v>35.167499999999997</v>
      </c>
      <c r="O32" s="12">
        <v>317.34800000000001</v>
      </c>
      <c r="P32" s="12">
        <v>20.804300000000001</v>
      </c>
      <c r="Q32" s="12">
        <v>8.6485699999999994</v>
      </c>
      <c r="R32" s="12">
        <v>17.494</v>
      </c>
      <c r="S32" s="12">
        <v>18.537400000000002</v>
      </c>
      <c r="T32" s="173">
        <f t="shared" ref="T32:T36" si="14">T6/AE6*AE32</f>
        <v>3.9610536811078729</v>
      </c>
      <c r="U32" s="12">
        <v>164.53700000000001</v>
      </c>
      <c r="V32" s="12">
        <v>3.9633600000000002</v>
      </c>
      <c r="W32" s="12">
        <v>5.36592</v>
      </c>
      <c r="X32" s="12">
        <v>4.2464500000000003</v>
      </c>
      <c r="Y32" s="12">
        <v>1.0001599999999999</v>
      </c>
      <c r="Z32" s="12">
        <v>75.768299999999996</v>
      </c>
      <c r="AA32" s="173">
        <f t="shared" ref="AA32:AA36" si="15">AA6/AE6*AE32</f>
        <v>38.741205884308016</v>
      </c>
      <c r="AB32" s="12">
        <v>52.921500000000002</v>
      </c>
      <c r="AC32" s="12">
        <v>30.930299999999999</v>
      </c>
      <c r="AD32" s="12">
        <v>12.560700000000001</v>
      </c>
      <c r="AE32" s="12">
        <v>68.474999999999994</v>
      </c>
      <c r="AF32" s="12">
        <v>5.8615199999999996</v>
      </c>
      <c r="AG32" s="12">
        <v>10.0276</v>
      </c>
      <c r="AH32" s="221">
        <v>177.32499999999999</v>
      </c>
      <c r="AI32" s="223">
        <f t="shared" ref="AI32:AI36" si="16">AI6/P6*P32</f>
        <v>1.5661185259228838</v>
      </c>
      <c r="AJ32" s="223">
        <f t="shared" ref="AJ32:AN32" si="17">AJ6/AI6*AI32</f>
        <v>2.6364720446397234</v>
      </c>
      <c r="AK32" s="223">
        <f t="shared" si="17"/>
        <v>1.5411705315642392E-2</v>
      </c>
      <c r="AL32" s="223">
        <f t="shared" si="17"/>
        <v>2.0946991299163473</v>
      </c>
      <c r="AM32" s="223">
        <f t="shared" si="17"/>
        <v>8.3617369726437758</v>
      </c>
      <c r="AN32" s="223">
        <f t="shared" si="17"/>
        <v>1.0009667890497849</v>
      </c>
      <c r="AO32" s="39"/>
    </row>
    <row r="33" spans="1:41" ht="14.45" customHeight="1" x14ac:dyDescent="0.25">
      <c r="A33" s="234"/>
      <c r="B33" s="266" t="s">
        <v>390</v>
      </c>
      <c r="C33" s="267"/>
      <c r="D33" s="12">
        <v>827.70600000000002</v>
      </c>
      <c r="E33" s="12">
        <v>1443.26</v>
      </c>
      <c r="F33" s="12">
        <v>367.108</v>
      </c>
      <c r="G33" s="173">
        <f t="shared" si="13"/>
        <v>1276.5867538082298</v>
      </c>
      <c r="H33" s="12">
        <v>95.837500000000006</v>
      </c>
      <c r="I33" s="12">
        <v>1066.68</v>
      </c>
      <c r="J33" s="12">
        <v>16358.2</v>
      </c>
      <c r="K33" s="12">
        <v>774.19799999999998</v>
      </c>
      <c r="L33" s="12">
        <v>136.131</v>
      </c>
      <c r="M33" s="12">
        <v>5092.32</v>
      </c>
      <c r="N33" s="12">
        <v>770.99800000000005</v>
      </c>
      <c r="O33" s="12">
        <v>8528.51</v>
      </c>
      <c r="P33" s="12">
        <v>937.05100000000004</v>
      </c>
      <c r="Q33" s="12">
        <v>324.34899999999999</v>
      </c>
      <c r="R33" s="12">
        <v>837.23800000000006</v>
      </c>
      <c r="S33" s="12">
        <v>579.04499999999996</v>
      </c>
      <c r="T33" s="173">
        <f t="shared" si="14"/>
        <v>98.864660464517613</v>
      </c>
      <c r="U33" s="12">
        <v>5908.29</v>
      </c>
      <c r="V33" s="12">
        <v>195.38300000000001</v>
      </c>
      <c r="W33" s="12">
        <v>133.09299999999999</v>
      </c>
      <c r="X33" s="12">
        <v>141.494</v>
      </c>
      <c r="Y33" s="12">
        <v>44.1462</v>
      </c>
      <c r="Z33" s="12">
        <v>2557.19</v>
      </c>
      <c r="AA33" s="173">
        <f t="shared" si="15"/>
        <v>966.94881566634763</v>
      </c>
      <c r="AB33" s="12">
        <v>3371.76</v>
      </c>
      <c r="AC33" s="12">
        <v>991.32100000000003</v>
      </c>
      <c r="AD33" s="12">
        <v>526.70600000000002</v>
      </c>
      <c r="AE33" s="12">
        <v>1709.08</v>
      </c>
      <c r="AF33" s="12">
        <v>181.03899999999999</v>
      </c>
      <c r="AG33" s="12">
        <v>545.66300000000001</v>
      </c>
      <c r="AH33" s="221">
        <v>6986.93</v>
      </c>
      <c r="AI33" s="223">
        <f t="shared" si="16"/>
        <v>72.749603459372665</v>
      </c>
      <c r="AJ33" s="223">
        <f t="shared" ref="AJ33:AN33" si="18">AJ7/AI7*AI33</f>
        <v>122.46984669709842</v>
      </c>
      <c r="AK33" s="223">
        <f t="shared" si="18"/>
        <v>0.71590714992978621</v>
      </c>
      <c r="AL33" s="223">
        <f t="shared" si="18"/>
        <v>97.303319350179805</v>
      </c>
      <c r="AM33" s="223">
        <f t="shared" si="18"/>
        <v>388.42082442830605</v>
      </c>
      <c r="AN33" s="223">
        <f t="shared" si="18"/>
        <v>46.497079099720096</v>
      </c>
      <c r="AO33" s="39"/>
    </row>
    <row r="34" spans="1:41" ht="14.45" customHeight="1" x14ac:dyDescent="0.25">
      <c r="A34" s="234"/>
      <c r="B34" s="266" t="s">
        <v>391</v>
      </c>
      <c r="C34" s="267"/>
      <c r="D34" s="12">
        <v>224.35599999999999</v>
      </c>
      <c r="E34" s="12">
        <v>363.43900000000002</v>
      </c>
      <c r="F34" s="12">
        <v>139.608</v>
      </c>
      <c r="G34" s="173">
        <f t="shared" si="13"/>
        <v>346.02853880169914</v>
      </c>
      <c r="H34" s="12">
        <v>24.0136</v>
      </c>
      <c r="I34" s="12">
        <v>228.74799999999999</v>
      </c>
      <c r="J34" s="12">
        <v>2361.44</v>
      </c>
      <c r="K34" s="12">
        <v>190.554</v>
      </c>
      <c r="L34" s="12">
        <v>31.081299999999999</v>
      </c>
      <c r="M34" s="12">
        <v>1339.08</v>
      </c>
      <c r="N34" s="12">
        <v>217.524</v>
      </c>
      <c r="O34" s="12">
        <v>2789.41</v>
      </c>
      <c r="P34" s="12">
        <v>238.648</v>
      </c>
      <c r="Q34" s="12">
        <v>97.724999999999994</v>
      </c>
      <c r="R34" s="12">
        <v>195.565</v>
      </c>
      <c r="S34" s="12">
        <v>124.34699999999999</v>
      </c>
      <c r="T34" s="173">
        <f t="shared" si="14"/>
        <v>19.787278077758064</v>
      </c>
      <c r="U34" s="12">
        <v>1580.18</v>
      </c>
      <c r="V34" s="12">
        <v>46.280999999999999</v>
      </c>
      <c r="W34" s="12">
        <v>17.2562</v>
      </c>
      <c r="X34" s="12">
        <v>41.078600000000002</v>
      </c>
      <c r="Y34" s="12">
        <v>11.0055</v>
      </c>
      <c r="Z34" s="12">
        <v>508.69499999999999</v>
      </c>
      <c r="AA34" s="173">
        <f t="shared" si="15"/>
        <v>193.53007447404076</v>
      </c>
      <c r="AB34" s="12">
        <v>786.80200000000002</v>
      </c>
      <c r="AC34" s="12">
        <v>298.84899999999999</v>
      </c>
      <c r="AD34" s="12">
        <v>144.25299999999999</v>
      </c>
      <c r="AE34" s="12">
        <v>342.06400000000002</v>
      </c>
      <c r="AF34" s="12">
        <v>48.578299999999999</v>
      </c>
      <c r="AG34" s="12">
        <v>93.684200000000004</v>
      </c>
      <c r="AH34" s="221">
        <v>1948.57</v>
      </c>
      <c r="AI34" s="223">
        <f t="shared" si="16"/>
        <v>25.812248300175696</v>
      </c>
      <c r="AJ34" s="223">
        <f t="shared" ref="AJ34:AN34" si="19">AJ8/AI8*AI34</f>
        <v>43.45346148856131</v>
      </c>
      <c r="AK34" s="223">
        <f t="shared" si="19"/>
        <v>0.25401063696764381</v>
      </c>
      <c r="AL34" s="223">
        <f t="shared" si="19"/>
        <v>34.524139240164459</v>
      </c>
      <c r="AM34" s="223">
        <f t="shared" si="19"/>
        <v>137.8153871409273</v>
      </c>
      <c r="AN34" s="223">
        <f t="shared" si="19"/>
        <v>16.497604026462344</v>
      </c>
      <c r="AO34" s="39"/>
    </row>
    <row r="35" spans="1:41" ht="14.45" customHeight="1" x14ac:dyDescent="0.25">
      <c r="A35" s="234"/>
      <c r="B35" s="266" t="s">
        <v>392</v>
      </c>
      <c r="C35" s="267"/>
      <c r="D35" s="12">
        <v>831.41300000000001</v>
      </c>
      <c r="E35" s="12">
        <v>1069.1199999999999</v>
      </c>
      <c r="F35" s="12">
        <v>473.27100000000002</v>
      </c>
      <c r="G35" s="173">
        <f t="shared" si="13"/>
        <v>1282.3041306260457</v>
      </c>
      <c r="H35" s="12">
        <v>91.433700000000002</v>
      </c>
      <c r="I35" s="12">
        <v>936.5</v>
      </c>
      <c r="J35" s="12">
        <v>8675.8700000000008</v>
      </c>
      <c r="K35" s="12">
        <v>671.78800000000001</v>
      </c>
      <c r="L35" s="12">
        <v>73.611699999999999</v>
      </c>
      <c r="M35" s="12">
        <v>5375.46</v>
      </c>
      <c r="N35" s="12">
        <v>724.74400000000003</v>
      </c>
      <c r="O35" s="12">
        <v>7316.52</v>
      </c>
      <c r="P35" s="12">
        <v>810.98800000000006</v>
      </c>
      <c r="Q35" s="12">
        <v>327.86399999999998</v>
      </c>
      <c r="R35" s="12">
        <v>746.77599999999995</v>
      </c>
      <c r="S35" s="12">
        <v>557.49099999999999</v>
      </c>
      <c r="T35" s="173">
        <f t="shared" si="14"/>
        <v>81.883757827216172</v>
      </c>
      <c r="U35" s="12">
        <v>6198.98</v>
      </c>
      <c r="V35" s="12">
        <v>176.589</v>
      </c>
      <c r="W35" s="12">
        <v>81.567700000000002</v>
      </c>
      <c r="X35" s="12">
        <v>146.49600000000001</v>
      </c>
      <c r="Y35" s="12">
        <v>41.179099999999998</v>
      </c>
      <c r="Z35" s="12">
        <v>2168.02</v>
      </c>
      <c r="AA35" s="173">
        <f t="shared" si="15"/>
        <v>800.86658145913884</v>
      </c>
      <c r="AB35" s="12">
        <v>2635.46</v>
      </c>
      <c r="AC35" s="12">
        <v>1085.07</v>
      </c>
      <c r="AD35" s="12">
        <v>737.16600000000005</v>
      </c>
      <c r="AE35" s="12">
        <v>1415.53</v>
      </c>
      <c r="AF35" s="12">
        <v>170.059</v>
      </c>
      <c r="AG35" s="12">
        <v>335.31700000000001</v>
      </c>
      <c r="AH35" s="221">
        <v>7253.84</v>
      </c>
      <c r="AI35" s="223">
        <f t="shared" si="16"/>
        <v>78.110346595214139</v>
      </c>
      <c r="AJ35" s="223">
        <f t="shared" ref="AJ35:AN35" si="20">AJ9/AI9*AI35</f>
        <v>131.49435485672942</v>
      </c>
      <c r="AK35" s="223">
        <f t="shared" si="20"/>
        <v>0.76866062427730175</v>
      </c>
      <c r="AL35" s="223">
        <f t="shared" si="20"/>
        <v>104.47336669748071</v>
      </c>
      <c r="AM35" s="223">
        <f t="shared" si="20"/>
        <v>417.04261986578581</v>
      </c>
      <c r="AN35" s="223">
        <f t="shared" si="20"/>
        <v>49.923336917877187</v>
      </c>
      <c r="AO35" s="39"/>
    </row>
    <row r="36" spans="1:41" ht="14.45" customHeight="1" x14ac:dyDescent="0.25">
      <c r="A36" s="235"/>
      <c r="B36" s="266" t="s">
        <v>393</v>
      </c>
      <c r="C36" s="267"/>
      <c r="D36" s="12">
        <v>54.5929</v>
      </c>
      <c r="E36" s="12">
        <v>82.012500000000003</v>
      </c>
      <c r="F36" s="12">
        <v>25.3781</v>
      </c>
      <c r="G36" s="173">
        <f t="shared" si="13"/>
        <v>84.199671129576572</v>
      </c>
      <c r="H36" s="12">
        <v>7.7354000000000003</v>
      </c>
      <c r="I36" s="12">
        <v>53.342300000000002</v>
      </c>
      <c r="J36" s="12">
        <v>835.47199999999998</v>
      </c>
      <c r="K36" s="12">
        <v>49.880800000000001</v>
      </c>
      <c r="L36" s="12">
        <v>7.6493200000000003</v>
      </c>
      <c r="M36" s="12">
        <v>338.935</v>
      </c>
      <c r="N36" s="12">
        <v>61.967799999999997</v>
      </c>
      <c r="O36" s="12">
        <v>497.05799999999999</v>
      </c>
      <c r="P36" s="12">
        <v>61.097999999999999</v>
      </c>
      <c r="Q36" s="12">
        <v>17.779299999999999</v>
      </c>
      <c r="R36" s="12">
        <v>44.526000000000003</v>
      </c>
      <c r="S36" s="12">
        <v>44.070900000000002</v>
      </c>
      <c r="T36" s="173">
        <f t="shared" si="14"/>
        <v>7.6000747102591566</v>
      </c>
      <c r="U36" s="12">
        <v>343.61700000000002</v>
      </c>
      <c r="V36" s="12">
        <v>10.8636</v>
      </c>
      <c r="W36" s="12">
        <v>9.66526</v>
      </c>
      <c r="X36" s="12">
        <v>8.7515300000000007</v>
      </c>
      <c r="Y36" s="12">
        <v>1.95817</v>
      </c>
      <c r="Z36" s="12">
        <v>148.34399999999999</v>
      </c>
      <c r="AA36" s="173">
        <f t="shared" si="15"/>
        <v>74.332761631223676</v>
      </c>
      <c r="AB36" s="12">
        <v>145.05799999999999</v>
      </c>
      <c r="AC36" s="12">
        <v>60.557099999999998</v>
      </c>
      <c r="AD36" s="12">
        <v>28.931799999999999</v>
      </c>
      <c r="AE36" s="12">
        <v>131.38300000000001</v>
      </c>
      <c r="AF36" s="12">
        <v>12.910500000000001</v>
      </c>
      <c r="AG36" s="12">
        <v>25.522500000000001</v>
      </c>
      <c r="AH36" s="221">
        <v>416.613</v>
      </c>
      <c r="AI36" s="223">
        <f t="shared" si="16"/>
        <v>4.0664146175875224</v>
      </c>
      <c r="AJ36" s="223">
        <f t="shared" ref="AJ36:AN36" si="21">AJ10/AI10*AI36</f>
        <v>6.8455792353686391</v>
      </c>
      <c r="AK36" s="223">
        <f t="shared" si="21"/>
        <v>4.0016373435432732E-2</v>
      </c>
      <c r="AL36" s="223">
        <f t="shared" si="21"/>
        <v>5.438870060182869</v>
      </c>
      <c r="AM36" s="223">
        <f t="shared" si="21"/>
        <v>21.711185259074689</v>
      </c>
      <c r="AN36" s="223">
        <f t="shared" si="21"/>
        <v>2.599002511839335</v>
      </c>
      <c r="AO36" s="39"/>
    </row>
    <row r="37" spans="1:41" x14ac:dyDescent="0.25"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</row>
    <row r="38" spans="1:41" x14ac:dyDescent="0.25">
      <c r="AA38" s="233"/>
    </row>
  </sheetData>
  <mergeCells count="139">
    <mergeCell ref="A18:A24"/>
    <mergeCell ref="B19:C19"/>
    <mergeCell ref="B20:C20"/>
    <mergeCell ref="B21:C21"/>
    <mergeCell ref="B22:C22"/>
    <mergeCell ref="B23:C23"/>
    <mergeCell ref="B24:C24"/>
    <mergeCell ref="AH16:AH17"/>
    <mergeCell ref="AI16:AI17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T16:T17"/>
    <mergeCell ref="U16:U17"/>
    <mergeCell ref="K16:K17"/>
    <mergeCell ref="L16:L17"/>
    <mergeCell ref="P16:P17"/>
    <mergeCell ref="M16:M17"/>
    <mergeCell ref="N16:N17"/>
    <mergeCell ref="AN16:AN17"/>
    <mergeCell ref="AJ16:AJ17"/>
    <mergeCell ref="AK16:AK17"/>
    <mergeCell ref="AL16:AL17"/>
    <mergeCell ref="AM16:AM17"/>
    <mergeCell ref="A1:AN1"/>
    <mergeCell ref="B10:C10"/>
    <mergeCell ref="AF2:AF3"/>
    <mergeCell ref="AG2:AG3"/>
    <mergeCell ref="AH2:AH3"/>
    <mergeCell ref="A4:A10"/>
    <mergeCell ref="B4:C4"/>
    <mergeCell ref="B5:C5"/>
    <mergeCell ref="B6:C6"/>
    <mergeCell ref="B7:C7"/>
    <mergeCell ref="B8:C8"/>
    <mergeCell ref="B9:C9"/>
    <mergeCell ref="Y2:Y3"/>
    <mergeCell ref="Z2:Z3"/>
    <mergeCell ref="AB2:AB3"/>
    <mergeCell ref="AC2:AC3"/>
    <mergeCell ref="AD2:AD3"/>
    <mergeCell ref="AI29:AI30"/>
    <mergeCell ref="AJ29:AJ30"/>
    <mergeCell ref="AK29:AK30"/>
    <mergeCell ref="AL29:AL30"/>
    <mergeCell ref="AM29:AM30"/>
    <mergeCell ref="AN29:AN30"/>
    <mergeCell ref="AI2:AI3"/>
    <mergeCell ref="AJ2:AJ3"/>
    <mergeCell ref="AK2:AK3"/>
    <mergeCell ref="AL2:AL3"/>
    <mergeCell ref="AM2:AM3"/>
    <mergeCell ref="AN2:AN3"/>
    <mergeCell ref="S29:S30"/>
    <mergeCell ref="U29:U30"/>
    <mergeCell ref="V29:V30"/>
    <mergeCell ref="W29:W30"/>
    <mergeCell ref="L29:L30"/>
    <mergeCell ref="P29:P30"/>
    <mergeCell ref="M29:M30"/>
    <mergeCell ref="N29:N30"/>
    <mergeCell ref="O29:O30"/>
    <mergeCell ref="B36:C36"/>
    <mergeCell ref="G2:G3"/>
    <mergeCell ref="G29:G30"/>
    <mergeCell ref="T2:T3"/>
    <mergeCell ref="T29:T30"/>
    <mergeCell ref="A28:AN28"/>
    <mergeCell ref="AE29:AE30"/>
    <mergeCell ref="AF29:AF30"/>
    <mergeCell ref="AG29:AG30"/>
    <mergeCell ref="AH29:AH30"/>
    <mergeCell ref="A31:A36"/>
    <mergeCell ref="B31:C31"/>
    <mergeCell ref="B32:C32"/>
    <mergeCell ref="B33:C33"/>
    <mergeCell ref="B34:C34"/>
    <mergeCell ref="B35:C35"/>
    <mergeCell ref="X29:X30"/>
    <mergeCell ref="Y29:Y30"/>
    <mergeCell ref="Z29:Z30"/>
    <mergeCell ref="AB29:AB30"/>
    <mergeCell ref="AC29:AC30"/>
    <mergeCell ref="AD29:AD30"/>
    <mergeCell ref="AA29:AA30"/>
    <mergeCell ref="Q29:Q30"/>
    <mergeCell ref="A29:B29"/>
    <mergeCell ref="D29:D30"/>
    <mergeCell ref="E29:E30"/>
    <mergeCell ref="F29:F30"/>
    <mergeCell ref="H29:H30"/>
    <mergeCell ref="I29:I30"/>
    <mergeCell ref="J29:J30"/>
    <mergeCell ref="K29:K30"/>
    <mergeCell ref="A15:AN15"/>
    <mergeCell ref="A16:B16"/>
    <mergeCell ref="D16:D17"/>
    <mergeCell ref="E16:E17"/>
    <mergeCell ref="F16:F17"/>
    <mergeCell ref="G16:G17"/>
    <mergeCell ref="H16:H17"/>
    <mergeCell ref="I16:I17"/>
    <mergeCell ref="J16:J17"/>
    <mergeCell ref="Z16:Z17"/>
    <mergeCell ref="AA16:AA17"/>
    <mergeCell ref="O16:O17"/>
    <mergeCell ref="Q16:Q17"/>
    <mergeCell ref="R16:R17"/>
    <mergeCell ref="S16:S17"/>
    <mergeCell ref="R29:R30"/>
    <mergeCell ref="AE2:AE3"/>
    <mergeCell ref="AA2:AA3"/>
    <mergeCell ref="R2:R3"/>
    <mergeCell ref="S2:S3"/>
    <mergeCell ref="U2:U3"/>
    <mergeCell ref="V2:V3"/>
    <mergeCell ref="W2:W3"/>
    <mergeCell ref="X2:X3"/>
    <mergeCell ref="P2:P3"/>
    <mergeCell ref="M2:M3"/>
    <mergeCell ref="N2:N3"/>
    <mergeCell ref="O2:O3"/>
    <mergeCell ref="Q2:Q3"/>
    <mergeCell ref="A2:B2"/>
    <mergeCell ref="D2:D3"/>
    <mergeCell ref="E2:E3"/>
    <mergeCell ref="F2:F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FF00"/>
  </sheetPr>
  <dimension ref="A1:L17"/>
  <sheetViews>
    <sheetView zoomScaleNormal="100" workbookViewId="0">
      <selection activeCell="C11" sqref="C11"/>
    </sheetView>
  </sheetViews>
  <sheetFormatPr defaultRowHeight="15" x14ac:dyDescent="0.25"/>
  <cols>
    <col min="3" max="3" width="14" bestFit="1" customWidth="1"/>
  </cols>
  <sheetData>
    <row r="1" spans="1:12" x14ac:dyDescent="0.25">
      <c r="A1" s="36" t="s">
        <v>229</v>
      </c>
    </row>
    <row r="2" spans="1:12" ht="15.75" thickBot="1" x14ac:dyDescent="0.3">
      <c r="A2" s="178" t="s">
        <v>31</v>
      </c>
      <c r="B2" s="178" t="s">
        <v>127</v>
      </c>
      <c r="C2" s="178" t="s">
        <v>224</v>
      </c>
      <c r="D2" s="182" t="s">
        <v>15</v>
      </c>
      <c r="E2" s="182" t="s">
        <v>124</v>
      </c>
      <c r="F2" s="182" t="s">
        <v>125</v>
      </c>
      <c r="G2" s="182" t="s">
        <v>22</v>
      </c>
      <c r="H2" s="182" t="s">
        <v>126</v>
      </c>
      <c r="I2" s="186" t="s">
        <v>33</v>
      </c>
      <c r="J2" s="187" t="s">
        <v>121</v>
      </c>
      <c r="K2" s="187" t="s">
        <v>122</v>
      </c>
      <c r="L2" s="187" t="s">
        <v>123</v>
      </c>
    </row>
    <row r="3" spans="1:12" x14ac:dyDescent="0.25">
      <c r="A3" t="s">
        <v>30</v>
      </c>
      <c r="B3">
        <v>2010</v>
      </c>
      <c r="C3" s="36" t="s">
        <v>97</v>
      </c>
      <c r="D3" s="183">
        <v>0</v>
      </c>
      <c r="E3" s="183">
        <v>0</v>
      </c>
      <c r="F3" s="183">
        <v>6.6000000000000003E-2</v>
      </c>
      <c r="G3" s="183">
        <v>0</v>
      </c>
      <c r="H3" s="183">
        <v>8.8729999999999993</v>
      </c>
      <c r="I3" s="183">
        <v>0</v>
      </c>
      <c r="J3" s="183">
        <v>9.8430000000000004E-2</v>
      </c>
      <c r="K3" s="200">
        <v>3.2029019999999999</v>
      </c>
      <c r="L3" s="183">
        <v>0.21063999999999999</v>
      </c>
    </row>
    <row r="4" spans="1:12" x14ac:dyDescent="0.25">
      <c r="A4" t="s">
        <v>30</v>
      </c>
      <c r="B4">
        <v>2010</v>
      </c>
      <c r="C4" s="36" t="s">
        <v>107</v>
      </c>
      <c r="D4" s="183">
        <v>4.5999999999999999E-2</v>
      </c>
      <c r="E4" s="183">
        <v>0</v>
      </c>
      <c r="F4" s="183">
        <v>0.28100000000000003</v>
      </c>
      <c r="G4" s="183">
        <v>0.36899999999999999</v>
      </c>
      <c r="H4" s="183">
        <v>0.28399999999999997</v>
      </c>
      <c r="I4" s="183">
        <v>0</v>
      </c>
      <c r="J4" s="183">
        <v>1.0119899999999999</v>
      </c>
      <c r="K4" s="200">
        <v>0</v>
      </c>
      <c r="L4" s="183">
        <v>0.55198999999999998</v>
      </c>
    </row>
    <row r="5" spans="1:12" x14ac:dyDescent="0.25">
      <c r="A5" t="s">
        <v>30</v>
      </c>
      <c r="B5">
        <v>2010</v>
      </c>
      <c r="C5" s="36" t="s">
        <v>105</v>
      </c>
      <c r="D5" s="183">
        <v>0</v>
      </c>
      <c r="E5" s="183">
        <v>0</v>
      </c>
      <c r="F5" s="183">
        <v>2.7969999999999997</v>
      </c>
      <c r="G5" s="183">
        <v>9.7789999999999999</v>
      </c>
      <c r="H5" s="183">
        <v>3.8390000000000004</v>
      </c>
      <c r="I5" s="183">
        <v>45.667190000000005</v>
      </c>
      <c r="J5" s="183">
        <v>0.35998000000000002</v>
      </c>
      <c r="K5" s="200">
        <v>2.0975867999999998</v>
      </c>
      <c r="L5" s="183">
        <v>1.28417</v>
      </c>
    </row>
    <row r="6" spans="1:12" x14ac:dyDescent="0.25">
      <c r="A6" t="s">
        <v>30</v>
      </c>
      <c r="B6">
        <v>2010</v>
      </c>
      <c r="C6" s="36" t="s">
        <v>104</v>
      </c>
      <c r="D6" s="183">
        <v>0</v>
      </c>
      <c r="E6" s="183">
        <v>0</v>
      </c>
      <c r="F6" s="183">
        <v>0.08</v>
      </c>
      <c r="G6" s="183">
        <v>1.0760000000000001</v>
      </c>
      <c r="H6" s="183">
        <v>3.6259999999999999</v>
      </c>
      <c r="I6" s="183">
        <v>24.131119999999999</v>
      </c>
      <c r="J6" s="183">
        <v>0</v>
      </c>
      <c r="K6" s="200">
        <v>0</v>
      </c>
      <c r="L6" s="183">
        <v>0</v>
      </c>
    </row>
    <row r="7" spans="1:12" x14ac:dyDescent="0.25">
      <c r="A7" t="s">
        <v>30</v>
      </c>
      <c r="B7">
        <v>2010</v>
      </c>
      <c r="C7" s="36" t="s">
        <v>101</v>
      </c>
      <c r="D7" s="183">
        <v>0</v>
      </c>
      <c r="E7" s="183">
        <v>0</v>
      </c>
      <c r="F7" s="183">
        <v>0.57099999999999995</v>
      </c>
      <c r="G7" s="183">
        <v>1.4</v>
      </c>
      <c r="H7" s="183">
        <v>0.79500000000000004</v>
      </c>
      <c r="I7" s="183">
        <v>14.05927</v>
      </c>
      <c r="J7" s="183">
        <v>0.62788999999999995</v>
      </c>
      <c r="K7" s="200">
        <v>0</v>
      </c>
      <c r="L7" s="183">
        <v>0.25296999999999997</v>
      </c>
    </row>
    <row r="8" spans="1:12" x14ac:dyDescent="0.25">
      <c r="A8" t="s">
        <v>30</v>
      </c>
      <c r="B8">
        <v>2010</v>
      </c>
      <c r="C8" s="36" t="s">
        <v>128</v>
      </c>
      <c r="D8" s="183">
        <v>0</v>
      </c>
      <c r="E8" s="183">
        <v>0</v>
      </c>
      <c r="F8" s="183">
        <v>0</v>
      </c>
      <c r="G8" s="183">
        <v>0</v>
      </c>
      <c r="H8" s="183">
        <v>0</v>
      </c>
      <c r="I8" s="183">
        <v>0.23396</v>
      </c>
      <c r="J8" s="183">
        <v>0.19694999999999999</v>
      </c>
      <c r="K8" s="200">
        <v>0</v>
      </c>
      <c r="L8" s="183">
        <v>1.7999999999999999E-2</v>
      </c>
    </row>
    <row r="9" spans="1:12" x14ac:dyDescent="0.25">
      <c r="A9" t="s">
        <v>30</v>
      </c>
      <c r="B9">
        <v>2010</v>
      </c>
      <c r="C9" s="36" t="s">
        <v>106</v>
      </c>
      <c r="D9" s="183">
        <v>6.4960000000000004</v>
      </c>
      <c r="E9" s="183">
        <v>0</v>
      </c>
      <c r="F9" s="183">
        <v>6.0999999999999999E-2</v>
      </c>
      <c r="G9" s="183">
        <v>0</v>
      </c>
      <c r="H9" s="183">
        <v>0.112</v>
      </c>
      <c r="I9" s="183">
        <v>1.29573</v>
      </c>
      <c r="J9" s="183">
        <v>0</v>
      </c>
      <c r="K9" s="200">
        <v>0</v>
      </c>
      <c r="L9" s="183">
        <v>0</v>
      </c>
    </row>
    <row r="10" spans="1:12" x14ac:dyDescent="0.25">
      <c r="A10" t="s">
        <v>30</v>
      </c>
      <c r="B10">
        <v>2010</v>
      </c>
      <c r="C10" s="36" t="s">
        <v>103</v>
      </c>
      <c r="D10" s="183">
        <v>3.6829999999999998</v>
      </c>
      <c r="E10" s="183">
        <v>6.5000000000000002E-2</v>
      </c>
      <c r="F10" s="183">
        <v>5.4219999999999997</v>
      </c>
      <c r="G10" s="183">
        <v>94.518000000000001</v>
      </c>
      <c r="H10" s="183">
        <v>17.844999999999999</v>
      </c>
      <c r="I10" s="183">
        <v>63.80348</v>
      </c>
      <c r="J10" s="183">
        <v>4.3099799999999995</v>
      </c>
      <c r="K10" s="200">
        <v>4.563612</v>
      </c>
      <c r="L10" s="183">
        <v>2.2972100000000002</v>
      </c>
    </row>
    <row r="11" spans="1:12" x14ac:dyDescent="0.25">
      <c r="A11" t="s">
        <v>30</v>
      </c>
      <c r="B11">
        <v>2010</v>
      </c>
      <c r="C11" s="36" t="s">
        <v>102</v>
      </c>
      <c r="D11" s="183">
        <v>1.804</v>
      </c>
      <c r="E11" s="183">
        <v>0</v>
      </c>
      <c r="F11" s="183">
        <v>0.54500000000000004</v>
      </c>
      <c r="G11" s="183">
        <v>10.507999999999999</v>
      </c>
      <c r="H11" s="183">
        <v>3.8380000000000001</v>
      </c>
      <c r="I11" s="183">
        <v>4.04922</v>
      </c>
      <c r="J11" s="183">
        <v>0</v>
      </c>
      <c r="K11" s="200">
        <v>2.4995196000000002</v>
      </c>
      <c r="L11" s="183">
        <v>7.9000000000000001E-2</v>
      </c>
    </row>
    <row r="12" spans="1:12" x14ac:dyDescent="0.25">
      <c r="D12" s="183"/>
      <c r="E12" s="183"/>
      <c r="F12" s="183"/>
      <c r="G12" s="183"/>
      <c r="H12" s="183"/>
      <c r="I12" s="185"/>
      <c r="J12" s="185"/>
      <c r="K12" s="201"/>
      <c r="L12" s="185"/>
    </row>
    <row r="13" spans="1:12" x14ac:dyDescent="0.25">
      <c r="A13" t="s">
        <v>30</v>
      </c>
      <c r="B13">
        <v>2010</v>
      </c>
      <c r="C13" s="36" t="s">
        <v>225</v>
      </c>
      <c r="D13" s="183">
        <v>12.029000000000002</v>
      </c>
      <c r="E13" s="183">
        <v>6.5000000000000002E-2</v>
      </c>
      <c r="F13" s="183">
        <v>9.8229999999999986</v>
      </c>
      <c r="G13" s="183">
        <v>117.64999999999999</v>
      </c>
      <c r="H13" s="183">
        <v>39.211999999999996</v>
      </c>
      <c r="I13" s="185">
        <v>153.23998</v>
      </c>
      <c r="J13" s="185">
        <v>6.6052200000000001</v>
      </c>
      <c r="K13" s="201">
        <f>SUM(K3:K11)</f>
        <v>12.363620399999999</v>
      </c>
      <c r="L13" s="185">
        <v>4.6939899999999994</v>
      </c>
    </row>
    <row r="15" spans="1:12" x14ac:dyDescent="0.25">
      <c r="A15" s="36" t="s">
        <v>201</v>
      </c>
    </row>
    <row r="16" spans="1:12" x14ac:dyDescent="0.25">
      <c r="A16" s="184"/>
      <c r="B16" t="s">
        <v>226</v>
      </c>
      <c r="C16" t="s">
        <v>227</v>
      </c>
    </row>
    <row r="17" spans="1:3" x14ac:dyDescent="0.25">
      <c r="A17" s="188"/>
      <c r="B17" t="s">
        <v>226</v>
      </c>
      <c r="C17" t="s">
        <v>228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6"/>
  </sheetPr>
  <dimension ref="A3:BB410"/>
  <sheetViews>
    <sheetView tabSelected="1" topLeftCell="J1" zoomScale="80" zoomScaleNormal="80" workbookViewId="0">
      <selection activeCell="I19" sqref="I19:AS20"/>
    </sheetView>
  </sheetViews>
  <sheetFormatPr defaultRowHeight="11.45" customHeight="1" x14ac:dyDescent="0.2"/>
  <cols>
    <col min="1" max="1" width="8.85546875" style="217"/>
    <col min="2" max="5" width="8.85546875" style="203"/>
    <col min="6" max="6" width="12.28515625" style="203" bestFit="1" customWidth="1"/>
    <col min="7" max="7" width="9.7109375" style="203" bestFit="1" customWidth="1"/>
    <col min="8" max="8" width="18.5703125" style="203" bestFit="1" customWidth="1"/>
    <col min="9" max="14" width="9" style="203" bestFit="1" customWidth="1"/>
    <col min="15" max="15" width="9.5703125" style="203" bestFit="1" customWidth="1"/>
    <col min="16" max="19" width="9" style="203" bestFit="1" customWidth="1"/>
    <col min="20" max="20" width="9.5703125" style="203" bestFit="1" customWidth="1"/>
    <col min="21" max="25" width="9" style="203" bestFit="1" customWidth="1"/>
    <col min="26" max="26" width="9.5703125" style="203" bestFit="1" customWidth="1"/>
    <col min="27" max="30" width="9" style="203" bestFit="1" customWidth="1"/>
    <col min="31" max="31" width="9.5703125" style="203" bestFit="1" customWidth="1"/>
    <col min="32" max="38" width="9" style="203" bestFit="1" customWidth="1"/>
    <col min="39" max="39" width="9.5703125" style="203" bestFit="1" customWidth="1"/>
    <col min="40" max="45" width="9" style="203" bestFit="1" customWidth="1"/>
    <col min="46" max="244" width="8.85546875" style="203"/>
    <col min="245" max="245" width="13.5703125" style="203" customWidth="1"/>
    <col min="246" max="246" width="12.5703125" style="203" customWidth="1"/>
    <col min="247" max="247" width="43.7109375" style="203" customWidth="1"/>
    <col min="248" max="248" width="14" style="203" customWidth="1"/>
    <col min="249" max="249" width="10.7109375" style="203" bestFit="1" customWidth="1"/>
    <col min="250" max="250" width="10.7109375" style="203" customWidth="1"/>
    <col min="251" max="251" width="10.7109375" style="203" bestFit="1" customWidth="1"/>
    <col min="252" max="252" width="14.28515625" style="203" bestFit="1" customWidth="1"/>
    <col min="253" max="253" width="10" style="203" customWidth="1"/>
    <col min="254" max="254" width="11.42578125" style="203" customWidth="1"/>
    <col min="255" max="255" width="12.140625" style="203" bestFit="1" customWidth="1"/>
    <col min="256" max="256" width="10.7109375" style="203" bestFit="1" customWidth="1"/>
    <col min="257" max="500" width="8.85546875" style="203"/>
    <col min="501" max="501" width="13.5703125" style="203" customWidth="1"/>
    <col min="502" max="502" width="12.5703125" style="203" customWidth="1"/>
    <col min="503" max="503" width="43.7109375" style="203" customWidth="1"/>
    <col min="504" max="504" width="14" style="203" customWidth="1"/>
    <col min="505" max="505" width="10.7109375" style="203" bestFit="1" customWidth="1"/>
    <col min="506" max="506" width="10.7109375" style="203" customWidth="1"/>
    <col min="507" max="507" width="10.7109375" style="203" bestFit="1" customWidth="1"/>
    <col min="508" max="508" width="14.28515625" style="203" bestFit="1" customWidth="1"/>
    <col min="509" max="509" width="10" style="203" customWidth="1"/>
    <col min="510" max="510" width="11.42578125" style="203" customWidth="1"/>
    <col min="511" max="511" width="12.140625" style="203" bestFit="1" customWidth="1"/>
    <col min="512" max="512" width="10.7109375" style="203" bestFit="1" customWidth="1"/>
    <col min="513" max="756" width="8.85546875" style="203"/>
    <col min="757" max="757" width="13.5703125" style="203" customWidth="1"/>
    <col min="758" max="758" width="12.5703125" style="203" customWidth="1"/>
    <col min="759" max="759" width="43.7109375" style="203" customWidth="1"/>
    <col min="760" max="760" width="14" style="203" customWidth="1"/>
    <col min="761" max="761" width="10.7109375" style="203" bestFit="1" customWidth="1"/>
    <col min="762" max="762" width="10.7109375" style="203" customWidth="1"/>
    <col min="763" max="763" width="10.7109375" style="203" bestFit="1" customWidth="1"/>
    <col min="764" max="764" width="14.28515625" style="203" bestFit="1" customWidth="1"/>
    <col min="765" max="765" width="10" style="203" customWidth="1"/>
    <col min="766" max="766" width="11.42578125" style="203" customWidth="1"/>
    <col min="767" max="767" width="12.140625" style="203" bestFit="1" customWidth="1"/>
    <col min="768" max="768" width="10.7109375" style="203" bestFit="1" customWidth="1"/>
    <col min="769" max="1012" width="8.85546875" style="203"/>
    <col min="1013" max="1013" width="13.5703125" style="203" customWidth="1"/>
    <col min="1014" max="1014" width="12.5703125" style="203" customWidth="1"/>
    <col min="1015" max="1015" width="43.7109375" style="203" customWidth="1"/>
    <col min="1016" max="1016" width="14" style="203" customWidth="1"/>
    <col min="1017" max="1017" width="10.7109375" style="203" bestFit="1" customWidth="1"/>
    <col min="1018" max="1018" width="10.7109375" style="203" customWidth="1"/>
    <col min="1019" max="1019" width="10.7109375" style="203" bestFit="1" customWidth="1"/>
    <col min="1020" max="1020" width="14.28515625" style="203" bestFit="1" customWidth="1"/>
    <col min="1021" max="1021" width="10" style="203" customWidth="1"/>
    <col min="1022" max="1022" width="11.42578125" style="203" customWidth="1"/>
    <col min="1023" max="1023" width="12.140625" style="203" bestFit="1" customWidth="1"/>
    <col min="1024" max="1024" width="10.7109375" style="203" bestFit="1" customWidth="1"/>
    <col min="1025" max="1268" width="8.85546875" style="203"/>
    <col min="1269" max="1269" width="13.5703125" style="203" customWidth="1"/>
    <col min="1270" max="1270" width="12.5703125" style="203" customWidth="1"/>
    <col min="1271" max="1271" width="43.7109375" style="203" customWidth="1"/>
    <col min="1272" max="1272" width="14" style="203" customWidth="1"/>
    <col min="1273" max="1273" width="10.7109375" style="203" bestFit="1" customWidth="1"/>
    <col min="1274" max="1274" width="10.7109375" style="203" customWidth="1"/>
    <col min="1275" max="1275" width="10.7109375" style="203" bestFit="1" customWidth="1"/>
    <col min="1276" max="1276" width="14.28515625" style="203" bestFit="1" customWidth="1"/>
    <col min="1277" max="1277" width="10" style="203" customWidth="1"/>
    <col min="1278" max="1278" width="11.42578125" style="203" customWidth="1"/>
    <col min="1279" max="1279" width="12.140625" style="203" bestFit="1" customWidth="1"/>
    <col min="1280" max="1280" width="10.7109375" style="203" bestFit="1" customWidth="1"/>
    <col min="1281" max="1524" width="8.85546875" style="203"/>
    <col min="1525" max="1525" width="13.5703125" style="203" customWidth="1"/>
    <col min="1526" max="1526" width="12.5703125" style="203" customWidth="1"/>
    <col min="1527" max="1527" width="43.7109375" style="203" customWidth="1"/>
    <col min="1528" max="1528" width="14" style="203" customWidth="1"/>
    <col min="1529" max="1529" width="10.7109375" style="203" bestFit="1" customWidth="1"/>
    <col min="1530" max="1530" width="10.7109375" style="203" customWidth="1"/>
    <col min="1531" max="1531" width="10.7109375" style="203" bestFit="1" customWidth="1"/>
    <col min="1532" max="1532" width="14.28515625" style="203" bestFit="1" customWidth="1"/>
    <col min="1533" max="1533" width="10" style="203" customWidth="1"/>
    <col min="1534" max="1534" width="11.42578125" style="203" customWidth="1"/>
    <col min="1535" max="1535" width="12.140625" style="203" bestFit="1" customWidth="1"/>
    <col min="1536" max="1536" width="10.7109375" style="203" bestFit="1" customWidth="1"/>
    <col min="1537" max="1780" width="8.85546875" style="203"/>
    <col min="1781" max="1781" width="13.5703125" style="203" customWidth="1"/>
    <col min="1782" max="1782" width="12.5703125" style="203" customWidth="1"/>
    <col min="1783" max="1783" width="43.7109375" style="203" customWidth="1"/>
    <col min="1784" max="1784" width="14" style="203" customWidth="1"/>
    <col min="1785" max="1785" width="10.7109375" style="203" bestFit="1" customWidth="1"/>
    <col min="1786" max="1786" width="10.7109375" style="203" customWidth="1"/>
    <col min="1787" max="1787" width="10.7109375" style="203" bestFit="1" customWidth="1"/>
    <col min="1788" max="1788" width="14.28515625" style="203" bestFit="1" customWidth="1"/>
    <col min="1789" max="1789" width="10" style="203" customWidth="1"/>
    <col min="1790" max="1790" width="11.42578125" style="203" customWidth="1"/>
    <col min="1791" max="1791" width="12.140625" style="203" bestFit="1" customWidth="1"/>
    <col min="1792" max="1792" width="10.7109375" style="203" bestFit="1" customWidth="1"/>
    <col min="1793" max="2036" width="8.85546875" style="203"/>
    <col min="2037" max="2037" width="13.5703125" style="203" customWidth="1"/>
    <col min="2038" max="2038" width="12.5703125" style="203" customWidth="1"/>
    <col min="2039" max="2039" width="43.7109375" style="203" customWidth="1"/>
    <col min="2040" max="2040" width="14" style="203" customWidth="1"/>
    <col min="2041" max="2041" width="10.7109375" style="203" bestFit="1" customWidth="1"/>
    <col min="2042" max="2042" width="10.7109375" style="203" customWidth="1"/>
    <col min="2043" max="2043" width="10.7109375" style="203" bestFit="1" customWidth="1"/>
    <col min="2044" max="2044" width="14.28515625" style="203" bestFit="1" customWidth="1"/>
    <col min="2045" max="2045" width="10" style="203" customWidth="1"/>
    <col min="2046" max="2046" width="11.42578125" style="203" customWidth="1"/>
    <col min="2047" max="2047" width="12.140625" style="203" bestFit="1" customWidth="1"/>
    <col min="2048" max="2048" width="10.7109375" style="203" bestFit="1" customWidth="1"/>
    <col min="2049" max="2292" width="8.85546875" style="203"/>
    <col min="2293" max="2293" width="13.5703125" style="203" customWidth="1"/>
    <col min="2294" max="2294" width="12.5703125" style="203" customWidth="1"/>
    <col min="2295" max="2295" width="43.7109375" style="203" customWidth="1"/>
    <col min="2296" max="2296" width="14" style="203" customWidth="1"/>
    <col min="2297" max="2297" width="10.7109375" style="203" bestFit="1" customWidth="1"/>
    <col min="2298" max="2298" width="10.7109375" style="203" customWidth="1"/>
    <col min="2299" max="2299" width="10.7109375" style="203" bestFit="1" customWidth="1"/>
    <col min="2300" max="2300" width="14.28515625" style="203" bestFit="1" customWidth="1"/>
    <col min="2301" max="2301" width="10" style="203" customWidth="1"/>
    <col min="2302" max="2302" width="11.42578125" style="203" customWidth="1"/>
    <col min="2303" max="2303" width="12.140625" style="203" bestFit="1" customWidth="1"/>
    <col min="2304" max="2304" width="10.7109375" style="203" bestFit="1" customWidth="1"/>
    <col min="2305" max="2548" width="8.85546875" style="203"/>
    <col min="2549" max="2549" width="13.5703125" style="203" customWidth="1"/>
    <col min="2550" max="2550" width="12.5703125" style="203" customWidth="1"/>
    <col min="2551" max="2551" width="43.7109375" style="203" customWidth="1"/>
    <col min="2552" max="2552" width="14" style="203" customWidth="1"/>
    <col min="2553" max="2553" width="10.7109375" style="203" bestFit="1" customWidth="1"/>
    <col min="2554" max="2554" width="10.7109375" style="203" customWidth="1"/>
    <col min="2555" max="2555" width="10.7109375" style="203" bestFit="1" customWidth="1"/>
    <col min="2556" max="2556" width="14.28515625" style="203" bestFit="1" customWidth="1"/>
    <col min="2557" max="2557" width="10" style="203" customWidth="1"/>
    <col min="2558" max="2558" width="11.42578125" style="203" customWidth="1"/>
    <col min="2559" max="2559" width="12.140625" style="203" bestFit="1" customWidth="1"/>
    <col min="2560" max="2560" width="10.7109375" style="203" bestFit="1" customWidth="1"/>
    <col min="2561" max="2804" width="8.85546875" style="203"/>
    <col min="2805" max="2805" width="13.5703125" style="203" customWidth="1"/>
    <col min="2806" max="2806" width="12.5703125" style="203" customWidth="1"/>
    <col min="2807" max="2807" width="43.7109375" style="203" customWidth="1"/>
    <col min="2808" max="2808" width="14" style="203" customWidth="1"/>
    <col min="2809" max="2809" width="10.7109375" style="203" bestFit="1" customWidth="1"/>
    <col min="2810" max="2810" width="10.7109375" style="203" customWidth="1"/>
    <col min="2811" max="2811" width="10.7109375" style="203" bestFit="1" customWidth="1"/>
    <col min="2812" max="2812" width="14.28515625" style="203" bestFit="1" customWidth="1"/>
    <col min="2813" max="2813" width="10" style="203" customWidth="1"/>
    <col min="2814" max="2814" width="11.42578125" style="203" customWidth="1"/>
    <col min="2815" max="2815" width="12.140625" style="203" bestFit="1" customWidth="1"/>
    <col min="2816" max="2816" width="10.7109375" style="203" bestFit="1" customWidth="1"/>
    <col min="2817" max="3060" width="8.85546875" style="203"/>
    <col min="3061" max="3061" width="13.5703125" style="203" customWidth="1"/>
    <col min="3062" max="3062" width="12.5703125" style="203" customWidth="1"/>
    <col min="3063" max="3063" width="43.7109375" style="203" customWidth="1"/>
    <col min="3064" max="3064" width="14" style="203" customWidth="1"/>
    <col min="3065" max="3065" width="10.7109375" style="203" bestFit="1" customWidth="1"/>
    <col min="3066" max="3066" width="10.7109375" style="203" customWidth="1"/>
    <col min="3067" max="3067" width="10.7109375" style="203" bestFit="1" customWidth="1"/>
    <col min="3068" max="3068" width="14.28515625" style="203" bestFit="1" customWidth="1"/>
    <col min="3069" max="3069" width="10" style="203" customWidth="1"/>
    <col min="3070" max="3070" width="11.42578125" style="203" customWidth="1"/>
    <col min="3071" max="3071" width="12.140625" style="203" bestFit="1" customWidth="1"/>
    <col min="3072" max="3072" width="10.7109375" style="203" bestFit="1" customWidth="1"/>
    <col min="3073" max="3316" width="8.85546875" style="203"/>
    <col min="3317" max="3317" width="13.5703125" style="203" customWidth="1"/>
    <col min="3318" max="3318" width="12.5703125" style="203" customWidth="1"/>
    <col min="3319" max="3319" width="43.7109375" style="203" customWidth="1"/>
    <col min="3320" max="3320" width="14" style="203" customWidth="1"/>
    <col min="3321" max="3321" width="10.7109375" style="203" bestFit="1" customWidth="1"/>
    <col min="3322" max="3322" width="10.7109375" style="203" customWidth="1"/>
    <col min="3323" max="3323" width="10.7109375" style="203" bestFit="1" customWidth="1"/>
    <col min="3324" max="3324" width="14.28515625" style="203" bestFit="1" customWidth="1"/>
    <col min="3325" max="3325" width="10" style="203" customWidth="1"/>
    <col min="3326" max="3326" width="11.42578125" style="203" customWidth="1"/>
    <col min="3327" max="3327" width="12.140625" style="203" bestFit="1" customWidth="1"/>
    <col min="3328" max="3328" width="10.7109375" style="203" bestFit="1" customWidth="1"/>
    <col min="3329" max="3572" width="8.85546875" style="203"/>
    <col min="3573" max="3573" width="13.5703125" style="203" customWidth="1"/>
    <col min="3574" max="3574" width="12.5703125" style="203" customWidth="1"/>
    <col min="3575" max="3575" width="43.7109375" style="203" customWidth="1"/>
    <col min="3576" max="3576" width="14" style="203" customWidth="1"/>
    <col min="3577" max="3577" width="10.7109375" style="203" bestFit="1" customWidth="1"/>
    <col min="3578" max="3578" width="10.7109375" style="203" customWidth="1"/>
    <col min="3579" max="3579" width="10.7109375" style="203" bestFit="1" customWidth="1"/>
    <col min="3580" max="3580" width="14.28515625" style="203" bestFit="1" customWidth="1"/>
    <col min="3581" max="3581" width="10" style="203" customWidth="1"/>
    <col min="3582" max="3582" width="11.42578125" style="203" customWidth="1"/>
    <col min="3583" max="3583" width="12.140625" style="203" bestFit="1" customWidth="1"/>
    <col min="3584" max="3584" width="10.7109375" style="203" bestFit="1" customWidth="1"/>
    <col min="3585" max="3828" width="8.85546875" style="203"/>
    <col min="3829" max="3829" width="13.5703125" style="203" customWidth="1"/>
    <col min="3830" max="3830" width="12.5703125" style="203" customWidth="1"/>
    <col min="3831" max="3831" width="43.7109375" style="203" customWidth="1"/>
    <col min="3832" max="3832" width="14" style="203" customWidth="1"/>
    <col min="3833" max="3833" width="10.7109375" style="203" bestFit="1" customWidth="1"/>
    <col min="3834" max="3834" width="10.7109375" style="203" customWidth="1"/>
    <col min="3835" max="3835" width="10.7109375" style="203" bestFit="1" customWidth="1"/>
    <col min="3836" max="3836" width="14.28515625" style="203" bestFit="1" customWidth="1"/>
    <col min="3837" max="3837" width="10" style="203" customWidth="1"/>
    <col min="3838" max="3838" width="11.42578125" style="203" customWidth="1"/>
    <col min="3839" max="3839" width="12.140625" style="203" bestFit="1" customWidth="1"/>
    <col min="3840" max="3840" width="10.7109375" style="203" bestFit="1" customWidth="1"/>
    <col min="3841" max="4084" width="8.85546875" style="203"/>
    <col min="4085" max="4085" width="13.5703125" style="203" customWidth="1"/>
    <col min="4086" max="4086" width="12.5703125" style="203" customWidth="1"/>
    <col min="4087" max="4087" width="43.7109375" style="203" customWidth="1"/>
    <col min="4088" max="4088" width="14" style="203" customWidth="1"/>
    <col min="4089" max="4089" width="10.7109375" style="203" bestFit="1" customWidth="1"/>
    <col min="4090" max="4090" width="10.7109375" style="203" customWidth="1"/>
    <col min="4091" max="4091" width="10.7109375" style="203" bestFit="1" customWidth="1"/>
    <col min="4092" max="4092" width="14.28515625" style="203" bestFit="1" customWidth="1"/>
    <col min="4093" max="4093" width="10" style="203" customWidth="1"/>
    <col min="4094" max="4094" width="11.42578125" style="203" customWidth="1"/>
    <col min="4095" max="4095" width="12.140625" style="203" bestFit="1" customWidth="1"/>
    <col min="4096" max="4096" width="10.7109375" style="203" bestFit="1" customWidth="1"/>
    <col min="4097" max="4340" width="8.85546875" style="203"/>
    <col min="4341" max="4341" width="13.5703125" style="203" customWidth="1"/>
    <col min="4342" max="4342" width="12.5703125" style="203" customWidth="1"/>
    <col min="4343" max="4343" width="43.7109375" style="203" customWidth="1"/>
    <col min="4344" max="4344" width="14" style="203" customWidth="1"/>
    <col min="4345" max="4345" width="10.7109375" style="203" bestFit="1" customWidth="1"/>
    <col min="4346" max="4346" width="10.7109375" style="203" customWidth="1"/>
    <col min="4347" max="4347" width="10.7109375" style="203" bestFit="1" customWidth="1"/>
    <col min="4348" max="4348" width="14.28515625" style="203" bestFit="1" customWidth="1"/>
    <col min="4349" max="4349" width="10" style="203" customWidth="1"/>
    <col min="4350" max="4350" width="11.42578125" style="203" customWidth="1"/>
    <col min="4351" max="4351" width="12.140625" style="203" bestFit="1" customWidth="1"/>
    <col min="4352" max="4352" width="10.7109375" style="203" bestFit="1" customWidth="1"/>
    <col min="4353" max="4596" width="8.85546875" style="203"/>
    <col min="4597" max="4597" width="13.5703125" style="203" customWidth="1"/>
    <col min="4598" max="4598" width="12.5703125" style="203" customWidth="1"/>
    <col min="4599" max="4599" width="43.7109375" style="203" customWidth="1"/>
    <col min="4600" max="4600" width="14" style="203" customWidth="1"/>
    <col min="4601" max="4601" width="10.7109375" style="203" bestFit="1" customWidth="1"/>
    <col min="4602" max="4602" width="10.7109375" style="203" customWidth="1"/>
    <col min="4603" max="4603" width="10.7109375" style="203" bestFit="1" customWidth="1"/>
    <col min="4604" max="4604" width="14.28515625" style="203" bestFit="1" customWidth="1"/>
    <col min="4605" max="4605" width="10" style="203" customWidth="1"/>
    <col min="4606" max="4606" width="11.42578125" style="203" customWidth="1"/>
    <col min="4607" max="4607" width="12.140625" style="203" bestFit="1" customWidth="1"/>
    <col min="4608" max="4608" width="10.7109375" style="203" bestFit="1" customWidth="1"/>
    <col min="4609" max="4852" width="8.85546875" style="203"/>
    <col min="4853" max="4853" width="13.5703125" style="203" customWidth="1"/>
    <col min="4854" max="4854" width="12.5703125" style="203" customWidth="1"/>
    <col min="4855" max="4855" width="43.7109375" style="203" customWidth="1"/>
    <col min="4856" max="4856" width="14" style="203" customWidth="1"/>
    <col min="4857" max="4857" width="10.7109375" style="203" bestFit="1" customWidth="1"/>
    <col min="4858" max="4858" width="10.7109375" style="203" customWidth="1"/>
    <col min="4859" max="4859" width="10.7109375" style="203" bestFit="1" customWidth="1"/>
    <col min="4860" max="4860" width="14.28515625" style="203" bestFit="1" customWidth="1"/>
    <col min="4861" max="4861" width="10" style="203" customWidth="1"/>
    <col min="4862" max="4862" width="11.42578125" style="203" customWidth="1"/>
    <col min="4863" max="4863" width="12.140625" style="203" bestFit="1" customWidth="1"/>
    <col min="4864" max="4864" width="10.7109375" style="203" bestFit="1" customWidth="1"/>
    <col min="4865" max="5108" width="8.85546875" style="203"/>
    <col min="5109" max="5109" width="13.5703125" style="203" customWidth="1"/>
    <col min="5110" max="5110" width="12.5703125" style="203" customWidth="1"/>
    <col min="5111" max="5111" width="43.7109375" style="203" customWidth="1"/>
    <col min="5112" max="5112" width="14" style="203" customWidth="1"/>
    <col min="5113" max="5113" width="10.7109375" style="203" bestFit="1" customWidth="1"/>
    <col min="5114" max="5114" width="10.7109375" style="203" customWidth="1"/>
    <col min="5115" max="5115" width="10.7109375" style="203" bestFit="1" customWidth="1"/>
    <col min="5116" max="5116" width="14.28515625" style="203" bestFit="1" customWidth="1"/>
    <col min="5117" max="5117" width="10" style="203" customWidth="1"/>
    <col min="5118" max="5118" width="11.42578125" style="203" customWidth="1"/>
    <col min="5119" max="5119" width="12.140625" style="203" bestFit="1" customWidth="1"/>
    <col min="5120" max="5120" width="10.7109375" style="203" bestFit="1" customWidth="1"/>
    <col min="5121" max="5364" width="8.85546875" style="203"/>
    <col min="5365" max="5365" width="13.5703125" style="203" customWidth="1"/>
    <col min="5366" max="5366" width="12.5703125" style="203" customWidth="1"/>
    <col min="5367" max="5367" width="43.7109375" style="203" customWidth="1"/>
    <col min="5368" max="5368" width="14" style="203" customWidth="1"/>
    <col min="5369" max="5369" width="10.7109375" style="203" bestFit="1" customWidth="1"/>
    <col min="5370" max="5370" width="10.7109375" style="203" customWidth="1"/>
    <col min="5371" max="5371" width="10.7109375" style="203" bestFit="1" customWidth="1"/>
    <col min="5372" max="5372" width="14.28515625" style="203" bestFit="1" customWidth="1"/>
    <col min="5373" max="5373" width="10" style="203" customWidth="1"/>
    <col min="5374" max="5374" width="11.42578125" style="203" customWidth="1"/>
    <col min="5375" max="5375" width="12.140625" style="203" bestFit="1" customWidth="1"/>
    <col min="5376" max="5376" width="10.7109375" style="203" bestFit="1" customWidth="1"/>
    <col min="5377" max="5620" width="8.85546875" style="203"/>
    <col min="5621" max="5621" width="13.5703125" style="203" customWidth="1"/>
    <col min="5622" max="5622" width="12.5703125" style="203" customWidth="1"/>
    <col min="5623" max="5623" width="43.7109375" style="203" customWidth="1"/>
    <col min="5624" max="5624" width="14" style="203" customWidth="1"/>
    <col min="5625" max="5625" width="10.7109375" style="203" bestFit="1" customWidth="1"/>
    <col min="5626" max="5626" width="10.7109375" style="203" customWidth="1"/>
    <col min="5627" max="5627" width="10.7109375" style="203" bestFit="1" customWidth="1"/>
    <col min="5628" max="5628" width="14.28515625" style="203" bestFit="1" customWidth="1"/>
    <col min="5629" max="5629" width="10" style="203" customWidth="1"/>
    <col min="5630" max="5630" width="11.42578125" style="203" customWidth="1"/>
    <col min="5631" max="5631" width="12.140625" style="203" bestFit="1" customWidth="1"/>
    <col min="5632" max="5632" width="10.7109375" style="203" bestFit="1" customWidth="1"/>
    <col min="5633" max="5876" width="8.85546875" style="203"/>
    <col min="5877" max="5877" width="13.5703125" style="203" customWidth="1"/>
    <col min="5878" max="5878" width="12.5703125" style="203" customWidth="1"/>
    <col min="5879" max="5879" width="43.7109375" style="203" customWidth="1"/>
    <col min="5880" max="5880" width="14" style="203" customWidth="1"/>
    <col min="5881" max="5881" width="10.7109375" style="203" bestFit="1" customWidth="1"/>
    <col min="5882" max="5882" width="10.7109375" style="203" customWidth="1"/>
    <col min="5883" max="5883" width="10.7109375" style="203" bestFit="1" customWidth="1"/>
    <col min="5884" max="5884" width="14.28515625" style="203" bestFit="1" customWidth="1"/>
    <col min="5885" max="5885" width="10" style="203" customWidth="1"/>
    <col min="5886" max="5886" width="11.42578125" style="203" customWidth="1"/>
    <col min="5887" max="5887" width="12.140625" style="203" bestFit="1" customWidth="1"/>
    <col min="5888" max="5888" width="10.7109375" style="203" bestFit="1" customWidth="1"/>
    <col min="5889" max="6132" width="8.85546875" style="203"/>
    <col min="6133" max="6133" width="13.5703125" style="203" customWidth="1"/>
    <col min="6134" max="6134" width="12.5703125" style="203" customWidth="1"/>
    <col min="6135" max="6135" width="43.7109375" style="203" customWidth="1"/>
    <col min="6136" max="6136" width="14" style="203" customWidth="1"/>
    <col min="6137" max="6137" width="10.7109375" style="203" bestFit="1" customWidth="1"/>
    <col min="6138" max="6138" width="10.7109375" style="203" customWidth="1"/>
    <col min="6139" max="6139" width="10.7109375" style="203" bestFit="1" customWidth="1"/>
    <col min="6140" max="6140" width="14.28515625" style="203" bestFit="1" customWidth="1"/>
    <col min="6141" max="6141" width="10" style="203" customWidth="1"/>
    <col min="6142" max="6142" width="11.42578125" style="203" customWidth="1"/>
    <col min="6143" max="6143" width="12.140625" style="203" bestFit="1" customWidth="1"/>
    <col min="6144" max="6144" width="10.7109375" style="203" bestFit="1" customWidth="1"/>
    <col min="6145" max="6388" width="8.85546875" style="203"/>
    <col min="6389" max="6389" width="13.5703125" style="203" customWidth="1"/>
    <col min="6390" max="6390" width="12.5703125" style="203" customWidth="1"/>
    <col min="6391" max="6391" width="43.7109375" style="203" customWidth="1"/>
    <col min="6392" max="6392" width="14" style="203" customWidth="1"/>
    <col min="6393" max="6393" width="10.7109375" style="203" bestFit="1" customWidth="1"/>
    <col min="6394" max="6394" width="10.7109375" style="203" customWidth="1"/>
    <col min="6395" max="6395" width="10.7109375" style="203" bestFit="1" customWidth="1"/>
    <col min="6396" max="6396" width="14.28515625" style="203" bestFit="1" customWidth="1"/>
    <col min="6397" max="6397" width="10" style="203" customWidth="1"/>
    <col min="6398" max="6398" width="11.42578125" style="203" customWidth="1"/>
    <col min="6399" max="6399" width="12.140625" style="203" bestFit="1" customWidth="1"/>
    <col min="6400" max="6400" width="10.7109375" style="203" bestFit="1" customWidth="1"/>
    <col min="6401" max="6644" width="8.85546875" style="203"/>
    <col min="6645" max="6645" width="13.5703125" style="203" customWidth="1"/>
    <col min="6646" max="6646" width="12.5703125" style="203" customWidth="1"/>
    <col min="6647" max="6647" width="43.7109375" style="203" customWidth="1"/>
    <col min="6648" max="6648" width="14" style="203" customWidth="1"/>
    <col min="6649" max="6649" width="10.7109375" style="203" bestFit="1" customWidth="1"/>
    <col min="6650" max="6650" width="10.7109375" style="203" customWidth="1"/>
    <col min="6651" max="6651" width="10.7109375" style="203" bestFit="1" customWidth="1"/>
    <col min="6652" max="6652" width="14.28515625" style="203" bestFit="1" customWidth="1"/>
    <col min="6653" max="6653" width="10" style="203" customWidth="1"/>
    <col min="6654" max="6654" width="11.42578125" style="203" customWidth="1"/>
    <col min="6655" max="6655" width="12.140625" style="203" bestFit="1" customWidth="1"/>
    <col min="6656" max="6656" width="10.7109375" style="203" bestFit="1" customWidth="1"/>
    <col min="6657" max="6900" width="8.85546875" style="203"/>
    <col min="6901" max="6901" width="13.5703125" style="203" customWidth="1"/>
    <col min="6902" max="6902" width="12.5703125" style="203" customWidth="1"/>
    <col min="6903" max="6903" width="43.7109375" style="203" customWidth="1"/>
    <col min="6904" max="6904" width="14" style="203" customWidth="1"/>
    <col min="6905" max="6905" width="10.7109375" style="203" bestFit="1" customWidth="1"/>
    <col min="6906" max="6906" width="10.7109375" style="203" customWidth="1"/>
    <col min="6907" max="6907" width="10.7109375" style="203" bestFit="1" customWidth="1"/>
    <col min="6908" max="6908" width="14.28515625" style="203" bestFit="1" customWidth="1"/>
    <col min="6909" max="6909" width="10" style="203" customWidth="1"/>
    <col min="6910" max="6910" width="11.42578125" style="203" customWidth="1"/>
    <col min="6911" max="6911" width="12.140625" style="203" bestFit="1" customWidth="1"/>
    <col min="6912" max="6912" width="10.7109375" style="203" bestFit="1" customWidth="1"/>
    <col min="6913" max="7156" width="8.85546875" style="203"/>
    <col min="7157" max="7157" width="13.5703125" style="203" customWidth="1"/>
    <col min="7158" max="7158" width="12.5703125" style="203" customWidth="1"/>
    <col min="7159" max="7159" width="43.7109375" style="203" customWidth="1"/>
    <col min="7160" max="7160" width="14" style="203" customWidth="1"/>
    <col min="7161" max="7161" width="10.7109375" style="203" bestFit="1" customWidth="1"/>
    <col min="7162" max="7162" width="10.7109375" style="203" customWidth="1"/>
    <col min="7163" max="7163" width="10.7109375" style="203" bestFit="1" customWidth="1"/>
    <col min="7164" max="7164" width="14.28515625" style="203" bestFit="1" customWidth="1"/>
    <col min="7165" max="7165" width="10" style="203" customWidth="1"/>
    <col min="7166" max="7166" width="11.42578125" style="203" customWidth="1"/>
    <col min="7167" max="7167" width="12.140625" style="203" bestFit="1" customWidth="1"/>
    <col min="7168" max="7168" width="10.7109375" style="203" bestFit="1" customWidth="1"/>
    <col min="7169" max="7412" width="8.85546875" style="203"/>
    <col min="7413" max="7413" width="13.5703125" style="203" customWidth="1"/>
    <col min="7414" max="7414" width="12.5703125" style="203" customWidth="1"/>
    <col min="7415" max="7415" width="43.7109375" style="203" customWidth="1"/>
    <col min="7416" max="7416" width="14" style="203" customWidth="1"/>
    <col min="7417" max="7417" width="10.7109375" style="203" bestFit="1" customWidth="1"/>
    <col min="7418" max="7418" width="10.7109375" style="203" customWidth="1"/>
    <col min="7419" max="7419" width="10.7109375" style="203" bestFit="1" customWidth="1"/>
    <col min="7420" max="7420" width="14.28515625" style="203" bestFit="1" customWidth="1"/>
    <col min="7421" max="7421" width="10" style="203" customWidth="1"/>
    <col min="7422" max="7422" width="11.42578125" style="203" customWidth="1"/>
    <col min="7423" max="7423" width="12.140625" style="203" bestFit="1" customWidth="1"/>
    <col min="7424" max="7424" width="10.7109375" style="203" bestFit="1" customWidth="1"/>
    <col min="7425" max="7668" width="8.85546875" style="203"/>
    <col min="7669" max="7669" width="13.5703125" style="203" customWidth="1"/>
    <col min="7670" max="7670" width="12.5703125" style="203" customWidth="1"/>
    <col min="7671" max="7671" width="43.7109375" style="203" customWidth="1"/>
    <col min="7672" max="7672" width="14" style="203" customWidth="1"/>
    <col min="7673" max="7673" width="10.7109375" style="203" bestFit="1" customWidth="1"/>
    <col min="7674" max="7674" width="10.7109375" style="203" customWidth="1"/>
    <col min="7675" max="7675" width="10.7109375" style="203" bestFit="1" customWidth="1"/>
    <col min="7676" max="7676" width="14.28515625" style="203" bestFit="1" customWidth="1"/>
    <col min="7677" max="7677" width="10" style="203" customWidth="1"/>
    <col min="7678" max="7678" width="11.42578125" style="203" customWidth="1"/>
    <col min="7679" max="7679" width="12.140625" style="203" bestFit="1" customWidth="1"/>
    <col min="7680" max="7680" width="10.7109375" style="203" bestFit="1" customWidth="1"/>
    <col min="7681" max="7924" width="8.85546875" style="203"/>
    <col min="7925" max="7925" width="13.5703125" style="203" customWidth="1"/>
    <col min="7926" max="7926" width="12.5703125" style="203" customWidth="1"/>
    <col min="7927" max="7927" width="43.7109375" style="203" customWidth="1"/>
    <col min="7928" max="7928" width="14" style="203" customWidth="1"/>
    <col min="7929" max="7929" width="10.7109375" style="203" bestFit="1" customWidth="1"/>
    <col min="7930" max="7930" width="10.7109375" style="203" customWidth="1"/>
    <col min="7931" max="7931" width="10.7109375" style="203" bestFit="1" customWidth="1"/>
    <col min="7932" max="7932" width="14.28515625" style="203" bestFit="1" customWidth="1"/>
    <col min="7933" max="7933" width="10" style="203" customWidth="1"/>
    <col min="7934" max="7934" width="11.42578125" style="203" customWidth="1"/>
    <col min="7935" max="7935" width="12.140625" style="203" bestFit="1" customWidth="1"/>
    <col min="7936" max="7936" width="10.7109375" style="203" bestFit="1" customWidth="1"/>
    <col min="7937" max="8180" width="8.85546875" style="203"/>
    <col min="8181" max="8181" width="13.5703125" style="203" customWidth="1"/>
    <col min="8182" max="8182" width="12.5703125" style="203" customWidth="1"/>
    <col min="8183" max="8183" width="43.7109375" style="203" customWidth="1"/>
    <col min="8184" max="8184" width="14" style="203" customWidth="1"/>
    <col min="8185" max="8185" width="10.7109375" style="203" bestFit="1" customWidth="1"/>
    <col min="8186" max="8186" width="10.7109375" style="203" customWidth="1"/>
    <col min="8187" max="8187" width="10.7109375" style="203" bestFit="1" customWidth="1"/>
    <col min="8188" max="8188" width="14.28515625" style="203" bestFit="1" customWidth="1"/>
    <col min="8189" max="8189" width="10" style="203" customWidth="1"/>
    <col min="8190" max="8190" width="11.42578125" style="203" customWidth="1"/>
    <col min="8191" max="8191" width="12.140625" style="203" bestFit="1" customWidth="1"/>
    <col min="8192" max="8192" width="10.7109375" style="203" bestFit="1" customWidth="1"/>
    <col min="8193" max="8436" width="8.85546875" style="203"/>
    <col min="8437" max="8437" width="13.5703125" style="203" customWidth="1"/>
    <col min="8438" max="8438" width="12.5703125" style="203" customWidth="1"/>
    <col min="8439" max="8439" width="43.7109375" style="203" customWidth="1"/>
    <col min="8440" max="8440" width="14" style="203" customWidth="1"/>
    <col min="8441" max="8441" width="10.7109375" style="203" bestFit="1" customWidth="1"/>
    <col min="8442" max="8442" width="10.7109375" style="203" customWidth="1"/>
    <col min="8443" max="8443" width="10.7109375" style="203" bestFit="1" customWidth="1"/>
    <col min="8444" max="8444" width="14.28515625" style="203" bestFit="1" customWidth="1"/>
    <col min="8445" max="8445" width="10" style="203" customWidth="1"/>
    <col min="8446" max="8446" width="11.42578125" style="203" customWidth="1"/>
    <col min="8447" max="8447" width="12.140625" style="203" bestFit="1" customWidth="1"/>
    <col min="8448" max="8448" width="10.7109375" style="203" bestFit="1" customWidth="1"/>
    <col min="8449" max="8692" width="8.85546875" style="203"/>
    <col min="8693" max="8693" width="13.5703125" style="203" customWidth="1"/>
    <col min="8694" max="8694" width="12.5703125" style="203" customWidth="1"/>
    <col min="8695" max="8695" width="43.7109375" style="203" customWidth="1"/>
    <col min="8696" max="8696" width="14" style="203" customWidth="1"/>
    <col min="8697" max="8697" width="10.7109375" style="203" bestFit="1" customWidth="1"/>
    <col min="8698" max="8698" width="10.7109375" style="203" customWidth="1"/>
    <col min="8699" max="8699" width="10.7109375" style="203" bestFit="1" customWidth="1"/>
    <col min="8700" max="8700" width="14.28515625" style="203" bestFit="1" customWidth="1"/>
    <col min="8701" max="8701" width="10" style="203" customWidth="1"/>
    <col min="8702" max="8702" width="11.42578125" style="203" customWidth="1"/>
    <col min="8703" max="8703" width="12.140625" style="203" bestFit="1" customWidth="1"/>
    <col min="8704" max="8704" width="10.7109375" style="203" bestFit="1" customWidth="1"/>
    <col min="8705" max="8948" width="8.85546875" style="203"/>
    <col min="8949" max="8949" width="13.5703125" style="203" customWidth="1"/>
    <col min="8950" max="8950" width="12.5703125" style="203" customWidth="1"/>
    <col min="8951" max="8951" width="43.7109375" style="203" customWidth="1"/>
    <col min="8952" max="8952" width="14" style="203" customWidth="1"/>
    <col min="8953" max="8953" width="10.7109375" style="203" bestFit="1" customWidth="1"/>
    <col min="8954" max="8954" width="10.7109375" style="203" customWidth="1"/>
    <col min="8955" max="8955" width="10.7109375" style="203" bestFit="1" customWidth="1"/>
    <col min="8956" max="8956" width="14.28515625" style="203" bestFit="1" customWidth="1"/>
    <col min="8957" max="8957" width="10" style="203" customWidth="1"/>
    <col min="8958" max="8958" width="11.42578125" style="203" customWidth="1"/>
    <col min="8959" max="8959" width="12.140625" style="203" bestFit="1" customWidth="1"/>
    <col min="8960" max="8960" width="10.7109375" style="203" bestFit="1" customWidth="1"/>
    <col min="8961" max="9204" width="8.85546875" style="203"/>
    <col min="9205" max="9205" width="13.5703125" style="203" customWidth="1"/>
    <col min="9206" max="9206" width="12.5703125" style="203" customWidth="1"/>
    <col min="9207" max="9207" width="43.7109375" style="203" customWidth="1"/>
    <col min="9208" max="9208" width="14" style="203" customWidth="1"/>
    <col min="9209" max="9209" width="10.7109375" style="203" bestFit="1" customWidth="1"/>
    <col min="9210" max="9210" width="10.7109375" style="203" customWidth="1"/>
    <col min="9211" max="9211" width="10.7109375" style="203" bestFit="1" customWidth="1"/>
    <col min="9212" max="9212" width="14.28515625" style="203" bestFit="1" customWidth="1"/>
    <col min="9213" max="9213" width="10" style="203" customWidth="1"/>
    <col min="9214" max="9214" width="11.42578125" style="203" customWidth="1"/>
    <col min="9215" max="9215" width="12.140625" style="203" bestFit="1" customWidth="1"/>
    <col min="9216" max="9216" width="10.7109375" style="203" bestFit="1" customWidth="1"/>
    <col min="9217" max="9460" width="8.85546875" style="203"/>
    <col min="9461" max="9461" width="13.5703125" style="203" customWidth="1"/>
    <col min="9462" max="9462" width="12.5703125" style="203" customWidth="1"/>
    <col min="9463" max="9463" width="43.7109375" style="203" customWidth="1"/>
    <col min="9464" max="9464" width="14" style="203" customWidth="1"/>
    <col min="9465" max="9465" width="10.7109375" style="203" bestFit="1" customWidth="1"/>
    <col min="9466" max="9466" width="10.7109375" style="203" customWidth="1"/>
    <col min="9467" max="9467" width="10.7109375" style="203" bestFit="1" customWidth="1"/>
    <col min="9468" max="9468" width="14.28515625" style="203" bestFit="1" customWidth="1"/>
    <col min="9469" max="9469" width="10" style="203" customWidth="1"/>
    <col min="9470" max="9470" width="11.42578125" style="203" customWidth="1"/>
    <col min="9471" max="9471" width="12.140625" style="203" bestFit="1" customWidth="1"/>
    <col min="9472" max="9472" width="10.7109375" style="203" bestFit="1" customWidth="1"/>
    <col min="9473" max="9716" width="8.85546875" style="203"/>
    <col min="9717" max="9717" width="13.5703125" style="203" customWidth="1"/>
    <col min="9718" max="9718" width="12.5703125" style="203" customWidth="1"/>
    <col min="9719" max="9719" width="43.7109375" style="203" customWidth="1"/>
    <col min="9720" max="9720" width="14" style="203" customWidth="1"/>
    <col min="9721" max="9721" width="10.7109375" style="203" bestFit="1" customWidth="1"/>
    <col min="9722" max="9722" width="10.7109375" style="203" customWidth="1"/>
    <col min="9723" max="9723" width="10.7109375" style="203" bestFit="1" customWidth="1"/>
    <col min="9724" max="9724" width="14.28515625" style="203" bestFit="1" customWidth="1"/>
    <col min="9725" max="9725" width="10" style="203" customWidth="1"/>
    <col min="9726" max="9726" width="11.42578125" style="203" customWidth="1"/>
    <col min="9727" max="9727" width="12.140625" style="203" bestFit="1" customWidth="1"/>
    <col min="9728" max="9728" width="10.7109375" style="203" bestFit="1" customWidth="1"/>
    <col min="9729" max="9972" width="8.85546875" style="203"/>
    <col min="9973" max="9973" width="13.5703125" style="203" customWidth="1"/>
    <col min="9974" max="9974" width="12.5703125" style="203" customWidth="1"/>
    <col min="9975" max="9975" width="43.7109375" style="203" customWidth="1"/>
    <col min="9976" max="9976" width="14" style="203" customWidth="1"/>
    <col min="9977" max="9977" width="10.7109375" style="203" bestFit="1" customWidth="1"/>
    <col min="9978" max="9978" width="10.7109375" style="203" customWidth="1"/>
    <col min="9979" max="9979" width="10.7109375" style="203" bestFit="1" customWidth="1"/>
    <col min="9980" max="9980" width="14.28515625" style="203" bestFit="1" customWidth="1"/>
    <col min="9981" max="9981" width="10" style="203" customWidth="1"/>
    <col min="9982" max="9982" width="11.42578125" style="203" customWidth="1"/>
    <col min="9983" max="9983" width="12.140625" style="203" bestFit="1" customWidth="1"/>
    <col min="9984" max="9984" width="10.7109375" style="203" bestFit="1" customWidth="1"/>
    <col min="9985" max="10228" width="8.85546875" style="203"/>
    <col min="10229" max="10229" width="13.5703125" style="203" customWidth="1"/>
    <col min="10230" max="10230" width="12.5703125" style="203" customWidth="1"/>
    <col min="10231" max="10231" width="43.7109375" style="203" customWidth="1"/>
    <col min="10232" max="10232" width="14" style="203" customWidth="1"/>
    <col min="10233" max="10233" width="10.7109375" style="203" bestFit="1" customWidth="1"/>
    <col min="10234" max="10234" width="10.7109375" style="203" customWidth="1"/>
    <col min="10235" max="10235" width="10.7109375" style="203" bestFit="1" customWidth="1"/>
    <col min="10236" max="10236" width="14.28515625" style="203" bestFit="1" customWidth="1"/>
    <col min="10237" max="10237" width="10" style="203" customWidth="1"/>
    <col min="10238" max="10238" width="11.42578125" style="203" customWidth="1"/>
    <col min="10239" max="10239" width="12.140625" style="203" bestFit="1" customWidth="1"/>
    <col min="10240" max="10240" width="10.7109375" style="203" bestFit="1" customWidth="1"/>
    <col min="10241" max="10484" width="8.85546875" style="203"/>
    <col min="10485" max="10485" width="13.5703125" style="203" customWidth="1"/>
    <col min="10486" max="10486" width="12.5703125" style="203" customWidth="1"/>
    <col min="10487" max="10487" width="43.7109375" style="203" customWidth="1"/>
    <col min="10488" max="10488" width="14" style="203" customWidth="1"/>
    <col min="10489" max="10489" width="10.7109375" style="203" bestFit="1" customWidth="1"/>
    <col min="10490" max="10490" width="10.7109375" style="203" customWidth="1"/>
    <col min="10491" max="10491" width="10.7109375" style="203" bestFit="1" customWidth="1"/>
    <col min="10492" max="10492" width="14.28515625" style="203" bestFit="1" customWidth="1"/>
    <col min="10493" max="10493" width="10" style="203" customWidth="1"/>
    <col min="10494" max="10494" width="11.42578125" style="203" customWidth="1"/>
    <col min="10495" max="10495" width="12.140625" style="203" bestFit="1" customWidth="1"/>
    <col min="10496" max="10496" width="10.7109375" style="203" bestFit="1" customWidth="1"/>
    <col min="10497" max="10740" width="8.85546875" style="203"/>
    <col min="10741" max="10741" width="13.5703125" style="203" customWidth="1"/>
    <col min="10742" max="10742" width="12.5703125" style="203" customWidth="1"/>
    <col min="10743" max="10743" width="43.7109375" style="203" customWidth="1"/>
    <col min="10744" max="10744" width="14" style="203" customWidth="1"/>
    <col min="10745" max="10745" width="10.7109375" style="203" bestFit="1" customWidth="1"/>
    <col min="10746" max="10746" width="10.7109375" style="203" customWidth="1"/>
    <col min="10747" max="10747" width="10.7109375" style="203" bestFit="1" customWidth="1"/>
    <col min="10748" max="10748" width="14.28515625" style="203" bestFit="1" customWidth="1"/>
    <col min="10749" max="10749" width="10" style="203" customWidth="1"/>
    <col min="10750" max="10750" width="11.42578125" style="203" customWidth="1"/>
    <col min="10751" max="10751" width="12.140625" style="203" bestFit="1" customWidth="1"/>
    <col min="10752" max="10752" width="10.7109375" style="203" bestFit="1" customWidth="1"/>
    <col min="10753" max="10996" width="8.85546875" style="203"/>
    <col min="10997" max="10997" width="13.5703125" style="203" customWidth="1"/>
    <col min="10998" max="10998" width="12.5703125" style="203" customWidth="1"/>
    <col min="10999" max="10999" width="43.7109375" style="203" customWidth="1"/>
    <col min="11000" max="11000" width="14" style="203" customWidth="1"/>
    <col min="11001" max="11001" width="10.7109375" style="203" bestFit="1" customWidth="1"/>
    <col min="11002" max="11002" width="10.7109375" style="203" customWidth="1"/>
    <col min="11003" max="11003" width="10.7109375" style="203" bestFit="1" customWidth="1"/>
    <col min="11004" max="11004" width="14.28515625" style="203" bestFit="1" customWidth="1"/>
    <col min="11005" max="11005" width="10" style="203" customWidth="1"/>
    <col min="11006" max="11006" width="11.42578125" style="203" customWidth="1"/>
    <col min="11007" max="11007" width="12.140625" style="203" bestFit="1" customWidth="1"/>
    <col min="11008" max="11008" width="10.7109375" style="203" bestFit="1" customWidth="1"/>
    <col min="11009" max="11252" width="8.85546875" style="203"/>
    <col min="11253" max="11253" width="13.5703125" style="203" customWidth="1"/>
    <col min="11254" max="11254" width="12.5703125" style="203" customWidth="1"/>
    <col min="11255" max="11255" width="43.7109375" style="203" customWidth="1"/>
    <col min="11256" max="11256" width="14" style="203" customWidth="1"/>
    <col min="11257" max="11257" width="10.7109375" style="203" bestFit="1" customWidth="1"/>
    <col min="11258" max="11258" width="10.7109375" style="203" customWidth="1"/>
    <col min="11259" max="11259" width="10.7109375" style="203" bestFit="1" customWidth="1"/>
    <col min="11260" max="11260" width="14.28515625" style="203" bestFit="1" customWidth="1"/>
    <col min="11261" max="11261" width="10" style="203" customWidth="1"/>
    <col min="11262" max="11262" width="11.42578125" style="203" customWidth="1"/>
    <col min="11263" max="11263" width="12.140625" style="203" bestFit="1" customWidth="1"/>
    <col min="11264" max="11264" width="10.7109375" style="203" bestFit="1" customWidth="1"/>
    <col min="11265" max="11508" width="8.85546875" style="203"/>
    <col min="11509" max="11509" width="13.5703125" style="203" customWidth="1"/>
    <col min="11510" max="11510" width="12.5703125" style="203" customWidth="1"/>
    <col min="11511" max="11511" width="43.7109375" style="203" customWidth="1"/>
    <col min="11512" max="11512" width="14" style="203" customWidth="1"/>
    <col min="11513" max="11513" width="10.7109375" style="203" bestFit="1" customWidth="1"/>
    <col min="11514" max="11514" width="10.7109375" style="203" customWidth="1"/>
    <col min="11515" max="11515" width="10.7109375" style="203" bestFit="1" customWidth="1"/>
    <col min="11516" max="11516" width="14.28515625" style="203" bestFit="1" customWidth="1"/>
    <col min="11517" max="11517" width="10" style="203" customWidth="1"/>
    <col min="11518" max="11518" width="11.42578125" style="203" customWidth="1"/>
    <col min="11519" max="11519" width="12.140625" style="203" bestFit="1" customWidth="1"/>
    <col min="11520" max="11520" width="10.7109375" style="203" bestFit="1" customWidth="1"/>
    <col min="11521" max="11764" width="8.85546875" style="203"/>
    <col min="11765" max="11765" width="13.5703125" style="203" customWidth="1"/>
    <col min="11766" max="11766" width="12.5703125" style="203" customWidth="1"/>
    <col min="11767" max="11767" width="43.7109375" style="203" customWidth="1"/>
    <col min="11768" max="11768" width="14" style="203" customWidth="1"/>
    <col min="11769" max="11769" width="10.7109375" style="203" bestFit="1" customWidth="1"/>
    <col min="11770" max="11770" width="10.7109375" style="203" customWidth="1"/>
    <col min="11771" max="11771" width="10.7109375" style="203" bestFit="1" customWidth="1"/>
    <col min="11772" max="11772" width="14.28515625" style="203" bestFit="1" customWidth="1"/>
    <col min="11773" max="11773" width="10" style="203" customWidth="1"/>
    <col min="11774" max="11774" width="11.42578125" style="203" customWidth="1"/>
    <col min="11775" max="11775" width="12.140625" style="203" bestFit="1" customWidth="1"/>
    <col min="11776" max="11776" width="10.7109375" style="203" bestFit="1" customWidth="1"/>
    <col min="11777" max="12020" width="8.85546875" style="203"/>
    <col min="12021" max="12021" width="13.5703125" style="203" customWidth="1"/>
    <col min="12022" max="12022" width="12.5703125" style="203" customWidth="1"/>
    <col min="12023" max="12023" width="43.7109375" style="203" customWidth="1"/>
    <col min="12024" max="12024" width="14" style="203" customWidth="1"/>
    <col min="12025" max="12025" width="10.7109375" style="203" bestFit="1" customWidth="1"/>
    <col min="12026" max="12026" width="10.7109375" style="203" customWidth="1"/>
    <col min="12027" max="12027" width="10.7109375" style="203" bestFit="1" customWidth="1"/>
    <col min="12028" max="12028" width="14.28515625" style="203" bestFit="1" customWidth="1"/>
    <col min="12029" max="12029" width="10" style="203" customWidth="1"/>
    <col min="12030" max="12030" width="11.42578125" style="203" customWidth="1"/>
    <col min="12031" max="12031" width="12.140625" style="203" bestFit="1" customWidth="1"/>
    <col min="12032" max="12032" width="10.7109375" style="203" bestFit="1" customWidth="1"/>
    <col min="12033" max="12276" width="8.85546875" style="203"/>
    <col min="12277" max="12277" width="13.5703125" style="203" customWidth="1"/>
    <col min="12278" max="12278" width="12.5703125" style="203" customWidth="1"/>
    <col min="12279" max="12279" width="43.7109375" style="203" customWidth="1"/>
    <col min="12280" max="12280" width="14" style="203" customWidth="1"/>
    <col min="12281" max="12281" width="10.7109375" style="203" bestFit="1" customWidth="1"/>
    <col min="12282" max="12282" width="10.7109375" style="203" customWidth="1"/>
    <col min="12283" max="12283" width="10.7109375" style="203" bestFit="1" customWidth="1"/>
    <col min="12284" max="12284" width="14.28515625" style="203" bestFit="1" customWidth="1"/>
    <col min="12285" max="12285" width="10" style="203" customWidth="1"/>
    <col min="12286" max="12286" width="11.42578125" style="203" customWidth="1"/>
    <col min="12287" max="12287" width="12.140625" style="203" bestFit="1" customWidth="1"/>
    <col min="12288" max="12288" width="10.7109375" style="203" bestFit="1" customWidth="1"/>
    <col min="12289" max="12532" width="8.85546875" style="203"/>
    <col min="12533" max="12533" width="13.5703125" style="203" customWidth="1"/>
    <col min="12534" max="12534" width="12.5703125" style="203" customWidth="1"/>
    <col min="12535" max="12535" width="43.7109375" style="203" customWidth="1"/>
    <col min="12536" max="12536" width="14" style="203" customWidth="1"/>
    <col min="12537" max="12537" width="10.7109375" style="203" bestFit="1" customWidth="1"/>
    <col min="12538" max="12538" width="10.7109375" style="203" customWidth="1"/>
    <col min="12539" max="12539" width="10.7109375" style="203" bestFit="1" customWidth="1"/>
    <col min="12540" max="12540" width="14.28515625" style="203" bestFit="1" customWidth="1"/>
    <col min="12541" max="12541" width="10" style="203" customWidth="1"/>
    <col min="12542" max="12542" width="11.42578125" style="203" customWidth="1"/>
    <col min="12543" max="12543" width="12.140625" style="203" bestFit="1" customWidth="1"/>
    <col min="12544" max="12544" width="10.7109375" style="203" bestFit="1" customWidth="1"/>
    <col min="12545" max="12788" width="8.85546875" style="203"/>
    <col min="12789" max="12789" width="13.5703125" style="203" customWidth="1"/>
    <col min="12790" max="12790" width="12.5703125" style="203" customWidth="1"/>
    <col min="12791" max="12791" width="43.7109375" style="203" customWidth="1"/>
    <col min="12792" max="12792" width="14" style="203" customWidth="1"/>
    <col min="12793" max="12793" width="10.7109375" style="203" bestFit="1" customWidth="1"/>
    <col min="12794" max="12794" width="10.7109375" style="203" customWidth="1"/>
    <col min="12795" max="12795" width="10.7109375" style="203" bestFit="1" customWidth="1"/>
    <col min="12796" max="12796" width="14.28515625" style="203" bestFit="1" customWidth="1"/>
    <col min="12797" max="12797" width="10" style="203" customWidth="1"/>
    <col min="12798" max="12798" width="11.42578125" style="203" customWidth="1"/>
    <col min="12799" max="12799" width="12.140625" style="203" bestFit="1" customWidth="1"/>
    <col min="12800" max="12800" width="10.7109375" style="203" bestFit="1" customWidth="1"/>
    <col min="12801" max="13044" width="8.85546875" style="203"/>
    <col min="13045" max="13045" width="13.5703125" style="203" customWidth="1"/>
    <col min="13046" max="13046" width="12.5703125" style="203" customWidth="1"/>
    <col min="13047" max="13047" width="43.7109375" style="203" customWidth="1"/>
    <col min="13048" max="13048" width="14" style="203" customWidth="1"/>
    <col min="13049" max="13049" width="10.7109375" style="203" bestFit="1" customWidth="1"/>
    <col min="13050" max="13050" width="10.7109375" style="203" customWidth="1"/>
    <col min="13051" max="13051" width="10.7109375" style="203" bestFit="1" customWidth="1"/>
    <col min="13052" max="13052" width="14.28515625" style="203" bestFit="1" customWidth="1"/>
    <col min="13053" max="13053" width="10" style="203" customWidth="1"/>
    <col min="13054" max="13054" width="11.42578125" style="203" customWidth="1"/>
    <col min="13055" max="13055" width="12.140625" style="203" bestFit="1" customWidth="1"/>
    <col min="13056" max="13056" width="10.7109375" style="203" bestFit="1" customWidth="1"/>
    <col min="13057" max="13300" width="8.85546875" style="203"/>
    <col min="13301" max="13301" width="13.5703125" style="203" customWidth="1"/>
    <col min="13302" max="13302" width="12.5703125" style="203" customWidth="1"/>
    <col min="13303" max="13303" width="43.7109375" style="203" customWidth="1"/>
    <col min="13304" max="13304" width="14" style="203" customWidth="1"/>
    <col min="13305" max="13305" width="10.7109375" style="203" bestFit="1" customWidth="1"/>
    <col min="13306" max="13306" width="10.7109375" style="203" customWidth="1"/>
    <col min="13307" max="13307" width="10.7109375" style="203" bestFit="1" customWidth="1"/>
    <col min="13308" max="13308" width="14.28515625" style="203" bestFit="1" customWidth="1"/>
    <col min="13309" max="13309" width="10" style="203" customWidth="1"/>
    <col min="13310" max="13310" width="11.42578125" style="203" customWidth="1"/>
    <col min="13311" max="13311" width="12.140625" style="203" bestFit="1" customWidth="1"/>
    <col min="13312" max="13312" width="10.7109375" style="203" bestFit="1" customWidth="1"/>
    <col min="13313" max="13556" width="8.85546875" style="203"/>
    <col min="13557" max="13557" width="13.5703125" style="203" customWidth="1"/>
    <col min="13558" max="13558" width="12.5703125" style="203" customWidth="1"/>
    <col min="13559" max="13559" width="43.7109375" style="203" customWidth="1"/>
    <col min="13560" max="13560" width="14" style="203" customWidth="1"/>
    <col min="13561" max="13561" width="10.7109375" style="203" bestFit="1" customWidth="1"/>
    <col min="13562" max="13562" width="10.7109375" style="203" customWidth="1"/>
    <col min="13563" max="13563" width="10.7109375" style="203" bestFit="1" customWidth="1"/>
    <col min="13564" max="13564" width="14.28515625" style="203" bestFit="1" customWidth="1"/>
    <col min="13565" max="13565" width="10" style="203" customWidth="1"/>
    <col min="13566" max="13566" width="11.42578125" style="203" customWidth="1"/>
    <col min="13567" max="13567" width="12.140625" style="203" bestFit="1" customWidth="1"/>
    <col min="13568" max="13568" width="10.7109375" style="203" bestFit="1" customWidth="1"/>
    <col min="13569" max="13812" width="8.85546875" style="203"/>
    <col min="13813" max="13813" width="13.5703125" style="203" customWidth="1"/>
    <col min="13814" max="13814" width="12.5703125" style="203" customWidth="1"/>
    <col min="13815" max="13815" width="43.7109375" style="203" customWidth="1"/>
    <col min="13816" max="13816" width="14" style="203" customWidth="1"/>
    <col min="13817" max="13817" width="10.7109375" style="203" bestFit="1" customWidth="1"/>
    <col min="13818" max="13818" width="10.7109375" style="203" customWidth="1"/>
    <col min="13819" max="13819" width="10.7109375" style="203" bestFit="1" customWidth="1"/>
    <col min="13820" max="13820" width="14.28515625" style="203" bestFit="1" customWidth="1"/>
    <col min="13821" max="13821" width="10" style="203" customWidth="1"/>
    <col min="13822" max="13822" width="11.42578125" style="203" customWidth="1"/>
    <col min="13823" max="13823" width="12.140625" style="203" bestFit="1" customWidth="1"/>
    <col min="13824" max="13824" width="10.7109375" style="203" bestFit="1" customWidth="1"/>
    <col min="13825" max="14068" width="8.85546875" style="203"/>
    <col min="14069" max="14069" width="13.5703125" style="203" customWidth="1"/>
    <col min="14070" max="14070" width="12.5703125" style="203" customWidth="1"/>
    <col min="14071" max="14071" width="43.7109375" style="203" customWidth="1"/>
    <col min="14072" max="14072" width="14" style="203" customWidth="1"/>
    <col min="14073" max="14073" width="10.7109375" style="203" bestFit="1" customWidth="1"/>
    <col min="14074" max="14074" width="10.7109375" style="203" customWidth="1"/>
    <col min="14075" max="14075" width="10.7109375" style="203" bestFit="1" customWidth="1"/>
    <col min="14076" max="14076" width="14.28515625" style="203" bestFit="1" customWidth="1"/>
    <col min="14077" max="14077" width="10" style="203" customWidth="1"/>
    <col min="14078" max="14078" width="11.42578125" style="203" customWidth="1"/>
    <col min="14079" max="14079" width="12.140625" style="203" bestFit="1" customWidth="1"/>
    <col min="14080" max="14080" width="10.7109375" style="203" bestFit="1" customWidth="1"/>
    <col min="14081" max="14324" width="8.85546875" style="203"/>
    <col min="14325" max="14325" width="13.5703125" style="203" customWidth="1"/>
    <col min="14326" max="14326" width="12.5703125" style="203" customWidth="1"/>
    <col min="14327" max="14327" width="43.7109375" style="203" customWidth="1"/>
    <col min="14328" max="14328" width="14" style="203" customWidth="1"/>
    <col min="14329" max="14329" width="10.7109375" style="203" bestFit="1" customWidth="1"/>
    <col min="14330" max="14330" width="10.7109375" style="203" customWidth="1"/>
    <col min="14331" max="14331" width="10.7109375" style="203" bestFit="1" customWidth="1"/>
    <col min="14332" max="14332" width="14.28515625" style="203" bestFit="1" customWidth="1"/>
    <col min="14333" max="14333" width="10" style="203" customWidth="1"/>
    <col min="14334" max="14334" width="11.42578125" style="203" customWidth="1"/>
    <col min="14335" max="14335" width="12.140625" style="203" bestFit="1" customWidth="1"/>
    <col min="14336" max="14336" width="10.7109375" style="203" bestFit="1" customWidth="1"/>
    <col min="14337" max="14580" width="8.85546875" style="203"/>
    <col min="14581" max="14581" width="13.5703125" style="203" customWidth="1"/>
    <col min="14582" max="14582" width="12.5703125" style="203" customWidth="1"/>
    <col min="14583" max="14583" width="43.7109375" style="203" customWidth="1"/>
    <col min="14584" max="14584" width="14" style="203" customWidth="1"/>
    <col min="14585" max="14585" width="10.7109375" style="203" bestFit="1" customWidth="1"/>
    <col min="14586" max="14586" width="10.7109375" style="203" customWidth="1"/>
    <col min="14587" max="14587" width="10.7109375" style="203" bestFit="1" customWidth="1"/>
    <col min="14588" max="14588" width="14.28515625" style="203" bestFit="1" customWidth="1"/>
    <col min="14589" max="14589" width="10" style="203" customWidth="1"/>
    <col min="14590" max="14590" width="11.42578125" style="203" customWidth="1"/>
    <col min="14591" max="14591" width="12.140625" style="203" bestFit="1" customWidth="1"/>
    <col min="14592" max="14592" width="10.7109375" style="203" bestFit="1" customWidth="1"/>
    <col min="14593" max="14836" width="8.85546875" style="203"/>
    <col min="14837" max="14837" width="13.5703125" style="203" customWidth="1"/>
    <col min="14838" max="14838" width="12.5703125" style="203" customWidth="1"/>
    <col min="14839" max="14839" width="43.7109375" style="203" customWidth="1"/>
    <col min="14840" max="14840" width="14" style="203" customWidth="1"/>
    <col min="14841" max="14841" width="10.7109375" style="203" bestFit="1" customWidth="1"/>
    <col min="14842" max="14842" width="10.7109375" style="203" customWidth="1"/>
    <col min="14843" max="14843" width="10.7109375" style="203" bestFit="1" customWidth="1"/>
    <col min="14844" max="14844" width="14.28515625" style="203" bestFit="1" customWidth="1"/>
    <col min="14845" max="14845" width="10" style="203" customWidth="1"/>
    <col min="14846" max="14846" width="11.42578125" style="203" customWidth="1"/>
    <col min="14847" max="14847" width="12.140625" style="203" bestFit="1" customWidth="1"/>
    <col min="14848" max="14848" width="10.7109375" style="203" bestFit="1" customWidth="1"/>
    <col min="14849" max="15092" width="8.85546875" style="203"/>
    <col min="15093" max="15093" width="13.5703125" style="203" customWidth="1"/>
    <col min="15094" max="15094" width="12.5703125" style="203" customWidth="1"/>
    <col min="15095" max="15095" width="43.7109375" style="203" customWidth="1"/>
    <col min="15096" max="15096" width="14" style="203" customWidth="1"/>
    <col min="15097" max="15097" width="10.7109375" style="203" bestFit="1" customWidth="1"/>
    <col min="15098" max="15098" width="10.7109375" style="203" customWidth="1"/>
    <col min="15099" max="15099" width="10.7109375" style="203" bestFit="1" customWidth="1"/>
    <col min="15100" max="15100" width="14.28515625" style="203" bestFit="1" customWidth="1"/>
    <col min="15101" max="15101" width="10" style="203" customWidth="1"/>
    <col min="15102" max="15102" width="11.42578125" style="203" customWidth="1"/>
    <col min="15103" max="15103" width="12.140625" style="203" bestFit="1" customWidth="1"/>
    <col min="15104" max="15104" width="10.7109375" style="203" bestFit="1" customWidth="1"/>
    <col min="15105" max="15348" width="8.85546875" style="203"/>
    <col min="15349" max="15349" width="13.5703125" style="203" customWidth="1"/>
    <col min="15350" max="15350" width="12.5703125" style="203" customWidth="1"/>
    <col min="15351" max="15351" width="43.7109375" style="203" customWidth="1"/>
    <col min="15352" max="15352" width="14" style="203" customWidth="1"/>
    <col min="15353" max="15353" width="10.7109375" style="203" bestFit="1" customWidth="1"/>
    <col min="15354" max="15354" width="10.7109375" style="203" customWidth="1"/>
    <col min="15355" max="15355" width="10.7109375" style="203" bestFit="1" customWidth="1"/>
    <col min="15356" max="15356" width="14.28515625" style="203" bestFit="1" customWidth="1"/>
    <col min="15357" max="15357" width="10" style="203" customWidth="1"/>
    <col min="15358" max="15358" width="11.42578125" style="203" customWidth="1"/>
    <col min="15359" max="15359" width="12.140625" style="203" bestFit="1" customWidth="1"/>
    <col min="15360" max="15360" width="10.7109375" style="203" bestFit="1" customWidth="1"/>
    <col min="15361" max="15604" width="8.85546875" style="203"/>
    <col min="15605" max="15605" width="13.5703125" style="203" customWidth="1"/>
    <col min="15606" max="15606" width="12.5703125" style="203" customWidth="1"/>
    <col min="15607" max="15607" width="43.7109375" style="203" customWidth="1"/>
    <col min="15608" max="15608" width="14" style="203" customWidth="1"/>
    <col min="15609" max="15609" width="10.7109375" style="203" bestFit="1" customWidth="1"/>
    <col min="15610" max="15610" width="10.7109375" style="203" customWidth="1"/>
    <col min="15611" max="15611" width="10.7109375" style="203" bestFit="1" customWidth="1"/>
    <col min="15612" max="15612" width="14.28515625" style="203" bestFit="1" customWidth="1"/>
    <col min="15613" max="15613" width="10" style="203" customWidth="1"/>
    <col min="15614" max="15614" width="11.42578125" style="203" customWidth="1"/>
    <col min="15615" max="15615" width="12.140625" style="203" bestFit="1" customWidth="1"/>
    <col min="15616" max="15616" width="10.7109375" style="203" bestFit="1" customWidth="1"/>
    <col min="15617" max="15860" width="8.85546875" style="203"/>
    <col min="15861" max="15861" width="13.5703125" style="203" customWidth="1"/>
    <col min="15862" max="15862" width="12.5703125" style="203" customWidth="1"/>
    <col min="15863" max="15863" width="43.7109375" style="203" customWidth="1"/>
    <col min="15864" max="15864" width="14" style="203" customWidth="1"/>
    <col min="15865" max="15865" width="10.7109375" style="203" bestFit="1" customWidth="1"/>
    <col min="15866" max="15866" width="10.7109375" style="203" customWidth="1"/>
    <col min="15867" max="15867" width="10.7109375" style="203" bestFit="1" customWidth="1"/>
    <col min="15868" max="15868" width="14.28515625" style="203" bestFit="1" customWidth="1"/>
    <col min="15869" max="15869" width="10" style="203" customWidth="1"/>
    <col min="15870" max="15870" width="11.42578125" style="203" customWidth="1"/>
    <col min="15871" max="15871" width="12.140625" style="203" bestFit="1" customWidth="1"/>
    <col min="15872" max="15872" width="10.7109375" style="203" bestFit="1" customWidth="1"/>
    <col min="15873" max="16116" width="8.85546875" style="203"/>
    <col min="16117" max="16117" width="13.5703125" style="203" customWidth="1"/>
    <col min="16118" max="16118" width="12.5703125" style="203" customWidth="1"/>
    <col min="16119" max="16119" width="43.7109375" style="203" customWidth="1"/>
    <col min="16120" max="16120" width="14" style="203" customWidth="1"/>
    <col min="16121" max="16121" width="10.7109375" style="203" bestFit="1" customWidth="1"/>
    <col min="16122" max="16122" width="10.7109375" style="203" customWidth="1"/>
    <col min="16123" max="16123" width="10.7109375" style="203" bestFit="1" customWidth="1"/>
    <col min="16124" max="16124" width="14.28515625" style="203" bestFit="1" customWidth="1"/>
    <col min="16125" max="16125" width="10" style="203" customWidth="1"/>
    <col min="16126" max="16126" width="11.42578125" style="203" customWidth="1"/>
    <col min="16127" max="16127" width="12.140625" style="203" bestFit="1" customWidth="1"/>
    <col min="16128" max="16128" width="10.7109375" style="203" bestFit="1" customWidth="1"/>
    <col min="16129" max="16384" width="8.85546875" style="203"/>
  </cols>
  <sheetData>
    <row r="3" spans="2:45" ht="11.45" customHeight="1" x14ac:dyDescent="0.2">
      <c r="E3" s="203" t="s">
        <v>235</v>
      </c>
    </row>
    <row r="4" spans="2:45" ht="11.45" customHeight="1" x14ac:dyDescent="0.2">
      <c r="H4" s="203" t="s">
        <v>71</v>
      </c>
    </row>
    <row r="5" spans="2:45" ht="11.45" customHeight="1" x14ac:dyDescent="0.2">
      <c r="F5" s="203" t="s">
        <v>42</v>
      </c>
      <c r="G5" s="203" t="s">
        <v>47</v>
      </c>
      <c r="H5" s="203" t="s">
        <v>48</v>
      </c>
      <c r="I5" s="203" t="s">
        <v>0</v>
      </c>
      <c r="J5" s="203" t="s">
        <v>1</v>
      </c>
      <c r="K5" s="203" t="s">
        <v>2</v>
      </c>
      <c r="L5" s="203" t="s">
        <v>33</v>
      </c>
      <c r="M5" s="203" t="s">
        <v>3</v>
      </c>
      <c r="N5" s="203" t="s">
        <v>4</v>
      </c>
      <c r="O5" s="203" t="s">
        <v>5</v>
      </c>
      <c r="P5" s="203" t="s">
        <v>6</v>
      </c>
      <c r="Q5" s="203" t="s">
        <v>7</v>
      </c>
      <c r="R5" s="203" t="s">
        <v>9</v>
      </c>
      <c r="S5" s="203" t="s">
        <v>10</v>
      </c>
      <c r="T5" s="203" t="s">
        <v>11</v>
      </c>
      <c r="U5" s="203" t="s">
        <v>8</v>
      </c>
      <c r="V5" s="203" t="s">
        <v>12</v>
      </c>
      <c r="W5" s="203" t="s">
        <v>13</v>
      </c>
      <c r="X5" s="203" t="s">
        <v>14</v>
      </c>
      <c r="Y5" s="203" t="s">
        <v>15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  <c r="AE5" s="203" t="s">
        <v>21</v>
      </c>
      <c r="AF5" s="203" t="s">
        <v>22</v>
      </c>
      <c r="AG5" s="203" t="s">
        <v>23</v>
      </c>
      <c r="AH5" s="203" t="s">
        <v>24</v>
      </c>
      <c r="AI5" s="203" t="s">
        <v>25</v>
      </c>
      <c r="AJ5" s="203" t="s">
        <v>26</v>
      </c>
      <c r="AK5" s="203" t="s">
        <v>27</v>
      </c>
      <c r="AL5" s="203" t="s">
        <v>28</v>
      </c>
      <c r="AM5" s="203" t="s">
        <v>29</v>
      </c>
      <c r="AN5" s="203" t="s">
        <v>121</v>
      </c>
      <c r="AO5" s="203" t="s">
        <v>122</v>
      </c>
      <c r="AP5" s="203" t="s">
        <v>124</v>
      </c>
      <c r="AQ5" s="203" t="s">
        <v>125</v>
      </c>
      <c r="AR5" s="203" t="s">
        <v>126</v>
      </c>
      <c r="AS5" s="203" t="s">
        <v>123</v>
      </c>
    </row>
    <row r="6" spans="2:45" ht="11.45" customHeight="1" x14ac:dyDescent="0.2">
      <c r="B6" s="203" t="s">
        <v>236</v>
      </c>
      <c r="F6" s="203" t="s">
        <v>285</v>
      </c>
      <c r="I6" s="208">
        <f>(IDEES!E88+IDEES!E97)*1.05</f>
        <v>0.19792741122000002</v>
      </c>
      <c r="J6" s="208">
        <f>(IDEES!F88+IDEES!F97)*1.05</f>
        <v>0</v>
      </c>
      <c r="K6" s="208">
        <f>(IDEES!G88+IDEES!G97)*1.05</f>
        <v>0.190177895628</v>
      </c>
      <c r="L6" s="208">
        <f>(IDEES!H88+IDEES!H97)*1.05</f>
        <v>0</v>
      </c>
      <c r="M6" s="208">
        <f>(IDEES!I88+IDEES!I97)*1.05</f>
        <v>0</v>
      </c>
      <c r="N6" s="208">
        <f>(IDEES!J88+IDEES!J97)*1.05</f>
        <v>1.3024443978</v>
      </c>
      <c r="O6" s="208">
        <f>(IDEES!K88+IDEES!K97)*1.05</f>
        <v>7.7465262167999995</v>
      </c>
      <c r="P6" s="208">
        <f>(IDEES!L88+IDEES!L97)*1.05</f>
        <v>0</v>
      </c>
      <c r="Q6" s="208">
        <f>(IDEES!M88+IDEES!M97)*1.05</f>
        <v>0.10656331282800002</v>
      </c>
      <c r="R6" s="208">
        <f>(IDEES!N88+IDEES!N97)*1.05</f>
        <v>1.3676391540000001</v>
      </c>
      <c r="S6" s="208">
        <f>(IDEES!O88+IDEES!O97)*1.05</f>
        <v>0.13909430921400001</v>
      </c>
      <c r="T6" s="208">
        <f>(IDEES!P88+IDEES!P97)*1.05</f>
        <v>0</v>
      </c>
      <c r="U6" s="208">
        <f>(IDEES!Q88+IDEES!Q97)*1.05</f>
        <v>0</v>
      </c>
      <c r="V6" s="208">
        <f>(IDEES!R88+IDEES!R97)*1.05</f>
        <v>5.2313626386000005E-2</v>
      </c>
      <c r="W6" s="208">
        <f>(IDEES!S88+IDEES!S97)*1.05</f>
        <v>0.12018958837200001</v>
      </c>
      <c r="X6" s="208">
        <f>(IDEES!T88+IDEES!T97)*1.05</f>
        <v>0</v>
      </c>
      <c r="Y6" s="208">
        <f>(IDEES!U88+IDEES!U97)*1.05</f>
        <v>0</v>
      </c>
      <c r="Z6" s="208">
        <f>(IDEES!V88+IDEES!V97)*1.05</f>
        <v>0</v>
      </c>
      <c r="AA6" s="208">
        <f>(IDEES!W88+IDEES!W97)*1.05</f>
        <v>2.2858125582600004</v>
      </c>
      <c r="AB6" s="208">
        <f>(IDEES!X88+IDEES!X97)*1.05</f>
        <v>0</v>
      </c>
      <c r="AC6" s="208">
        <f>(IDEES!Y88+IDEES!Y97)*1.05</f>
        <v>0.93607009019999998</v>
      </c>
      <c r="AD6" s="208">
        <f>(IDEES!Z88+IDEES!Z97)*1.05</f>
        <v>0</v>
      </c>
      <c r="AE6" s="208">
        <f>(IDEES!AA88+IDEES!AA97)*1.05</f>
        <v>6.2996686200000013E-2</v>
      </c>
      <c r="AF6" s="208">
        <f>(IDEES!AB88+IDEES!AB97)*1.05</f>
        <v>0</v>
      </c>
      <c r="AG6" s="208">
        <f>(IDEES!AC88+IDEES!AC97)*1.05</f>
        <v>42.106422350160003</v>
      </c>
      <c r="AH6" s="208">
        <f>(IDEES!AD88+IDEES!AD97)*1.05</f>
        <v>0</v>
      </c>
      <c r="AI6" s="208">
        <f>(IDEES!AE88+IDEES!AE97)*1.05</f>
        <v>2.4308456130000006E-2</v>
      </c>
      <c r="AJ6" s="208">
        <f>(IDEES!AF88+IDEES!AF97)*1.05</f>
        <v>0</v>
      </c>
      <c r="AK6" s="208">
        <f>(IDEES!AG88+IDEES!AG97)*1.05</f>
        <v>0</v>
      </c>
      <c r="AL6" s="208">
        <f>(IDEES!AH88+IDEES!AH97)*1.05</f>
        <v>12.307666539420001</v>
      </c>
      <c r="AM6" s="208">
        <f>(IDEES!AI88+IDEES!AI97)*1.05</f>
        <v>0.95317107480000007</v>
      </c>
      <c r="AN6" s="208">
        <f>(IDEES!AJ88+IDEES!AJ97)*1.05</f>
        <v>0.10335150000000001</v>
      </c>
      <c r="AO6" s="208">
        <f>(IDEES!AK88+IDEES!AK97)*1.05</f>
        <v>3.3630471000000002</v>
      </c>
      <c r="AP6" s="208">
        <f>(IDEES!AL88+IDEES!AL97)*1.05</f>
        <v>0</v>
      </c>
      <c r="AQ6" s="208">
        <f>(IDEES!AM88+IDEES!AM97)*1.05</f>
        <v>6.93E-2</v>
      </c>
      <c r="AR6" s="208">
        <f>(IDEES!AN88+IDEES!AN97)*1.05</f>
        <v>9.3166499999999992</v>
      </c>
      <c r="AS6" s="208">
        <f>(IDEES!AO88+IDEES!AO97)*1.05</f>
        <v>0.22117200000000001</v>
      </c>
    </row>
    <row r="7" spans="2:45" ht="11.45" customHeight="1" x14ac:dyDescent="0.2">
      <c r="B7" s="203" t="s">
        <v>237</v>
      </c>
      <c r="F7" s="203" t="s">
        <v>286</v>
      </c>
      <c r="I7" s="208">
        <f>(IDEES!E76+IDEES!E86+IDEES!E96)*1.05</f>
        <v>1.6904916756000001</v>
      </c>
      <c r="J7" s="208">
        <f>(IDEES!F76+IDEES!F86+IDEES!F96)*1.05</f>
        <v>4.3953047333999997</v>
      </c>
      <c r="K7" s="208">
        <f>(IDEES!G76+IDEES!G86+IDEES!G96)*1.05</f>
        <v>0.24148700402400003</v>
      </c>
      <c r="L7" s="208">
        <f>(IDEES!H76+IDEES!H86+IDEES!H96)*1.05</f>
        <v>0</v>
      </c>
      <c r="M7" s="208">
        <f>(IDEES!I76+IDEES!I86+IDEES!I96)*1.05</f>
        <v>0</v>
      </c>
      <c r="N7" s="208">
        <f>(IDEES!J76+IDEES!J86+IDEES!J96)*1.05</f>
        <v>0</v>
      </c>
      <c r="O7" s="208">
        <f>(IDEES!K76+IDEES!K86+IDEES!K96)*1.05</f>
        <v>25.374594814380004</v>
      </c>
      <c r="P7" s="208">
        <f>(IDEES!L76+IDEES!L86+IDEES!L96)*1.05</f>
        <v>0.33810761097540004</v>
      </c>
      <c r="Q7" s="208">
        <f>(IDEES!M76+IDEES!M86+IDEES!M96)*1.05</f>
        <v>4.7306862539999994E-2</v>
      </c>
      <c r="R7" s="208">
        <f>(IDEES!N76+IDEES!N86+IDEES!N96)*1.05</f>
        <v>8.6457302769600002</v>
      </c>
      <c r="S7" s="208">
        <f>(IDEES!O76+IDEES!O86+IDEES!O96)*1.05</f>
        <v>0</v>
      </c>
      <c r="T7" s="208">
        <f>(IDEES!P76+IDEES!P86+IDEES!P96)*1.05</f>
        <v>24.198288861600005</v>
      </c>
      <c r="U7" s="208">
        <f>(IDEES!Q76+IDEES!Q86+IDEES!Q96)*1.05</f>
        <v>1.9320156072000001</v>
      </c>
      <c r="V7" s="208">
        <f>(IDEES!R76+IDEES!R86+IDEES!R96)*1.05</f>
        <v>0.64003402259999997</v>
      </c>
      <c r="W7" s="208">
        <f>(IDEES!S76+IDEES!S86+IDEES!S96)*1.05</f>
        <v>0.93765270060000017</v>
      </c>
      <c r="X7" s="208">
        <f>(IDEES!T76+IDEES!T86+IDEES!T96)*1.05</f>
        <v>0.43468786136160004</v>
      </c>
      <c r="Y7" s="208">
        <f>(IDEES!U76+IDEES!U86+IDEES!U96)*1.05</f>
        <v>4.8300000000000003E-2</v>
      </c>
      <c r="Z7" s="208">
        <f>(IDEES!V76+IDEES!V86+IDEES!V96)*1.05</f>
        <v>25.840506523860004</v>
      </c>
      <c r="AA7" s="208">
        <f>(IDEES!W76+IDEES!W86+IDEES!W96)*1.05</f>
        <v>0</v>
      </c>
      <c r="AB7" s="208">
        <f>(IDEES!X76+IDEES!X86+IDEES!X96)*1.05</f>
        <v>0.33810580855800004</v>
      </c>
      <c r="AC7" s="208">
        <f>(IDEES!Y76+IDEES!Y86+IDEES!Y96)*1.05</f>
        <v>9.5619957564600025E-2</v>
      </c>
      <c r="AD7" s="208">
        <f>(IDEES!Z76+IDEES!Z86+IDEES!Z96)*1.05</f>
        <v>0.10143213822000001</v>
      </c>
      <c r="AE7" s="208">
        <f>(IDEES!AA76+IDEES!AA86+IDEES!AA96)*1.05</f>
        <v>3.5117245548000002</v>
      </c>
      <c r="AF7" s="208">
        <f>(IDEES!AB76+IDEES!AB86+IDEES!AB96)*1.05</f>
        <v>0.38744999999999996</v>
      </c>
      <c r="AG7" s="208">
        <f>(IDEES!AC76+IDEES!AC86+IDEES!AC96)*1.05</f>
        <v>4.2987070303379999</v>
      </c>
      <c r="AH7" s="208">
        <f>(IDEES!AD76+IDEES!AD86+IDEES!AD96)*1.05</f>
        <v>2.3183826802920002</v>
      </c>
      <c r="AI7" s="208">
        <f>(IDEES!AE76+IDEES!AE86+IDEES!AE96)*1.05</f>
        <v>0.96029282160000007</v>
      </c>
      <c r="AJ7" s="208">
        <f>(IDEES!AF76+IDEES!AF86+IDEES!AF96)*1.05</f>
        <v>0.33810712739999998</v>
      </c>
      <c r="AK7" s="208">
        <f>(IDEES!AG76+IDEES!AG86+IDEES!AG96)*1.05</f>
        <v>1.2571641558000002</v>
      </c>
      <c r="AL7" s="208">
        <f>(IDEES!AH76+IDEES!AH86+IDEES!AH96)*1.05</f>
        <v>0.86941010053800016</v>
      </c>
      <c r="AM7" s="208">
        <f>(IDEES!AI76+IDEES!AI86+IDEES!AI96)*1.05</f>
        <v>0</v>
      </c>
      <c r="AN7" s="208">
        <f>(IDEES!AJ76+IDEES!AJ86+IDEES!AJ96)*1.05</f>
        <v>1.0625895000000001</v>
      </c>
      <c r="AO7" s="208">
        <f>(IDEES!AK76+IDEES!AK86+IDEES!AK96)*1.05</f>
        <v>0</v>
      </c>
      <c r="AP7" s="208">
        <f>(IDEES!AL76+IDEES!AL86+IDEES!AL96)*1.05</f>
        <v>0</v>
      </c>
      <c r="AQ7" s="208">
        <f>(IDEES!AM76+IDEES!AM86+IDEES!AM96)*1.05</f>
        <v>0.29505000000000009</v>
      </c>
      <c r="AR7" s="208">
        <f>(IDEES!AN76+IDEES!AN86+IDEES!AN96)*1.05</f>
        <v>0.29819999999999997</v>
      </c>
      <c r="AS7" s="208">
        <f>(IDEES!AO76+IDEES!AO86+IDEES!AO96)*1.05</f>
        <v>0.57958949999999998</v>
      </c>
    </row>
    <row r="8" spans="2:45" ht="11.45" customHeight="1" x14ac:dyDescent="0.2">
      <c r="B8" s="203" t="s">
        <v>238</v>
      </c>
      <c r="F8" s="203" t="s">
        <v>287</v>
      </c>
      <c r="I8" s="208">
        <f>(IDEES!E85+IDEES!E94)*1.05</f>
        <v>11.22395648346</v>
      </c>
      <c r="J8" s="208">
        <f>(IDEES!F85+IDEES!F94)*1.05</f>
        <v>43.437028420800004</v>
      </c>
      <c r="K8" s="208">
        <f>(IDEES!G85+IDEES!G94)*1.05</f>
        <v>1.7700824714580004</v>
      </c>
      <c r="L8" s="208">
        <f>(IDEES!H85+IDEES!H94)*1.05</f>
        <v>47.950549500000008</v>
      </c>
      <c r="M8" s="208">
        <f>(IDEES!I85+IDEES!I94)*1.05</f>
        <v>1.3364318353680003</v>
      </c>
      <c r="N8" s="208">
        <f>(IDEES!J85+IDEES!J94)*1.05</f>
        <v>1.0205612633160002</v>
      </c>
      <c r="O8" s="208">
        <f>(IDEES!K85+IDEES!K94)*1.05</f>
        <v>333.27313185600008</v>
      </c>
      <c r="P8" s="208">
        <f>(IDEES!L85+IDEES!L94)*1.05</f>
        <v>2.7257826456000003</v>
      </c>
      <c r="Q8" s="208">
        <f>(IDEES!M85+IDEES!M94)*1.05</f>
        <v>1.2469725844380002</v>
      </c>
      <c r="R8" s="208">
        <f>(IDEES!N85+IDEES!N94)*1.05</f>
        <v>53.42395946580001</v>
      </c>
      <c r="S8" s="208">
        <f>(IDEES!O85+IDEES!O94)*1.05</f>
        <v>13.288418996580003</v>
      </c>
      <c r="T8" s="208">
        <f>(IDEES!P85+IDEES!P94)*1.05</f>
        <v>138.60831593699999</v>
      </c>
      <c r="U8" s="208">
        <f>(IDEES!Q85+IDEES!Q94)*1.05</f>
        <v>9.2590973143200017</v>
      </c>
      <c r="V8" s="208">
        <f>(IDEES!R85+IDEES!R94)*1.05</f>
        <v>3.6460134433800002</v>
      </c>
      <c r="W8" s="208">
        <f>(IDEES!S85+IDEES!S94)*1.05</f>
        <v>0</v>
      </c>
      <c r="X8" s="208">
        <f>(IDEES!T85+IDEES!T94)*1.05</f>
        <v>19.072415998439997</v>
      </c>
      <c r="Y8" s="208">
        <f>(IDEES!U85+IDEES!U94)*1.05</f>
        <v>0</v>
      </c>
      <c r="Z8" s="208">
        <f>(IDEES!V85+IDEES!V94)*1.05</f>
        <v>10.601005860900001</v>
      </c>
      <c r="AA8" s="208">
        <f>(IDEES!W85+IDEES!W94)*1.05</f>
        <v>0.21818042820000003</v>
      </c>
      <c r="AB8" s="208">
        <f>(IDEES!X85+IDEES!X94)*1.05</f>
        <v>2.2812194711880007</v>
      </c>
      <c r="AC8" s="208">
        <f>(IDEES!Y85+IDEES!Y94)*1.05</f>
        <v>1.4790632788260001</v>
      </c>
      <c r="AD8" s="208">
        <f>(IDEES!Z85+IDEES!Z94)*1.05</f>
        <v>0</v>
      </c>
      <c r="AE8" s="208">
        <f>(IDEES!AA85+IDEES!AA94)*1.05</f>
        <v>13.570884180000002</v>
      </c>
      <c r="AF8" s="208">
        <f>(IDEES!AB85+IDEES!AB94)*1.05</f>
        <v>10.267949999999999</v>
      </c>
      <c r="AG8" s="208">
        <f>(IDEES!AC85+IDEES!AC94)*1.05</f>
        <v>28.482076711620003</v>
      </c>
      <c r="AH8" s="208">
        <f>(IDEES!AD85+IDEES!AD94)*1.05</f>
        <v>8.4491920459800003</v>
      </c>
      <c r="AI8" s="208">
        <f>(IDEES!AE85+IDEES!AE94)*1.05</f>
        <v>2.3001536461679999</v>
      </c>
      <c r="AJ8" s="208">
        <f>(IDEES!AF85+IDEES!AF94)*1.05</f>
        <v>26.247123097020001</v>
      </c>
      <c r="AK8" s="208">
        <f>(IDEES!AG85+IDEES!AG94)*1.05</f>
        <v>7.4699035034400012</v>
      </c>
      <c r="AL8" s="208">
        <f>(IDEES!AH85+IDEES!AH94)*1.05</f>
        <v>1.7016943591620004</v>
      </c>
      <c r="AM8" s="208">
        <f>(IDEES!AI85+IDEES!AI94)*1.05</f>
        <v>38.983562755200005</v>
      </c>
      <c r="AN8" s="208">
        <f>(IDEES!AJ85+IDEES!AJ94)*1.05</f>
        <v>0.37797900000000012</v>
      </c>
      <c r="AO8" s="208">
        <f>(IDEES!AK85+IDEES!AK94)*1.05</f>
        <v>2.2024661399999999</v>
      </c>
      <c r="AP8" s="208">
        <f>(IDEES!AL85+IDEES!AL94)*1.05</f>
        <v>0</v>
      </c>
      <c r="AQ8" s="208">
        <f>(IDEES!AM85+IDEES!AM94)*1.05</f>
        <v>2.9368499999999993</v>
      </c>
      <c r="AR8" s="208">
        <f>(IDEES!AN85+IDEES!AN94)*1.05</f>
        <v>4.0309500000000007</v>
      </c>
      <c r="AS8" s="208">
        <f>(IDEES!AO85+IDEES!AO94)*1.05</f>
        <v>1.3483785000000001</v>
      </c>
    </row>
    <row r="9" spans="2:45" ht="11.45" customHeight="1" x14ac:dyDescent="0.2">
      <c r="B9" s="203" t="s">
        <v>239</v>
      </c>
      <c r="F9" s="203" t="s">
        <v>288</v>
      </c>
      <c r="I9" s="208">
        <f>(IDEES!E75+IDEES!E79+IDEES!E84+IDEES!E93)*1.05</f>
        <v>27.355360668766206</v>
      </c>
      <c r="J9" s="208">
        <f>(IDEES!F75+IDEES!F79+IDEES!F84+IDEES!F93)*1.05</f>
        <v>87.942885919698597</v>
      </c>
      <c r="K9" s="208">
        <f>(IDEES!G75+IDEES!G79+IDEES!G84+IDEES!G93)*1.05</f>
        <v>3.5702151975</v>
      </c>
      <c r="L9" s="208">
        <f>(IDEES!H75+IDEES!H79+IDEES!H84+IDEES!H93)*1.05</f>
        <v>25.337676000000002</v>
      </c>
      <c r="M9" s="208">
        <f>(IDEES!I75+IDEES!I79+IDEES!I84+IDEES!I93)*1.05</f>
        <v>6.2935140240000017E-3</v>
      </c>
      <c r="N9" s="208">
        <f>(IDEES!J75+IDEES!J79+IDEES!J84+IDEES!J93)*1.05</f>
        <v>65.395052603143199</v>
      </c>
      <c r="O9" s="208">
        <f>(IDEES!K75+IDEES!K79+IDEES!K84+IDEES!K93)*1.05</f>
        <v>384.927945228162</v>
      </c>
      <c r="P9" s="208">
        <f>(IDEES!L75+IDEES!L79+IDEES!L84+IDEES!L93)*1.05</f>
        <v>12.930038788217042</v>
      </c>
      <c r="Q9" s="208">
        <f>(IDEES!M75+IDEES!M79+IDEES!M84+IDEES!M93)*1.05</f>
        <v>1.3508054547120001</v>
      </c>
      <c r="R9" s="208">
        <f>(IDEES!N75+IDEES!N79+IDEES!N84+IDEES!N93)*1.05</f>
        <v>52.052464017792005</v>
      </c>
      <c r="S9" s="208">
        <f>(IDEES!O75+IDEES!O79+IDEES!O84+IDEES!O93)*1.05</f>
        <v>1.2596686367580003</v>
      </c>
      <c r="T9" s="208">
        <f>(IDEES!P75+IDEES!P79+IDEES!P84+IDEES!P93)*1.05</f>
        <v>312.58787320278003</v>
      </c>
      <c r="U9" s="208">
        <f>(IDEES!Q75+IDEES!Q79+IDEES!Q84+IDEES!Q93)*1.05</f>
        <v>6.1683174080136016</v>
      </c>
      <c r="V9" s="208">
        <f>(IDEES!R75+IDEES!R79+IDEES!R84+IDEES!R93)*1.05</f>
        <v>6.9306458204793611</v>
      </c>
      <c r="W9" s="208">
        <f>(IDEES!S75+IDEES!S79+IDEES!S84+IDEES!S93)*1.05</f>
        <v>75.518266757711416</v>
      </c>
      <c r="X9" s="208">
        <f>(IDEES!T75+IDEES!T79+IDEES!T84+IDEES!T93)*1.05</f>
        <v>19.434331872736202</v>
      </c>
      <c r="Y9" s="208">
        <f>(IDEES!U75+IDEES!U79+IDEES!U84+IDEES!U93)*1.05</f>
        <v>0</v>
      </c>
      <c r="Z9" s="208">
        <f>(IDEES!V75+IDEES!V79+IDEES!V84+IDEES!V93)*1.05</f>
        <v>378.72919263954606</v>
      </c>
      <c r="AA9" s="208">
        <f>(IDEES!W75+IDEES!W79+IDEES!W84+IDEES!W93)*1.05</f>
        <v>2.9926239474600003</v>
      </c>
      <c r="AB9" s="208">
        <f>(IDEES!X75+IDEES!X79+IDEES!X84+IDEES!X93)*1.05</f>
        <v>7.0378488859770005</v>
      </c>
      <c r="AC9" s="208">
        <f>(IDEES!Y75+IDEES!Y79+IDEES!Y84+IDEES!Y93)*1.05</f>
        <v>5.2052627554200015</v>
      </c>
      <c r="AD9" s="208">
        <f>(IDEES!Z75+IDEES!Z79+IDEES!Z84+IDEES!Z93)*1.05</f>
        <v>0</v>
      </c>
      <c r="AE9" s="208">
        <f>(IDEES!AA75+IDEES!AA79+IDEES!AA84+IDEES!AA93)*1.05</f>
        <v>254.90394461309404</v>
      </c>
      <c r="AF9" s="208">
        <f>(IDEES!AB75+IDEES!AB79+IDEES!AB84+IDEES!AB93)*1.05</f>
        <v>1.1298000000000001</v>
      </c>
      <c r="AG9" s="208">
        <f>(IDEES!AC75+IDEES!AC79+IDEES!AC84+IDEES!AC93)*1.05</f>
        <v>90.316944833862607</v>
      </c>
      <c r="AH9" s="208">
        <f>(IDEES!AD75+IDEES!AD79+IDEES!AD84+IDEES!AD93)*1.05</f>
        <v>10.881684936599402</v>
      </c>
      <c r="AI9" s="208">
        <f>(IDEES!AE75+IDEES!AE79+IDEES!AE84+IDEES!AE93)*1.05</f>
        <v>41.148954351843663</v>
      </c>
      <c r="AJ9" s="208">
        <f>(IDEES!AF75+IDEES!AF79+IDEES!AF84+IDEES!AF93)*1.05</f>
        <v>1.1528872753860002</v>
      </c>
      <c r="AK9" s="208">
        <f>(IDEES!AG75+IDEES!AG79+IDEES!AG84+IDEES!AG93)*1.05</f>
        <v>1.139345845344</v>
      </c>
      <c r="AL9" s="208">
        <f>(IDEES!AH75+IDEES!AH79+IDEES!AH84+IDEES!AH93)*1.05</f>
        <v>37.252391415694568</v>
      </c>
      <c r="AM9" s="208">
        <f>(IDEES!AI75+IDEES!AI79+IDEES!AI84+IDEES!AI93)*1.05</f>
        <v>250.09460745796801</v>
      </c>
      <c r="AN9" s="208">
        <f>(IDEES!AJ75+IDEES!AJ79+IDEES!AJ84+IDEES!AJ93)*1.05</f>
        <v>0</v>
      </c>
      <c r="AO9" s="208">
        <f>(IDEES!AK75+IDEES!AK79+IDEES!AK84+IDEES!AK93)*1.05</f>
        <v>0</v>
      </c>
      <c r="AP9" s="208">
        <f>(IDEES!AL75+IDEES!AL79+IDEES!AL84+IDEES!AL93)*1.05</f>
        <v>0</v>
      </c>
      <c r="AQ9" s="208">
        <f>(IDEES!AM75+IDEES!AM79+IDEES!AM84+IDEES!AM93)*1.05</f>
        <v>8.3999999999999991E-2</v>
      </c>
      <c r="AR9" s="208">
        <f>(IDEES!AN75+IDEES!AN79+IDEES!AN84+IDEES!AN93)*1.05</f>
        <v>3.8072999999999997</v>
      </c>
      <c r="AS9" s="208">
        <f>(IDEES!AO75+IDEES!AO79+IDEES!AO84+IDEES!AO93)*1.05</f>
        <v>0</v>
      </c>
    </row>
    <row r="10" spans="2:45" ht="11.45" customHeight="1" x14ac:dyDescent="0.2">
      <c r="B10" s="203" t="s">
        <v>240</v>
      </c>
      <c r="F10" s="203" t="s">
        <v>289</v>
      </c>
      <c r="I10" s="208">
        <f>(IDEES!E73+IDEES!E81+IDEES!E90)*1.05</f>
        <v>3.374715774402</v>
      </c>
      <c r="J10" s="208">
        <f>(IDEES!F73+IDEES!F81+IDEES!F90)*1.05</f>
        <v>9.4809573117000015E-2</v>
      </c>
      <c r="K10" s="208">
        <f>(IDEES!G73+IDEES!G81+IDEES!G90)*1.05</f>
        <v>0.43993320372540007</v>
      </c>
      <c r="L10" s="208">
        <f>(IDEES!H73+IDEES!H81+IDEES!H90)*1.05</f>
        <v>14.762233500000002</v>
      </c>
      <c r="M10" s="208">
        <f>(IDEES!I73+IDEES!I81+IDEES!I90)*1.05</f>
        <v>0.26775262168199998</v>
      </c>
      <c r="N10" s="208">
        <f>(IDEES!J73+IDEES!J81+IDEES!J90)*1.05</f>
        <v>1.9771191243720003</v>
      </c>
      <c r="O10" s="208">
        <f>(IDEES!K73+IDEES!K81+IDEES!K90)*1.05</f>
        <v>0</v>
      </c>
      <c r="P10" s="208">
        <f>(IDEES!L73+IDEES!L81+IDEES!L90)*1.05</f>
        <v>1.4825968961580001</v>
      </c>
      <c r="Q10" s="208">
        <f>(IDEES!M73+IDEES!M81+IDEES!M90)*1.05</f>
        <v>0.76334970612600006</v>
      </c>
      <c r="R10" s="208">
        <f>(IDEES!N73+IDEES!N81+IDEES!N90)*1.05</f>
        <v>4.1012979240239993</v>
      </c>
      <c r="S10" s="208">
        <f>(IDEES!O73+IDEES!O81+IDEES!O90)*1.05</f>
        <v>3.6749967547860001</v>
      </c>
      <c r="T10" s="208">
        <f>(IDEES!P73+IDEES!P81+IDEES!P90)*1.05</f>
        <v>25.565382894240003</v>
      </c>
      <c r="U10" s="208">
        <f>(IDEES!Q73+IDEES!Q81+IDEES!Q90)*1.05</f>
        <v>0</v>
      </c>
      <c r="V10" s="208">
        <f>(IDEES!R73+IDEES!R81+IDEES!R90)*1.05</f>
        <v>0.13632430140000001</v>
      </c>
      <c r="W10" s="208">
        <f>(IDEES!S73+IDEES!S81+IDEES!S90)*1.05</f>
        <v>5.2447519621980003</v>
      </c>
      <c r="X10" s="208">
        <f>(IDEES!T73+IDEES!T81+IDEES!T90)*1.05</f>
        <v>0.54180754966800015</v>
      </c>
      <c r="Y10" s="208">
        <f>(IDEES!U73+IDEES!U81+IDEES!U90)*1.05</f>
        <v>0</v>
      </c>
      <c r="Z10" s="208">
        <f>(IDEES!V73+IDEES!V81+IDEES!V90)*1.05</f>
        <v>0</v>
      </c>
      <c r="AA10" s="208">
        <f>(IDEES!W73+IDEES!W81+IDEES!W90)*1.05</f>
        <v>1.3204694510280002</v>
      </c>
      <c r="AB10" s="208">
        <f>(IDEES!X73+IDEES!X81+IDEES!X90)*1.05</f>
        <v>0</v>
      </c>
      <c r="AC10" s="208">
        <f>(IDEES!Y73+IDEES!Y81+IDEES!Y90)*1.05</f>
        <v>3.4208897516640002</v>
      </c>
      <c r="AD10" s="208">
        <f>(IDEES!Z73+IDEES!Z81+IDEES!Z90)*1.05</f>
        <v>0</v>
      </c>
      <c r="AE10" s="208">
        <f>(IDEES!AA73+IDEES!AA81+IDEES!AA90)*1.05</f>
        <v>0.47879459775000005</v>
      </c>
      <c r="AF10" s="208">
        <f>(IDEES!AB73+IDEES!AB81+IDEES!AB90)*1.05</f>
        <v>1.47</v>
      </c>
      <c r="AG10" s="208">
        <f>(IDEES!AC73+IDEES!AC81+IDEES!AC90)*1.05</f>
        <v>8.3454299535600001</v>
      </c>
      <c r="AH10" s="208">
        <f>(IDEES!AD73+IDEES!AD81+IDEES!AD90)*1.05</f>
        <v>0</v>
      </c>
      <c r="AI10" s="208">
        <f>(IDEES!AE73+IDEES!AE81+IDEES!AE90)*1.05</f>
        <v>0</v>
      </c>
      <c r="AJ10" s="208">
        <f>(IDEES!AF73+IDEES!AF81+IDEES!AF90)*1.05</f>
        <v>1.9813402980000001</v>
      </c>
      <c r="AK10" s="208">
        <f>(IDEES!AG73+IDEES!AG81+IDEES!AG90)*1.05</f>
        <v>0</v>
      </c>
      <c r="AL10" s="208">
        <f>(IDEES!AH73+IDEES!AH81+IDEES!AH90)*1.05</f>
        <v>0.76857627697200004</v>
      </c>
      <c r="AM10" s="208">
        <f>(IDEES!AI73+IDEES!AI81+IDEES!AI90)*1.05</f>
        <v>2.1955123257480005</v>
      </c>
      <c r="AN10" s="208">
        <f>(IDEES!AJ73+IDEES!AJ81+IDEES!AJ90)*1.05</f>
        <v>0.65928449999999994</v>
      </c>
      <c r="AO10" s="208">
        <f>(IDEES!AK73+IDEES!AK81+IDEES!AK90)*1.05</f>
        <v>0</v>
      </c>
      <c r="AP10" s="208">
        <f>(IDEES!AL73+IDEES!AL81+IDEES!AL90)*1.05</f>
        <v>0</v>
      </c>
      <c r="AQ10" s="208">
        <f>(IDEES!AM73+IDEES!AM81+IDEES!AM90)*1.05</f>
        <v>0.59955000000000003</v>
      </c>
      <c r="AR10" s="208">
        <f>(IDEES!AN73+IDEES!AN81+IDEES!AN90)*1.05</f>
        <v>0.8347500000000001</v>
      </c>
      <c r="AS10" s="208">
        <f>(IDEES!AO73+IDEES!AO81+IDEES!AO90)*1.05</f>
        <v>0.26561849999999998</v>
      </c>
    </row>
    <row r="11" spans="2:45" ht="11.45" customHeight="1" x14ac:dyDescent="0.2">
      <c r="B11" s="203" t="s">
        <v>241</v>
      </c>
      <c r="F11" s="203" t="s">
        <v>290</v>
      </c>
      <c r="I11" s="208">
        <f>(IDEES!E87)*1.05</f>
        <v>2.6144899653600002</v>
      </c>
      <c r="J11" s="208">
        <f>(IDEES!F87)*1.05</f>
        <v>3.8854404161999999E-2</v>
      </c>
      <c r="K11" s="208">
        <f>(IDEES!G87)*1.05</f>
        <v>0.16590988398600001</v>
      </c>
      <c r="L11" s="208">
        <f>(IDEES!H87)*1.05</f>
        <v>0.24565800000000002</v>
      </c>
      <c r="M11" s="208">
        <f>(IDEES!I87)*1.05</f>
        <v>0.401106890898</v>
      </c>
      <c r="N11" s="208">
        <f>(IDEES!J87)*1.05</f>
        <v>8.4010235400000008E-2</v>
      </c>
      <c r="O11" s="208">
        <f>(IDEES!K87)*1.05</f>
        <v>0.61633882800000006</v>
      </c>
      <c r="P11" s="208">
        <f>(IDEES!L87)*1.05</f>
        <v>7.7685948396000015E-2</v>
      </c>
      <c r="Q11" s="208">
        <f>(IDEES!M87)*1.05</f>
        <v>0</v>
      </c>
      <c r="R11" s="208">
        <f>(IDEES!N87)*1.05</f>
        <v>1.2600128545200002</v>
      </c>
      <c r="S11" s="208">
        <f>(IDEES!O87)*1.05</f>
        <v>0</v>
      </c>
      <c r="T11" s="208">
        <f>(IDEES!P87)*1.05</f>
        <v>0.72975924000000014</v>
      </c>
      <c r="U11" s="208">
        <f>(IDEES!Q87)*1.05</f>
        <v>0.16066660780800002</v>
      </c>
      <c r="V11" s="208">
        <f>(IDEES!R87)*1.05</f>
        <v>0</v>
      </c>
      <c r="W11" s="208">
        <f>(IDEES!S87)*1.05</f>
        <v>7.3428726420000012E-3</v>
      </c>
      <c r="X11" s="208">
        <f>(IDEES!T87)*1.05</f>
        <v>8.3970670140000002E-3</v>
      </c>
      <c r="Y11" s="208">
        <f>(IDEES!U87)*1.05</f>
        <v>0</v>
      </c>
      <c r="Z11" s="208">
        <f>(IDEES!V87)*1.05</f>
        <v>1.1791414630800001</v>
      </c>
      <c r="AA11" s="208">
        <f>(IDEES!W87)*1.05</f>
        <v>0</v>
      </c>
      <c r="AB11" s="208">
        <f>(IDEES!X87)*1.05</f>
        <v>0</v>
      </c>
      <c r="AC11" s="208">
        <f>(IDEES!Y87)*1.05</f>
        <v>0</v>
      </c>
      <c r="AD11" s="208">
        <f>(IDEES!Z87)*1.05</f>
        <v>0</v>
      </c>
      <c r="AE11" s="208">
        <f>(IDEES!AA87)*1.05</f>
        <v>0.142787066814</v>
      </c>
      <c r="AF11" s="208">
        <f>(IDEES!AB87)*1.05</f>
        <v>0</v>
      </c>
      <c r="AG11" s="208">
        <f>(IDEES!AC87)*1.05</f>
        <v>0.1049798232</v>
      </c>
      <c r="AH11" s="208">
        <f>(IDEES!AD87)*1.05</f>
        <v>1.0248193645200001</v>
      </c>
      <c r="AI11" s="208">
        <f>(IDEES!AE87)*1.05</f>
        <v>3.1652207999999997E-3</v>
      </c>
      <c r="AJ11" s="208">
        <f>(IDEES!AF87)*1.05</f>
        <v>0</v>
      </c>
      <c r="AK11" s="208">
        <f>(IDEES!AG87)*1.05</f>
        <v>0</v>
      </c>
      <c r="AL11" s="208">
        <f>(IDEES!AH87)*1.05</f>
        <v>1.0550736000000001E-3</v>
      </c>
      <c r="AM11" s="208">
        <f>(IDEES!AI87)*1.05</f>
        <v>0</v>
      </c>
      <c r="AN11" s="208">
        <f>(IDEES!AJ87)*1.05</f>
        <v>0.2067975</v>
      </c>
      <c r="AO11" s="208">
        <f>(IDEES!AK87)*1.05</f>
        <v>0</v>
      </c>
      <c r="AP11" s="208">
        <f>(IDEES!AL87)*1.05</f>
        <v>0</v>
      </c>
      <c r="AQ11" s="208">
        <f>(IDEES!AM87)*1.05</f>
        <v>0</v>
      </c>
      <c r="AR11" s="208">
        <f>(IDEES!AN87)*1.05</f>
        <v>0</v>
      </c>
      <c r="AS11" s="208">
        <f>(IDEES!AO87)*1.05</f>
        <v>1.89E-2</v>
      </c>
    </row>
    <row r="12" spans="2:45" ht="11.45" customHeight="1" x14ac:dyDescent="0.2">
      <c r="B12" s="203" t="s">
        <v>242</v>
      </c>
      <c r="F12" s="203" t="s">
        <v>291</v>
      </c>
      <c r="I12" s="208">
        <f>(IDEES!E95)*1.05</f>
        <v>0.33705205380000003</v>
      </c>
      <c r="J12" s="208">
        <f>(IDEES!F95)*1.05</f>
        <v>0</v>
      </c>
      <c r="K12" s="208">
        <f>(IDEES!G95)*1.05</f>
        <v>1.4363947836000002</v>
      </c>
      <c r="L12" s="208">
        <f>(IDEES!H95)*1.05</f>
        <v>1.3605165000000001</v>
      </c>
      <c r="M12" s="208">
        <f>(IDEES!I95)*1.05</f>
        <v>0</v>
      </c>
      <c r="N12" s="208">
        <f>(IDEES!J95)*1.05</f>
        <v>0</v>
      </c>
      <c r="O12" s="208">
        <f>(IDEES!K95)*1.05</f>
        <v>0</v>
      </c>
      <c r="P12" s="208">
        <f>(IDEES!L95)*1.05</f>
        <v>0</v>
      </c>
      <c r="Q12" s="208">
        <f>(IDEES!M95)*1.05</f>
        <v>0</v>
      </c>
      <c r="R12" s="208">
        <f>(IDEES!N95)*1.05</f>
        <v>0.11236445917200001</v>
      </c>
      <c r="S12" s="208">
        <f>(IDEES!O95)*1.05</f>
        <v>0</v>
      </c>
      <c r="T12" s="208">
        <f>(IDEES!P95)*1.05</f>
        <v>1.3387565142000002</v>
      </c>
      <c r="U12" s="208">
        <f>(IDEES!Q95)*1.05</f>
        <v>0</v>
      </c>
      <c r="V12" s="208">
        <f>(IDEES!R95)*1.05</f>
        <v>0.29924524980000006</v>
      </c>
      <c r="W12" s="208">
        <f>(IDEES!S95)*1.05</f>
        <v>3.4377287263200009</v>
      </c>
      <c r="X12" s="208">
        <f>(IDEES!T95)*1.05</f>
        <v>0</v>
      </c>
      <c r="Y12" s="208">
        <f>(IDEES!U95)*1.05</f>
        <v>6.8208000000000011</v>
      </c>
      <c r="Z12" s="208">
        <f>(IDEES!V95)*1.05</f>
        <v>3.3442184323800004</v>
      </c>
      <c r="AA12" s="208">
        <f>(IDEES!W95)*1.05</f>
        <v>0</v>
      </c>
      <c r="AB12" s="208">
        <f>(IDEES!X95)*1.05</f>
        <v>0</v>
      </c>
      <c r="AC12" s="208">
        <f>(IDEES!Y95)*1.05</f>
        <v>0</v>
      </c>
      <c r="AD12" s="208">
        <f>(IDEES!Z95)*1.05</f>
        <v>0</v>
      </c>
      <c r="AE12" s="208">
        <f>(IDEES!AA95)*1.05</f>
        <v>0</v>
      </c>
      <c r="AF12" s="208">
        <f>(IDEES!AB95)*1.05</f>
        <v>0</v>
      </c>
      <c r="AG12" s="208">
        <f>(IDEES!AC95)*1.05</f>
        <v>0.12915859320000003</v>
      </c>
      <c r="AH12" s="208">
        <f>(IDEES!AD95)*1.05</f>
        <v>0.45148357800000005</v>
      </c>
      <c r="AI12" s="208">
        <f>(IDEES!AE95)*1.05</f>
        <v>0.185834948922</v>
      </c>
      <c r="AJ12" s="208">
        <f>(IDEES!AF95)*1.05</f>
        <v>0</v>
      </c>
      <c r="AK12" s="208">
        <f>(IDEES!AG95)*1.05</f>
        <v>0.435744517572</v>
      </c>
      <c r="AL12" s="208">
        <f>(IDEES!AH95)*1.05</f>
        <v>5.0410097766000007E-2</v>
      </c>
      <c r="AM12" s="208">
        <f>(IDEES!AI95)*1.05</f>
        <v>3.4641583200000006E-2</v>
      </c>
      <c r="AN12" s="208">
        <f>(IDEES!AJ95)*1.05</f>
        <v>0</v>
      </c>
      <c r="AO12" s="208">
        <f>(IDEES!AK95)*1.05</f>
        <v>0</v>
      </c>
      <c r="AP12" s="208">
        <f>(IDEES!AL95)*1.05</f>
        <v>0</v>
      </c>
      <c r="AQ12" s="208">
        <f>(IDEES!AM95)*1.05</f>
        <v>6.4049999999999996E-2</v>
      </c>
      <c r="AR12" s="208">
        <f>(IDEES!AN95)*1.05</f>
        <v>0.11760000000000001</v>
      </c>
      <c r="AS12" s="208">
        <f>(IDEES!AO95)*1.05</f>
        <v>0</v>
      </c>
    </row>
    <row r="15" spans="2:45" ht="11.45" customHeight="1" x14ac:dyDescent="0.2">
      <c r="H15" s="203" t="s">
        <v>292</v>
      </c>
    </row>
    <row r="16" spans="2:45" ht="11.45" customHeight="1" x14ac:dyDescent="0.2">
      <c r="F16" s="203" t="s">
        <v>42</v>
      </c>
      <c r="G16" s="203" t="s">
        <v>47</v>
      </c>
      <c r="H16" s="203" t="s">
        <v>48</v>
      </c>
      <c r="I16" s="203" t="s">
        <v>0</v>
      </c>
      <c r="J16" s="203" t="s">
        <v>1</v>
      </c>
      <c r="K16" s="203" t="s">
        <v>2</v>
      </c>
      <c r="L16" s="203" t="s">
        <v>33</v>
      </c>
      <c r="M16" s="203" t="s">
        <v>3</v>
      </c>
      <c r="N16" s="203" t="s">
        <v>4</v>
      </c>
      <c r="O16" s="203" t="s">
        <v>5</v>
      </c>
      <c r="P16" s="203" t="s">
        <v>6</v>
      </c>
      <c r="Q16" s="203" t="s">
        <v>7</v>
      </c>
      <c r="R16" s="203" t="s">
        <v>9</v>
      </c>
      <c r="S16" s="203" t="s">
        <v>10</v>
      </c>
      <c r="T16" s="203" t="s">
        <v>11</v>
      </c>
      <c r="U16" s="203" t="s">
        <v>8</v>
      </c>
      <c r="V16" s="203" t="s">
        <v>12</v>
      </c>
      <c r="W16" s="203" t="s">
        <v>13</v>
      </c>
      <c r="X16" s="203" t="s">
        <v>14</v>
      </c>
      <c r="Y16" s="203" t="s">
        <v>15</v>
      </c>
      <c r="Z16" s="203" t="s">
        <v>16</v>
      </c>
      <c r="AA16" s="203" t="s">
        <v>17</v>
      </c>
      <c r="AB16" s="203" t="s">
        <v>18</v>
      </c>
      <c r="AC16" s="203" t="s">
        <v>19</v>
      </c>
      <c r="AD16" s="203" t="s">
        <v>20</v>
      </c>
      <c r="AE16" s="203" t="s">
        <v>21</v>
      </c>
      <c r="AF16" s="203" t="s">
        <v>22</v>
      </c>
      <c r="AG16" s="203" t="s">
        <v>23</v>
      </c>
      <c r="AH16" s="203" t="s">
        <v>24</v>
      </c>
      <c r="AI16" s="203" t="s">
        <v>25</v>
      </c>
      <c r="AJ16" s="203" t="s">
        <v>26</v>
      </c>
      <c r="AK16" s="203" t="s">
        <v>27</v>
      </c>
      <c r="AL16" s="203" t="s">
        <v>28</v>
      </c>
      <c r="AM16" s="203" t="s">
        <v>29</v>
      </c>
      <c r="AN16" s="203" t="s">
        <v>121</v>
      </c>
      <c r="AO16" s="203" t="s">
        <v>122</v>
      </c>
      <c r="AP16" s="203" t="s">
        <v>124</v>
      </c>
      <c r="AQ16" s="203" t="s">
        <v>125</v>
      </c>
      <c r="AR16" s="203" t="s">
        <v>126</v>
      </c>
      <c r="AS16" s="203" t="s">
        <v>123</v>
      </c>
    </row>
    <row r="17" spans="1:45" ht="11.45" customHeight="1" x14ac:dyDescent="0.2">
      <c r="F17" s="203" t="s">
        <v>285</v>
      </c>
      <c r="G17" s="203" t="s">
        <v>264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203">
        <v>1</v>
      </c>
      <c r="S17" s="203">
        <v>1</v>
      </c>
      <c r="T17" s="203">
        <v>1</v>
      </c>
      <c r="U17" s="203">
        <v>1</v>
      </c>
      <c r="V17" s="203">
        <v>1</v>
      </c>
      <c r="W17" s="203">
        <v>1</v>
      </c>
      <c r="X17" s="203">
        <v>1</v>
      </c>
      <c r="Y17" s="203">
        <v>1</v>
      </c>
      <c r="Z17" s="203">
        <v>1</v>
      </c>
      <c r="AA17" s="203">
        <v>1</v>
      </c>
      <c r="AB17" s="203">
        <v>1</v>
      </c>
      <c r="AC17" s="203">
        <v>1</v>
      </c>
      <c r="AD17" s="203">
        <v>1</v>
      </c>
      <c r="AE17" s="203">
        <v>1</v>
      </c>
      <c r="AF17" s="203">
        <v>1</v>
      </c>
      <c r="AG17" s="203">
        <v>1</v>
      </c>
      <c r="AH17" s="203">
        <v>1</v>
      </c>
      <c r="AI17" s="203">
        <v>1</v>
      </c>
      <c r="AJ17" s="203">
        <v>1</v>
      </c>
      <c r="AK17" s="203">
        <v>1</v>
      </c>
      <c r="AL17" s="203">
        <v>1</v>
      </c>
      <c r="AM17" s="203">
        <v>1</v>
      </c>
      <c r="AN17" s="203">
        <v>1</v>
      </c>
      <c r="AO17" s="203">
        <v>1</v>
      </c>
      <c r="AP17" s="203">
        <v>1</v>
      </c>
      <c r="AQ17" s="203">
        <v>1</v>
      </c>
      <c r="AR17" s="203">
        <v>1</v>
      </c>
      <c r="AS17" s="203">
        <v>1</v>
      </c>
    </row>
    <row r="18" spans="1:45" ht="11.45" customHeight="1" x14ac:dyDescent="0.2">
      <c r="G18" s="203" t="s">
        <v>265</v>
      </c>
      <c r="I18" s="203">
        <v>0</v>
      </c>
      <c r="J18" s="203">
        <v>0</v>
      </c>
      <c r="K18" s="203">
        <v>0</v>
      </c>
      <c r="L18" s="203">
        <v>0</v>
      </c>
      <c r="M18" s="203">
        <v>0</v>
      </c>
      <c r="N18" s="203">
        <v>0</v>
      </c>
      <c r="O18" s="203">
        <v>0</v>
      </c>
      <c r="P18" s="203">
        <v>0</v>
      </c>
      <c r="Q18" s="203">
        <v>0</v>
      </c>
      <c r="R18" s="203">
        <v>0</v>
      </c>
      <c r="S18" s="203">
        <v>0</v>
      </c>
      <c r="T18" s="203">
        <v>0</v>
      </c>
      <c r="U18" s="203">
        <v>0</v>
      </c>
      <c r="V18" s="203">
        <v>0</v>
      </c>
      <c r="W18" s="203">
        <v>0</v>
      </c>
      <c r="X18" s="203">
        <v>0</v>
      </c>
      <c r="Y18" s="203">
        <v>0</v>
      </c>
      <c r="Z18" s="203">
        <v>0</v>
      </c>
      <c r="AA18" s="203">
        <v>0</v>
      </c>
      <c r="AB18" s="203">
        <v>0</v>
      </c>
      <c r="AC18" s="203">
        <v>0</v>
      </c>
      <c r="AD18" s="203">
        <v>0</v>
      </c>
      <c r="AE18" s="203">
        <v>0</v>
      </c>
      <c r="AF18" s="203">
        <v>0</v>
      </c>
      <c r="AG18" s="203">
        <v>0</v>
      </c>
      <c r="AH18" s="203">
        <v>0</v>
      </c>
      <c r="AI18" s="203">
        <v>0</v>
      </c>
      <c r="AJ18" s="203">
        <v>0</v>
      </c>
      <c r="AK18" s="203">
        <v>0</v>
      </c>
      <c r="AL18" s="203">
        <v>0</v>
      </c>
      <c r="AM18" s="203">
        <v>0</v>
      </c>
      <c r="AN18" s="203">
        <v>0</v>
      </c>
      <c r="AO18" s="203">
        <v>0</v>
      </c>
      <c r="AP18" s="203">
        <v>0</v>
      </c>
      <c r="AQ18" s="203">
        <v>0</v>
      </c>
      <c r="AR18" s="203">
        <v>0</v>
      </c>
      <c r="AS18" s="203">
        <v>0</v>
      </c>
    </row>
    <row r="19" spans="1:45" ht="11.45" customHeight="1" x14ac:dyDescent="0.2">
      <c r="G19" s="203" t="s">
        <v>266</v>
      </c>
      <c r="I19" s="203">
        <v>0.1</v>
      </c>
      <c r="J19" s="203">
        <v>0.1</v>
      </c>
      <c r="K19" s="203">
        <v>0.1</v>
      </c>
      <c r="L19" s="203">
        <v>0.1</v>
      </c>
      <c r="M19" s="203">
        <v>0.1</v>
      </c>
      <c r="N19" s="203">
        <v>0.1</v>
      </c>
      <c r="O19" s="203">
        <v>0.1</v>
      </c>
      <c r="P19" s="203">
        <v>0.1</v>
      </c>
      <c r="Q19" s="203">
        <v>0.1</v>
      </c>
      <c r="R19" s="203">
        <v>0.1</v>
      </c>
      <c r="S19" s="203">
        <v>0.1</v>
      </c>
      <c r="T19" s="203">
        <v>0.1</v>
      </c>
      <c r="U19" s="203">
        <v>0.1</v>
      </c>
      <c r="V19" s="203">
        <v>0.1</v>
      </c>
      <c r="W19" s="203">
        <v>0.1</v>
      </c>
      <c r="X19" s="203">
        <v>0.1</v>
      </c>
      <c r="Y19" s="203">
        <v>0.1</v>
      </c>
      <c r="Z19" s="203">
        <v>0.1</v>
      </c>
      <c r="AA19" s="203">
        <v>0.1</v>
      </c>
      <c r="AB19" s="203">
        <v>0.1</v>
      </c>
      <c r="AC19" s="203">
        <v>0.1</v>
      </c>
      <c r="AD19" s="203">
        <v>0.1</v>
      </c>
      <c r="AE19" s="203">
        <v>0.1</v>
      </c>
      <c r="AF19" s="203">
        <v>0.1</v>
      </c>
      <c r="AG19" s="203">
        <v>0.1</v>
      </c>
      <c r="AH19" s="203">
        <v>0.1</v>
      </c>
      <c r="AI19" s="203">
        <v>0.1</v>
      </c>
      <c r="AJ19" s="203">
        <v>0.1</v>
      </c>
      <c r="AK19" s="203">
        <v>0.1</v>
      </c>
      <c r="AL19" s="203">
        <v>0.1</v>
      </c>
      <c r="AM19" s="203">
        <v>0.1</v>
      </c>
      <c r="AN19" s="203">
        <v>0.1</v>
      </c>
      <c r="AO19" s="203">
        <v>0.1</v>
      </c>
      <c r="AP19" s="203">
        <v>0.1</v>
      </c>
      <c r="AQ19" s="203">
        <v>0.1</v>
      </c>
      <c r="AR19" s="203">
        <v>0.1</v>
      </c>
      <c r="AS19" s="203">
        <v>0.1</v>
      </c>
    </row>
    <row r="20" spans="1:45" ht="11.45" customHeight="1" x14ac:dyDescent="0.2">
      <c r="G20" s="203" t="s">
        <v>267</v>
      </c>
      <c r="I20" s="203">
        <v>0.1</v>
      </c>
      <c r="J20" s="203">
        <v>0.1</v>
      </c>
      <c r="K20" s="203">
        <v>0.1</v>
      </c>
      <c r="L20" s="203">
        <v>0.1</v>
      </c>
      <c r="M20" s="203">
        <v>0.1</v>
      </c>
      <c r="N20" s="203">
        <v>0.1</v>
      </c>
      <c r="O20" s="203">
        <v>0.1</v>
      </c>
      <c r="P20" s="203">
        <v>0.1</v>
      </c>
      <c r="Q20" s="203">
        <v>0.1</v>
      </c>
      <c r="R20" s="203">
        <v>0.1</v>
      </c>
      <c r="S20" s="203">
        <v>0.1</v>
      </c>
      <c r="T20" s="203">
        <v>0.1</v>
      </c>
      <c r="U20" s="203">
        <v>0.1</v>
      </c>
      <c r="V20" s="203">
        <v>0.1</v>
      </c>
      <c r="W20" s="203">
        <v>0.1</v>
      </c>
      <c r="X20" s="203">
        <v>0.1</v>
      </c>
      <c r="Y20" s="203">
        <v>0.1</v>
      </c>
      <c r="Z20" s="203">
        <v>0.1</v>
      </c>
      <c r="AA20" s="203">
        <v>0.1</v>
      </c>
      <c r="AB20" s="203">
        <v>0.1</v>
      </c>
      <c r="AC20" s="203">
        <v>0.1</v>
      </c>
      <c r="AD20" s="203">
        <v>0.1</v>
      </c>
      <c r="AE20" s="203">
        <v>0.1</v>
      </c>
      <c r="AF20" s="203">
        <v>0.1</v>
      </c>
      <c r="AG20" s="203">
        <v>0.1</v>
      </c>
      <c r="AH20" s="203">
        <v>0.1</v>
      </c>
      <c r="AI20" s="203">
        <v>0.1</v>
      </c>
      <c r="AJ20" s="203">
        <v>0.1</v>
      </c>
      <c r="AK20" s="203">
        <v>0.1</v>
      </c>
      <c r="AL20" s="203">
        <v>0.1</v>
      </c>
      <c r="AM20" s="203">
        <v>0.1</v>
      </c>
      <c r="AN20" s="203">
        <v>0.1</v>
      </c>
      <c r="AO20" s="203">
        <v>0.1</v>
      </c>
      <c r="AP20" s="203">
        <v>0.1</v>
      </c>
      <c r="AQ20" s="203">
        <v>0.1</v>
      </c>
      <c r="AR20" s="203">
        <v>0.1</v>
      </c>
      <c r="AS20" s="203">
        <v>0.1</v>
      </c>
    </row>
    <row r="21" spans="1:45" ht="11.45" customHeight="1" x14ac:dyDescent="0.2">
      <c r="H21" s="203" t="s">
        <v>97</v>
      </c>
    </row>
    <row r="22" spans="1:45" ht="11.45" customHeight="1" x14ac:dyDescent="0.2">
      <c r="F22" s="203" t="s">
        <v>286</v>
      </c>
      <c r="G22" s="203" t="s">
        <v>268</v>
      </c>
    </row>
    <row r="23" spans="1:45" ht="11.45" customHeight="1" x14ac:dyDescent="0.2">
      <c r="H23" s="203" t="s">
        <v>107</v>
      </c>
    </row>
    <row r="24" spans="1:45" ht="11.45" customHeight="1" x14ac:dyDescent="0.2">
      <c r="F24" s="203" t="s">
        <v>287</v>
      </c>
      <c r="G24" s="203" t="s">
        <v>269</v>
      </c>
      <c r="I24" s="203">
        <v>0</v>
      </c>
      <c r="J24" s="203">
        <v>0</v>
      </c>
      <c r="K24" s="203">
        <v>0</v>
      </c>
      <c r="L24" s="203">
        <v>0</v>
      </c>
      <c r="M24" s="203">
        <v>0</v>
      </c>
      <c r="N24" s="203">
        <v>0</v>
      </c>
      <c r="O24" s="203">
        <v>0</v>
      </c>
      <c r="P24" s="203">
        <v>0</v>
      </c>
      <c r="Q24" s="203">
        <v>0</v>
      </c>
      <c r="R24" s="203">
        <v>0</v>
      </c>
      <c r="S24" s="203">
        <v>0</v>
      </c>
      <c r="T24" s="203">
        <v>0</v>
      </c>
      <c r="U24" s="203">
        <v>0</v>
      </c>
      <c r="V24" s="203">
        <v>0</v>
      </c>
      <c r="W24" s="203">
        <v>0</v>
      </c>
      <c r="X24" s="203">
        <v>0</v>
      </c>
      <c r="Y24" s="203">
        <v>0</v>
      </c>
      <c r="Z24" s="203">
        <v>0</v>
      </c>
      <c r="AA24" s="203">
        <v>0</v>
      </c>
      <c r="AB24" s="203">
        <v>0</v>
      </c>
      <c r="AC24" s="203">
        <v>0</v>
      </c>
      <c r="AD24" s="203">
        <v>0</v>
      </c>
      <c r="AE24" s="203">
        <v>0</v>
      </c>
      <c r="AF24" s="203">
        <v>0</v>
      </c>
      <c r="AG24" s="203">
        <v>0</v>
      </c>
      <c r="AH24" s="203">
        <v>0</v>
      </c>
      <c r="AI24" s="203">
        <v>0</v>
      </c>
      <c r="AJ24" s="203">
        <v>0</v>
      </c>
      <c r="AK24" s="203">
        <v>0</v>
      </c>
      <c r="AL24" s="203">
        <v>0</v>
      </c>
      <c r="AM24" s="203">
        <v>0</v>
      </c>
      <c r="AN24" s="203">
        <v>0</v>
      </c>
      <c r="AO24" s="203">
        <v>0</v>
      </c>
      <c r="AP24" s="203">
        <v>0</v>
      </c>
      <c r="AQ24" s="203">
        <v>0</v>
      </c>
      <c r="AR24" s="203">
        <v>0</v>
      </c>
      <c r="AS24" s="203">
        <v>0</v>
      </c>
    </row>
    <row r="25" spans="1:45" ht="11.45" customHeight="1" x14ac:dyDescent="0.2">
      <c r="G25" s="203" t="s">
        <v>270</v>
      </c>
      <c r="I25" s="203">
        <v>0</v>
      </c>
      <c r="J25" s="203">
        <v>0</v>
      </c>
      <c r="K25" s="203">
        <v>0</v>
      </c>
      <c r="L25" s="203">
        <v>0</v>
      </c>
      <c r="M25" s="203">
        <v>0</v>
      </c>
      <c r="N25" s="203">
        <v>0</v>
      </c>
      <c r="O25" s="203">
        <v>0</v>
      </c>
      <c r="P25" s="203">
        <v>0</v>
      </c>
      <c r="Q25" s="203">
        <v>0</v>
      </c>
      <c r="R25" s="203">
        <v>0</v>
      </c>
      <c r="S25" s="203">
        <v>0</v>
      </c>
      <c r="T25" s="203">
        <v>0</v>
      </c>
      <c r="U25" s="203">
        <v>0</v>
      </c>
      <c r="V25" s="203">
        <v>0</v>
      </c>
      <c r="W25" s="203">
        <v>0</v>
      </c>
      <c r="X25" s="203">
        <v>0</v>
      </c>
      <c r="Y25" s="203">
        <v>0</v>
      </c>
      <c r="Z25" s="203">
        <v>0</v>
      </c>
      <c r="AA25" s="203">
        <v>0</v>
      </c>
      <c r="AB25" s="203">
        <v>0</v>
      </c>
      <c r="AC25" s="203">
        <v>0</v>
      </c>
      <c r="AD25" s="203">
        <v>0</v>
      </c>
      <c r="AE25" s="203">
        <v>0</v>
      </c>
      <c r="AF25" s="203">
        <v>0</v>
      </c>
      <c r="AG25" s="203">
        <v>0</v>
      </c>
      <c r="AH25" s="203">
        <v>0</v>
      </c>
      <c r="AI25" s="203">
        <v>0</v>
      </c>
      <c r="AJ25" s="203">
        <v>0</v>
      </c>
      <c r="AK25" s="203">
        <v>0</v>
      </c>
      <c r="AL25" s="203">
        <v>0</v>
      </c>
      <c r="AM25" s="203">
        <v>0</v>
      </c>
      <c r="AN25" s="203">
        <v>0</v>
      </c>
      <c r="AO25" s="203">
        <v>0</v>
      </c>
      <c r="AP25" s="203">
        <v>0</v>
      </c>
      <c r="AQ25" s="203">
        <v>0</v>
      </c>
      <c r="AR25" s="203">
        <v>0</v>
      </c>
      <c r="AS25" s="203">
        <v>0</v>
      </c>
    </row>
    <row r="26" spans="1:45" ht="11.45" customHeight="1" x14ac:dyDescent="0.2">
      <c r="G26" s="203" t="s">
        <v>271</v>
      </c>
      <c r="I26" s="203">
        <v>1</v>
      </c>
      <c r="J26" s="203">
        <v>1</v>
      </c>
      <c r="K26" s="203">
        <v>1</v>
      </c>
      <c r="L26" s="203">
        <v>1</v>
      </c>
      <c r="M26" s="203">
        <v>1</v>
      </c>
      <c r="N26" s="203">
        <v>1</v>
      </c>
      <c r="O26" s="203">
        <v>1</v>
      </c>
      <c r="P26" s="203">
        <v>1</v>
      </c>
      <c r="Q26" s="203">
        <v>1</v>
      </c>
      <c r="R26" s="203">
        <v>1</v>
      </c>
      <c r="S26" s="203">
        <v>1</v>
      </c>
      <c r="T26" s="203">
        <v>1</v>
      </c>
      <c r="U26" s="203">
        <v>1</v>
      </c>
      <c r="V26" s="203">
        <v>1</v>
      </c>
      <c r="W26" s="203">
        <v>1</v>
      </c>
      <c r="X26" s="203">
        <v>1</v>
      </c>
      <c r="Y26" s="203">
        <v>1</v>
      </c>
      <c r="Z26" s="203">
        <v>1</v>
      </c>
      <c r="AA26" s="203">
        <v>1</v>
      </c>
      <c r="AB26" s="203">
        <v>1</v>
      </c>
      <c r="AC26" s="203">
        <v>1</v>
      </c>
      <c r="AD26" s="203">
        <v>1</v>
      </c>
      <c r="AE26" s="203">
        <v>1</v>
      </c>
      <c r="AF26" s="203">
        <v>1</v>
      </c>
      <c r="AG26" s="203">
        <v>1</v>
      </c>
      <c r="AH26" s="203">
        <v>1</v>
      </c>
      <c r="AI26" s="203">
        <v>1</v>
      </c>
      <c r="AJ26" s="203">
        <v>1</v>
      </c>
      <c r="AK26" s="203">
        <v>1</v>
      </c>
      <c r="AL26" s="203">
        <v>1</v>
      </c>
      <c r="AM26" s="203">
        <v>1</v>
      </c>
      <c r="AN26" s="203">
        <v>1</v>
      </c>
      <c r="AO26" s="203">
        <v>1</v>
      </c>
      <c r="AP26" s="203">
        <v>1</v>
      </c>
      <c r="AQ26" s="203">
        <v>1</v>
      </c>
      <c r="AR26" s="203">
        <v>1</v>
      </c>
      <c r="AS26" s="203">
        <v>1</v>
      </c>
    </row>
    <row r="27" spans="1:45" ht="11.45" customHeight="1" x14ac:dyDescent="0.2">
      <c r="G27" s="203" t="s">
        <v>272</v>
      </c>
      <c r="I27" s="203">
        <v>0</v>
      </c>
      <c r="J27" s="203">
        <v>0</v>
      </c>
      <c r="K27" s="203">
        <v>0</v>
      </c>
      <c r="L27" s="203">
        <v>0</v>
      </c>
      <c r="M27" s="203">
        <v>0</v>
      </c>
      <c r="N27" s="203">
        <v>0</v>
      </c>
      <c r="O27" s="203">
        <v>0</v>
      </c>
      <c r="P27" s="203">
        <v>0</v>
      </c>
      <c r="Q27" s="203">
        <v>0</v>
      </c>
      <c r="R27" s="203">
        <v>0</v>
      </c>
      <c r="S27" s="203">
        <v>0</v>
      </c>
      <c r="T27" s="203">
        <v>0</v>
      </c>
      <c r="U27" s="203">
        <v>0</v>
      </c>
      <c r="V27" s="203">
        <v>0</v>
      </c>
      <c r="W27" s="203">
        <v>0</v>
      </c>
      <c r="X27" s="203">
        <v>0</v>
      </c>
      <c r="Y27" s="203">
        <v>0</v>
      </c>
      <c r="Z27" s="203">
        <v>0</v>
      </c>
      <c r="AA27" s="203">
        <v>0</v>
      </c>
      <c r="AB27" s="203">
        <v>0</v>
      </c>
      <c r="AC27" s="203">
        <v>0</v>
      </c>
      <c r="AD27" s="203">
        <v>0</v>
      </c>
      <c r="AE27" s="203">
        <v>0</v>
      </c>
      <c r="AF27" s="203">
        <v>0</v>
      </c>
      <c r="AG27" s="203">
        <v>0</v>
      </c>
      <c r="AH27" s="203">
        <v>0</v>
      </c>
      <c r="AI27" s="203">
        <v>0</v>
      </c>
      <c r="AJ27" s="203">
        <v>0</v>
      </c>
      <c r="AK27" s="203">
        <v>0</v>
      </c>
      <c r="AL27" s="203">
        <v>0</v>
      </c>
      <c r="AM27" s="203">
        <v>0</v>
      </c>
      <c r="AN27" s="203">
        <v>0</v>
      </c>
      <c r="AO27" s="203">
        <v>0</v>
      </c>
      <c r="AP27" s="203">
        <v>0</v>
      </c>
      <c r="AQ27" s="203">
        <v>0</v>
      </c>
      <c r="AR27" s="203">
        <v>0</v>
      </c>
      <c r="AS27" s="203">
        <v>0</v>
      </c>
    </row>
    <row r="28" spans="1:45" ht="11.45" customHeight="1" x14ac:dyDescent="0.2">
      <c r="G28" s="203" t="s">
        <v>273</v>
      </c>
      <c r="I28" s="203">
        <v>0</v>
      </c>
      <c r="J28" s="203">
        <v>0</v>
      </c>
      <c r="K28" s="203">
        <v>0</v>
      </c>
      <c r="L28" s="203">
        <v>0</v>
      </c>
      <c r="M28" s="203">
        <v>0</v>
      </c>
      <c r="N28" s="203">
        <v>0</v>
      </c>
      <c r="O28" s="203">
        <v>0</v>
      </c>
      <c r="P28" s="203">
        <v>0</v>
      </c>
      <c r="Q28" s="203">
        <v>0</v>
      </c>
      <c r="R28" s="203">
        <v>0</v>
      </c>
      <c r="S28" s="203">
        <v>0</v>
      </c>
      <c r="T28" s="203">
        <v>0</v>
      </c>
      <c r="U28" s="203">
        <v>0</v>
      </c>
      <c r="V28" s="203">
        <v>0</v>
      </c>
      <c r="W28" s="203">
        <v>0</v>
      </c>
      <c r="X28" s="203">
        <v>0</v>
      </c>
      <c r="Y28" s="203">
        <v>0</v>
      </c>
      <c r="Z28" s="203">
        <v>0</v>
      </c>
      <c r="AA28" s="203">
        <v>0</v>
      </c>
      <c r="AB28" s="203">
        <v>0</v>
      </c>
      <c r="AC28" s="203">
        <v>0</v>
      </c>
      <c r="AD28" s="203">
        <v>0</v>
      </c>
      <c r="AE28" s="203">
        <v>0</v>
      </c>
      <c r="AF28" s="203">
        <v>0</v>
      </c>
      <c r="AG28" s="203">
        <v>0</v>
      </c>
      <c r="AH28" s="203">
        <v>0</v>
      </c>
      <c r="AI28" s="203">
        <v>0</v>
      </c>
      <c r="AJ28" s="203">
        <v>0</v>
      </c>
      <c r="AK28" s="203">
        <v>0</v>
      </c>
      <c r="AL28" s="203">
        <v>0</v>
      </c>
      <c r="AM28" s="203">
        <v>0</v>
      </c>
      <c r="AN28" s="203">
        <v>0</v>
      </c>
      <c r="AO28" s="203">
        <v>0</v>
      </c>
      <c r="AP28" s="203">
        <v>0</v>
      </c>
      <c r="AQ28" s="203">
        <v>0</v>
      </c>
      <c r="AR28" s="203">
        <v>0</v>
      </c>
      <c r="AS28" s="203">
        <v>0</v>
      </c>
    </row>
    <row r="29" spans="1:45" ht="11.45" customHeight="1" x14ac:dyDescent="0.2">
      <c r="H29" s="203" t="s">
        <v>105</v>
      </c>
    </row>
    <row r="30" spans="1:45" ht="11.45" customHeight="1" x14ac:dyDescent="0.2">
      <c r="F30" s="203" t="s">
        <v>288</v>
      </c>
      <c r="G30" s="203" t="s">
        <v>274</v>
      </c>
      <c r="I30" s="203">
        <v>1</v>
      </c>
      <c r="J30" s="203">
        <v>1</v>
      </c>
      <c r="K30" s="203">
        <v>1</v>
      </c>
      <c r="L30" s="203">
        <v>1</v>
      </c>
      <c r="M30" s="203">
        <v>1</v>
      </c>
      <c r="N30" s="203">
        <v>1</v>
      </c>
      <c r="O30" s="203">
        <v>1</v>
      </c>
      <c r="P30" s="203">
        <v>1</v>
      </c>
      <c r="Q30" s="203">
        <v>1</v>
      </c>
      <c r="R30" s="203">
        <v>1</v>
      </c>
      <c r="S30" s="203">
        <v>1</v>
      </c>
      <c r="T30" s="203">
        <v>1</v>
      </c>
      <c r="U30" s="203">
        <v>1</v>
      </c>
      <c r="V30" s="203">
        <v>1</v>
      </c>
      <c r="W30" s="203">
        <v>1</v>
      </c>
      <c r="X30" s="203">
        <v>1</v>
      </c>
      <c r="Y30" s="203">
        <v>1</v>
      </c>
      <c r="Z30" s="203">
        <v>1</v>
      </c>
      <c r="AA30" s="203">
        <v>1</v>
      </c>
      <c r="AB30" s="203">
        <v>1</v>
      </c>
      <c r="AC30" s="203">
        <v>1</v>
      </c>
      <c r="AD30" s="203">
        <v>1</v>
      </c>
      <c r="AE30" s="203">
        <v>1</v>
      </c>
      <c r="AF30" s="203">
        <v>1</v>
      </c>
      <c r="AG30" s="203">
        <v>1</v>
      </c>
      <c r="AH30" s="203">
        <v>1</v>
      </c>
      <c r="AI30" s="203">
        <v>1</v>
      </c>
      <c r="AJ30" s="203">
        <v>1</v>
      </c>
      <c r="AK30" s="203">
        <v>1</v>
      </c>
      <c r="AL30" s="203">
        <v>1</v>
      </c>
      <c r="AM30" s="203">
        <v>1</v>
      </c>
      <c r="AN30" s="203">
        <v>1</v>
      </c>
      <c r="AO30" s="203">
        <v>1</v>
      </c>
      <c r="AP30" s="203">
        <v>1</v>
      </c>
      <c r="AQ30" s="203">
        <v>1</v>
      </c>
      <c r="AR30" s="203">
        <v>1</v>
      </c>
      <c r="AS30" s="203">
        <v>1</v>
      </c>
    </row>
    <row r="31" spans="1:45" ht="11.45" customHeight="1" x14ac:dyDescent="0.2">
      <c r="A31" s="205"/>
      <c r="B31" s="202"/>
      <c r="C31" s="202"/>
      <c r="D31" s="202"/>
      <c r="E31" s="202"/>
      <c r="G31" s="203" t="s">
        <v>275</v>
      </c>
      <c r="I31" s="203">
        <v>0</v>
      </c>
      <c r="J31" s="203">
        <v>0</v>
      </c>
      <c r="K31" s="203">
        <v>0</v>
      </c>
      <c r="L31" s="203">
        <v>0</v>
      </c>
      <c r="M31" s="203">
        <v>0</v>
      </c>
      <c r="N31" s="203">
        <v>0</v>
      </c>
      <c r="O31" s="203">
        <v>0</v>
      </c>
      <c r="P31" s="203">
        <v>0</v>
      </c>
      <c r="Q31" s="203">
        <v>0</v>
      </c>
      <c r="R31" s="203">
        <v>0</v>
      </c>
      <c r="S31" s="203">
        <v>0</v>
      </c>
      <c r="T31" s="203">
        <v>0</v>
      </c>
      <c r="U31" s="203">
        <v>0</v>
      </c>
      <c r="V31" s="203">
        <v>0</v>
      </c>
      <c r="W31" s="203">
        <v>0</v>
      </c>
      <c r="X31" s="203">
        <v>0</v>
      </c>
      <c r="Y31" s="203">
        <v>0</v>
      </c>
      <c r="Z31" s="203">
        <v>0</v>
      </c>
      <c r="AA31" s="203">
        <v>0</v>
      </c>
      <c r="AB31" s="203">
        <v>0</v>
      </c>
      <c r="AC31" s="203">
        <v>0</v>
      </c>
      <c r="AD31" s="203">
        <v>0</v>
      </c>
      <c r="AE31" s="203">
        <v>0</v>
      </c>
      <c r="AF31" s="203">
        <v>0</v>
      </c>
      <c r="AG31" s="203">
        <v>0</v>
      </c>
      <c r="AH31" s="203">
        <v>0</v>
      </c>
      <c r="AI31" s="203">
        <v>0</v>
      </c>
      <c r="AJ31" s="203">
        <v>0</v>
      </c>
      <c r="AK31" s="203">
        <v>0</v>
      </c>
      <c r="AL31" s="203">
        <v>0</v>
      </c>
      <c r="AM31" s="203">
        <v>0</v>
      </c>
      <c r="AN31" s="203">
        <v>0</v>
      </c>
      <c r="AO31" s="203">
        <v>0</v>
      </c>
      <c r="AP31" s="203">
        <v>0</v>
      </c>
      <c r="AQ31" s="203">
        <v>0</v>
      </c>
      <c r="AR31" s="203">
        <v>0</v>
      </c>
      <c r="AS31" s="203">
        <v>0</v>
      </c>
    </row>
    <row r="32" spans="1:45" ht="11.45" customHeight="1" x14ac:dyDescent="0.2">
      <c r="A32" s="205"/>
      <c r="B32" s="202"/>
      <c r="C32" s="202"/>
      <c r="D32" s="202"/>
      <c r="E32" s="202"/>
      <c r="G32" s="203" t="s">
        <v>416</v>
      </c>
      <c r="I32" s="203">
        <v>1</v>
      </c>
      <c r="J32" s="203">
        <v>1</v>
      </c>
      <c r="K32" s="203">
        <v>1</v>
      </c>
      <c r="L32" s="203">
        <v>1</v>
      </c>
      <c r="M32" s="203">
        <v>1</v>
      </c>
      <c r="N32" s="203">
        <v>1</v>
      </c>
      <c r="O32" s="203">
        <v>1</v>
      </c>
      <c r="P32" s="203">
        <v>1</v>
      </c>
      <c r="Q32" s="203">
        <v>1</v>
      </c>
      <c r="R32" s="203">
        <v>1</v>
      </c>
      <c r="S32" s="203">
        <v>1</v>
      </c>
      <c r="T32" s="203">
        <v>1</v>
      </c>
      <c r="U32" s="203">
        <v>1</v>
      </c>
      <c r="V32" s="203">
        <v>1</v>
      </c>
      <c r="W32" s="203">
        <v>1</v>
      </c>
      <c r="X32" s="203">
        <v>1</v>
      </c>
      <c r="Y32" s="203">
        <v>1</v>
      </c>
      <c r="Z32" s="203">
        <v>1</v>
      </c>
      <c r="AA32" s="203">
        <v>1</v>
      </c>
      <c r="AB32" s="203">
        <v>1</v>
      </c>
      <c r="AC32" s="203">
        <v>1</v>
      </c>
      <c r="AD32" s="203">
        <v>1</v>
      </c>
      <c r="AE32" s="203">
        <v>1</v>
      </c>
      <c r="AF32" s="203">
        <v>1</v>
      </c>
      <c r="AG32" s="203">
        <v>1</v>
      </c>
      <c r="AH32" s="203">
        <v>1</v>
      </c>
      <c r="AI32" s="203">
        <v>1</v>
      </c>
      <c r="AJ32" s="203">
        <v>1</v>
      </c>
      <c r="AK32" s="203">
        <v>1</v>
      </c>
      <c r="AL32" s="203">
        <v>1</v>
      </c>
      <c r="AM32" s="203">
        <v>1</v>
      </c>
      <c r="AN32" s="203">
        <v>1</v>
      </c>
      <c r="AO32" s="203">
        <v>1</v>
      </c>
      <c r="AP32" s="203">
        <v>1</v>
      </c>
      <c r="AQ32" s="203">
        <v>1</v>
      </c>
      <c r="AR32" s="203">
        <v>1</v>
      </c>
      <c r="AS32" s="203">
        <v>1</v>
      </c>
    </row>
    <row r="33" spans="1:45" ht="11.45" customHeight="1" x14ac:dyDescent="0.2">
      <c r="A33" s="205"/>
      <c r="B33" s="202"/>
      <c r="C33" s="202"/>
      <c r="D33" s="202"/>
      <c r="E33" s="202"/>
      <c r="H33" s="203" t="s">
        <v>104</v>
      </c>
    </row>
    <row r="34" spans="1:45" ht="11.45" customHeight="1" x14ac:dyDescent="0.2">
      <c r="A34" s="205"/>
      <c r="B34" s="202"/>
      <c r="C34" s="202"/>
      <c r="D34" s="202"/>
      <c r="E34" s="202"/>
      <c r="F34" s="203" t="s">
        <v>289</v>
      </c>
      <c r="G34" s="202" t="s">
        <v>276</v>
      </c>
      <c r="H34" s="202"/>
      <c r="I34" s="203">
        <v>1</v>
      </c>
      <c r="J34" s="203">
        <v>1</v>
      </c>
      <c r="K34" s="203">
        <v>1</v>
      </c>
      <c r="L34" s="203">
        <v>1</v>
      </c>
      <c r="M34" s="203">
        <v>1</v>
      </c>
      <c r="N34" s="203">
        <v>1</v>
      </c>
      <c r="O34" s="203">
        <v>1</v>
      </c>
      <c r="P34" s="203">
        <v>1</v>
      </c>
      <c r="Q34" s="203">
        <v>1</v>
      </c>
      <c r="R34" s="203">
        <v>1</v>
      </c>
      <c r="S34" s="203">
        <v>1</v>
      </c>
      <c r="T34" s="203">
        <v>1</v>
      </c>
      <c r="U34" s="203">
        <v>1</v>
      </c>
      <c r="V34" s="203">
        <v>1</v>
      </c>
      <c r="W34" s="203">
        <v>1</v>
      </c>
      <c r="X34" s="203">
        <v>1</v>
      </c>
      <c r="Y34" s="203">
        <v>1</v>
      </c>
      <c r="Z34" s="203">
        <v>1</v>
      </c>
      <c r="AA34" s="203">
        <v>1</v>
      </c>
      <c r="AB34" s="203">
        <v>1</v>
      </c>
      <c r="AC34" s="203">
        <v>1</v>
      </c>
      <c r="AD34" s="203">
        <v>1</v>
      </c>
      <c r="AE34" s="203">
        <v>1</v>
      </c>
      <c r="AF34" s="203">
        <v>1</v>
      </c>
      <c r="AG34" s="203">
        <v>1</v>
      </c>
      <c r="AH34" s="203">
        <v>1</v>
      </c>
      <c r="AI34" s="203">
        <v>1</v>
      </c>
      <c r="AJ34" s="203">
        <v>1</v>
      </c>
      <c r="AK34" s="203">
        <v>1</v>
      </c>
      <c r="AL34" s="203">
        <v>1</v>
      </c>
      <c r="AM34" s="203">
        <v>1</v>
      </c>
      <c r="AN34" s="203">
        <v>1</v>
      </c>
      <c r="AO34" s="203">
        <v>1</v>
      </c>
      <c r="AP34" s="203">
        <v>1</v>
      </c>
      <c r="AQ34" s="203">
        <v>1</v>
      </c>
      <c r="AR34" s="203">
        <v>1</v>
      </c>
      <c r="AS34" s="203">
        <v>1</v>
      </c>
    </row>
    <row r="35" spans="1:45" ht="11.45" customHeight="1" x14ac:dyDescent="0.2">
      <c r="A35" s="205"/>
      <c r="B35" s="202"/>
      <c r="C35" s="202"/>
      <c r="D35" s="202"/>
      <c r="E35" s="202"/>
      <c r="G35" s="202" t="s">
        <v>277</v>
      </c>
      <c r="H35" s="202"/>
      <c r="I35" s="203">
        <v>1</v>
      </c>
      <c r="J35" s="203">
        <v>1</v>
      </c>
      <c r="K35" s="203">
        <v>1</v>
      </c>
      <c r="L35" s="203">
        <v>1</v>
      </c>
      <c r="M35" s="203">
        <v>1</v>
      </c>
      <c r="N35" s="203">
        <v>1</v>
      </c>
      <c r="O35" s="203">
        <v>1</v>
      </c>
      <c r="P35" s="203">
        <v>1</v>
      </c>
      <c r="Q35" s="203">
        <v>1</v>
      </c>
      <c r="R35" s="203">
        <v>1</v>
      </c>
      <c r="S35" s="203">
        <v>1</v>
      </c>
      <c r="T35" s="203">
        <v>1</v>
      </c>
      <c r="U35" s="203">
        <v>1</v>
      </c>
      <c r="V35" s="203">
        <v>1</v>
      </c>
      <c r="W35" s="203">
        <v>1</v>
      </c>
      <c r="X35" s="203">
        <v>1</v>
      </c>
      <c r="Y35" s="203">
        <v>1</v>
      </c>
      <c r="Z35" s="203">
        <v>1</v>
      </c>
      <c r="AA35" s="203">
        <v>1</v>
      </c>
      <c r="AB35" s="203">
        <v>1</v>
      </c>
      <c r="AC35" s="203">
        <v>1</v>
      </c>
      <c r="AD35" s="203">
        <v>1</v>
      </c>
      <c r="AE35" s="203">
        <v>1</v>
      </c>
      <c r="AF35" s="203">
        <v>1</v>
      </c>
      <c r="AG35" s="203">
        <v>1</v>
      </c>
      <c r="AH35" s="203">
        <v>1</v>
      </c>
      <c r="AI35" s="203">
        <v>1</v>
      </c>
      <c r="AJ35" s="203">
        <v>1</v>
      </c>
      <c r="AK35" s="203">
        <v>1</v>
      </c>
      <c r="AL35" s="203">
        <v>1</v>
      </c>
      <c r="AM35" s="203">
        <v>1</v>
      </c>
      <c r="AN35" s="203">
        <v>1</v>
      </c>
      <c r="AO35" s="203">
        <v>1</v>
      </c>
      <c r="AP35" s="203">
        <v>1</v>
      </c>
      <c r="AQ35" s="203">
        <v>1</v>
      </c>
      <c r="AR35" s="203">
        <v>1</v>
      </c>
      <c r="AS35" s="203">
        <v>1</v>
      </c>
    </row>
    <row r="36" spans="1:45" ht="11.45" customHeight="1" x14ac:dyDescent="0.2">
      <c r="A36" s="205"/>
      <c r="B36" s="202"/>
      <c r="C36" s="202"/>
      <c r="D36" s="202"/>
      <c r="E36" s="202"/>
      <c r="G36" s="203" t="s">
        <v>278</v>
      </c>
      <c r="I36" s="203">
        <v>1</v>
      </c>
      <c r="J36" s="203">
        <v>1</v>
      </c>
      <c r="K36" s="203">
        <v>1</v>
      </c>
      <c r="L36" s="203">
        <v>1</v>
      </c>
      <c r="M36" s="203">
        <v>1</v>
      </c>
      <c r="N36" s="203">
        <v>1</v>
      </c>
      <c r="O36" s="203">
        <v>1</v>
      </c>
      <c r="P36" s="203">
        <v>1</v>
      </c>
      <c r="Q36" s="203">
        <v>1</v>
      </c>
      <c r="R36" s="203">
        <v>1</v>
      </c>
      <c r="S36" s="203">
        <v>1</v>
      </c>
      <c r="T36" s="203">
        <v>1</v>
      </c>
      <c r="U36" s="203">
        <v>1</v>
      </c>
      <c r="V36" s="203">
        <v>1</v>
      </c>
      <c r="W36" s="203">
        <v>1</v>
      </c>
      <c r="X36" s="203">
        <v>1</v>
      </c>
      <c r="Y36" s="203">
        <v>1</v>
      </c>
      <c r="Z36" s="203">
        <v>1</v>
      </c>
      <c r="AA36" s="203">
        <v>1</v>
      </c>
      <c r="AB36" s="203">
        <v>1</v>
      </c>
      <c r="AC36" s="203">
        <v>1</v>
      </c>
      <c r="AD36" s="203">
        <v>1</v>
      </c>
      <c r="AE36" s="203">
        <v>1</v>
      </c>
      <c r="AF36" s="203">
        <v>1</v>
      </c>
      <c r="AG36" s="203">
        <v>1</v>
      </c>
      <c r="AH36" s="203">
        <v>1</v>
      </c>
      <c r="AI36" s="203">
        <v>1</v>
      </c>
      <c r="AJ36" s="203">
        <v>1</v>
      </c>
      <c r="AK36" s="203">
        <v>1</v>
      </c>
      <c r="AL36" s="203">
        <v>1</v>
      </c>
      <c r="AM36" s="203">
        <v>1</v>
      </c>
      <c r="AN36" s="203">
        <v>1</v>
      </c>
      <c r="AO36" s="203">
        <v>1</v>
      </c>
      <c r="AP36" s="203">
        <v>1</v>
      </c>
      <c r="AQ36" s="203">
        <v>1</v>
      </c>
      <c r="AR36" s="203">
        <v>1</v>
      </c>
      <c r="AS36" s="203">
        <v>1</v>
      </c>
    </row>
    <row r="37" spans="1:45" ht="11.45" customHeight="1" x14ac:dyDescent="0.2">
      <c r="A37" s="205"/>
      <c r="B37" s="202"/>
      <c r="C37" s="202"/>
      <c r="D37" s="202"/>
      <c r="E37" s="202"/>
      <c r="G37" s="203" t="s">
        <v>279</v>
      </c>
      <c r="I37" s="203">
        <v>1</v>
      </c>
      <c r="J37" s="203">
        <v>1</v>
      </c>
      <c r="K37" s="203">
        <v>1</v>
      </c>
      <c r="L37" s="203">
        <v>1</v>
      </c>
      <c r="M37" s="203">
        <v>1</v>
      </c>
      <c r="N37" s="203">
        <v>1</v>
      </c>
      <c r="O37" s="203">
        <v>1</v>
      </c>
      <c r="P37" s="203">
        <v>1</v>
      </c>
      <c r="Q37" s="203">
        <v>1</v>
      </c>
      <c r="R37" s="203">
        <v>1</v>
      </c>
      <c r="S37" s="203">
        <v>1</v>
      </c>
      <c r="T37" s="203">
        <v>1</v>
      </c>
      <c r="U37" s="203">
        <v>1</v>
      </c>
      <c r="V37" s="203">
        <v>1</v>
      </c>
      <c r="W37" s="203">
        <v>1</v>
      </c>
      <c r="X37" s="203">
        <v>1</v>
      </c>
      <c r="Y37" s="203">
        <v>1</v>
      </c>
      <c r="Z37" s="203">
        <v>1</v>
      </c>
      <c r="AA37" s="203">
        <v>1</v>
      </c>
      <c r="AB37" s="203">
        <v>1</v>
      </c>
      <c r="AC37" s="203">
        <v>1</v>
      </c>
      <c r="AD37" s="203">
        <v>1</v>
      </c>
      <c r="AE37" s="203">
        <v>1</v>
      </c>
      <c r="AF37" s="203">
        <v>1</v>
      </c>
      <c r="AG37" s="203">
        <v>1</v>
      </c>
      <c r="AH37" s="203">
        <v>1</v>
      </c>
      <c r="AI37" s="203">
        <v>1</v>
      </c>
      <c r="AJ37" s="203">
        <v>1</v>
      </c>
      <c r="AK37" s="203">
        <v>1</v>
      </c>
      <c r="AL37" s="203">
        <v>1</v>
      </c>
      <c r="AM37" s="203">
        <v>1</v>
      </c>
      <c r="AN37" s="203">
        <v>1</v>
      </c>
      <c r="AO37" s="203">
        <v>1</v>
      </c>
      <c r="AP37" s="203">
        <v>1</v>
      </c>
      <c r="AQ37" s="203">
        <v>1</v>
      </c>
      <c r="AR37" s="203">
        <v>1</v>
      </c>
      <c r="AS37" s="203">
        <v>1</v>
      </c>
    </row>
    <row r="38" spans="1:45" ht="11.45" customHeight="1" x14ac:dyDescent="0.2">
      <c r="A38" s="205"/>
      <c r="B38" s="202"/>
      <c r="C38" s="202"/>
      <c r="D38" s="202"/>
      <c r="E38" s="202"/>
      <c r="H38" s="203" t="s">
        <v>101</v>
      </c>
    </row>
    <row r="39" spans="1:45" ht="11.45" customHeight="1" x14ac:dyDescent="0.2">
      <c r="A39" s="205"/>
      <c r="B39" s="202"/>
      <c r="C39" s="202"/>
      <c r="D39" s="202"/>
      <c r="E39" s="202"/>
      <c r="F39" s="203" t="s">
        <v>290</v>
      </c>
      <c r="G39" s="203" t="s">
        <v>280</v>
      </c>
    </row>
    <row r="40" spans="1:45" ht="11.45" customHeight="1" x14ac:dyDescent="0.2">
      <c r="A40" s="205"/>
      <c r="B40" s="202"/>
      <c r="C40" s="202"/>
      <c r="D40" s="202"/>
      <c r="E40" s="202"/>
      <c r="H40" s="203" t="s">
        <v>128</v>
      </c>
    </row>
    <row r="41" spans="1:45" ht="11.45" customHeight="1" x14ac:dyDescent="0.2">
      <c r="A41" s="205"/>
      <c r="B41" s="202"/>
      <c r="C41" s="202"/>
      <c r="D41" s="202"/>
      <c r="E41" s="202"/>
      <c r="F41" s="203" t="s">
        <v>291</v>
      </c>
      <c r="G41" s="203" t="s">
        <v>281</v>
      </c>
    </row>
    <row r="42" spans="1:45" ht="11.45" customHeight="1" x14ac:dyDescent="0.2">
      <c r="A42" s="205"/>
      <c r="B42" s="202"/>
      <c r="C42" s="202"/>
      <c r="D42" s="202"/>
      <c r="E42" s="202"/>
      <c r="H42" s="203" t="s">
        <v>106</v>
      </c>
    </row>
    <row r="43" spans="1:45" ht="11.45" customHeight="1" x14ac:dyDescent="0.2">
      <c r="A43" s="205"/>
      <c r="B43" s="202"/>
      <c r="C43" s="202"/>
      <c r="D43" s="202"/>
      <c r="E43" s="202"/>
      <c r="F43" s="202"/>
    </row>
    <row r="44" spans="1:45" ht="11.45" customHeight="1" x14ac:dyDescent="0.2">
      <c r="A44" s="205"/>
      <c r="B44" s="202"/>
      <c r="C44" s="202"/>
      <c r="D44" s="202"/>
      <c r="E44" s="202"/>
      <c r="F44" s="202"/>
    </row>
    <row r="45" spans="1:45" ht="11.45" customHeight="1" x14ac:dyDescent="0.2">
      <c r="A45" s="205"/>
      <c r="B45" s="202"/>
      <c r="C45" s="202"/>
      <c r="D45" s="202"/>
      <c r="E45" s="202"/>
      <c r="H45" s="203" t="s">
        <v>50</v>
      </c>
    </row>
    <row r="46" spans="1:45" ht="11.45" customHeight="1" x14ac:dyDescent="0.2">
      <c r="A46" s="205"/>
      <c r="B46" s="202"/>
      <c r="C46" s="202"/>
      <c r="D46" s="202"/>
      <c r="E46" s="202"/>
      <c r="F46" s="203" t="s">
        <v>42</v>
      </c>
      <c r="G46" s="203" t="s">
        <v>47</v>
      </c>
      <c r="H46" s="203" t="s">
        <v>48</v>
      </c>
      <c r="I46" s="203" t="s">
        <v>0</v>
      </c>
      <c r="J46" s="203" t="s">
        <v>1</v>
      </c>
      <c r="K46" s="203" t="s">
        <v>2</v>
      </c>
      <c r="L46" s="203" t="s">
        <v>33</v>
      </c>
      <c r="M46" s="203" t="s">
        <v>3</v>
      </c>
      <c r="N46" s="203" t="s">
        <v>4</v>
      </c>
      <c r="O46" s="203" t="s">
        <v>5</v>
      </c>
      <c r="P46" s="203" t="s">
        <v>6</v>
      </c>
      <c r="Q46" s="203" t="s">
        <v>7</v>
      </c>
      <c r="R46" s="203" t="s">
        <v>9</v>
      </c>
      <c r="S46" s="203" t="s">
        <v>10</v>
      </c>
      <c r="T46" s="203" t="s">
        <v>11</v>
      </c>
      <c r="U46" s="203" t="s">
        <v>8</v>
      </c>
      <c r="V46" s="203" t="s">
        <v>12</v>
      </c>
      <c r="W46" s="203" t="s">
        <v>13</v>
      </c>
      <c r="X46" s="203" t="s">
        <v>14</v>
      </c>
      <c r="Y46" s="203" t="s">
        <v>15</v>
      </c>
      <c r="Z46" s="203" t="s">
        <v>16</v>
      </c>
      <c r="AA46" s="203" t="s">
        <v>17</v>
      </c>
      <c r="AB46" s="203" t="s">
        <v>18</v>
      </c>
      <c r="AC46" s="203" t="s">
        <v>19</v>
      </c>
      <c r="AD46" s="203" t="s">
        <v>20</v>
      </c>
      <c r="AE46" s="203" t="s">
        <v>21</v>
      </c>
      <c r="AF46" s="203" t="s">
        <v>22</v>
      </c>
      <c r="AG46" s="203" t="s">
        <v>23</v>
      </c>
      <c r="AH46" s="203" t="s">
        <v>24</v>
      </c>
      <c r="AI46" s="203" t="s">
        <v>25</v>
      </c>
      <c r="AJ46" s="203" t="s">
        <v>26</v>
      </c>
      <c r="AK46" s="203" t="s">
        <v>27</v>
      </c>
      <c r="AL46" s="203" t="s">
        <v>28</v>
      </c>
      <c r="AM46" s="203" t="s">
        <v>29</v>
      </c>
      <c r="AN46" s="203" t="s">
        <v>121</v>
      </c>
      <c r="AO46" s="203" t="s">
        <v>122</v>
      </c>
      <c r="AP46" s="203" t="s">
        <v>124</v>
      </c>
      <c r="AQ46" s="203" t="s">
        <v>125</v>
      </c>
      <c r="AR46" s="203" t="s">
        <v>126</v>
      </c>
      <c r="AS46" s="203" t="s">
        <v>123</v>
      </c>
    </row>
    <row r="47" spans="1:45" ht="11.45" customHeight="1" x14ac:dyDescent="0.2">
      <c r="A47" s="205"/>
      <c r="B47" s="202"/>
      <c r="C47" s="202"/>
      <c r="D47" s="202"/>
      <c r="E47" s="202"/>
      <c r="F47" s="203" t="s">
        <v>285</v>
      </c>
      <c r="I47" s="203">
        <v>1</v>
      </c>
      <c r="J47" s="203">
        <v>1</v>
      </c>
      <c r="K47" s="203">
        <v>1</v>
      </c>
      <c r="L47" s="203">
        <v>1</v>
      </c>
      <c r="M47" s="203">
        <v>1</v>
      </c>
      <c r="N47" s="203">
        <v>1</v>
      </c>
      <c r="O47" s="203">
        <v>1</v>
      </c>
      <c r="P47" s="203">
        <v>1</v>
      </c>
      <c r="Q47" s="203">
        <v>1</v>
      </c>
      <c r="R47" s="203">
        <v>1</v>
      </c>
      <c r="S47" s="203">
        <v>1</v>
      </c>
      <c r="T47" s="203">
        <v>1</v>
      </c>
      <c r="U47" s="203">
        <v>1</v>
      </c>
      <c r="V47" s="203">
        <v>1</v>
      </c>
      <c r="W47" s="203">
        <v>1</v>
      </c>
      <c r="X47" s="203">
        <v>1</v>
      </c>
      <c r="Y47" s="203">
        <v>1</v>
      </c>
      <c r="Z47" s="203">
        <v>1</v>
      </c>
      <c r="AA47" s="203">
        <v>1</v>
      </c>
      <c r="AB47" s="203">
        <v>1</v>
      </c>
      <c r="AC47" s="203">
        <v>1</v>
      </c>
      <c r="AD47" s="203">
        <v>1</v>
      </c>
      <c r="AE47" s="203">
        <v>1</v>
      </c>
      <c r="AF47" s="203">
        <v>1</v>
      </c>
      <c r="AG47" s="203">
        <v>1</v>
      </c>
      <c r="AH47" s="203">
        <v>1</v>
      </c>
      <c r="AI47" s="203">
        <v>1</v>
      </c>
      <c r="AJ47" s="203">
        <v>1</v>
      </c>
      <c r="AK47" s="203">
        <v>1</v>
      </c>
      <c r="AL47" s="203">
        <v>1</v>
      </c>
      <c r="AM47" s="203">
        <v>1</v>
      </c>
      <c r="AN47" s="203">
        <v>1</v>
      </c>
      <c r="AO47" s="203">
        <v>1</v>
      </c>
      <c r="AP47" s="203">
        <v>1</v>
      </c>
      <c r="AQ47" s="203">
        <v>1</v>
      </c>
      <c r="AR47" s="203">
        <v>1</v>
      </c>
      <c r="AS47" s="203">
        <v>1</v>
      </c>
    </row>
    <row r="48" spans="1:45" ht="11.45" customHeight="1" x14ac:dyDescent="0.2">
      <c r="A48" s="205"/>
      <c r="B48" s="202"/>
      <c r="C48" s="202"/>
      <c r="D48" s="202"/>
      <c r="E48" s="202"/>
      <c r="F48" s="203" t="s">
        <v>286</v>
      </c>
      <c r="I48" s="203">
        <v>1</v>
      </c>
      <c r="J48" s="203">
        <v>1</v>
      </c>
      <c r="K48" s="203">
        <v>1</v>
      </c>
      <c r="L48" s="203">
        <v>1</v>
      </c>
      <c r="M48" s="203">
        <v>1</v>
      </c>
      <c r="N48" s="203">
        <v>1</v>
      </c>
      <c r="O48" s="203">
        <v>1</v>
      </c>
      <c r="P48" s="203">
        <v>1</v>
      </c>
      <c r="Q48" s="203">
        <v>1</v>
      </c>
      <c r="R48" s="203">
        <v>1</v>
      </c>
      <c r="S48" s="203">
        <v>1</v>
      </c>
      <c r="T48" s="203">
        <v>1</v>
      </c>
      <c r="U48" s="203">
        <v>1</v>
      </c>
      <c r="V48" s="203">
        <v>1</v>
      </c>
      <c r="W48" s="203">
        <v>1</v>
      </c>
      <c r="X48" s="203">
        <v>1</v>
      </c>
      <c r="Y48" s="203">
        <v>1</v>
      </c>
      <c r="Z48" s="203">
        <v>1</v>
      </c>
      <c r="AA48" s="203">
        <v>1</v>
      </c>
      <c r="AB48" s="203">
        <v>1</v>
      </c>
      <c r="AC48" s="203">
        <v>1</v>
      </c>
      <c r="AD48" s="203">
        <v>1</v>
      </c>
      <c r="AE48" s="203">
        <v>1</v>
      </c>
      <c r="AF48" s="203">
        <v>1</v>
      </c>
      <c r="AG48" s="203">
        <v>1</v>
      </c>
      <c r="AH48" s="203">
        <v>1</v>
      </c>
      <c r="AI48" s="203">
        <v>1</v>
      </c>
      <c r="AJ48" s="203">
        <v>1</v>
      </c>
      <c r="AK48" s="203">
        <v>1</v>
      </c>
      <c r="AL48" s="203">
        <v>1</v>
      </c>
      <c r="AM48" s="203">
        <v>1</v>
      </c>
      <c r="AN48" s="203">
        <v>1</v>
      </c>
      <c r="AO48" s="203">
        <v>1</v>
      </c>
      <c r="AP48" s="203">
        <v>1</v>
      </c>
      <c r="AQ48" s="203">
        <v>1</v>
      </c>
      <c r="AR48" s="203">
        <v>1</v>
      </c>
      <c r="AS48" s="203">
        <v>1</v>
      </c>
    </row>
    <row r="49" spans="1:45" ht="11.45" customHeight="1" x14ac:dyDescent="0.2">
      <c r="A49" s="205"/>
      <c r="B49" s="202"/>
      <c r="C49" s="202"/>
      <c r="D49" s="202"/>
      <c r="E49" s="202"/>
      <c r="F49" s="203" t="s">
        <v>287</v>
      </c>
      <c r="I49" s="203">
        <v>1</v>
      </c>
      <c r="J49" s="203">
        <v>1</v>
      </c>
      <c r="K49" s="203">
        <v>1</v>
      </c>
      <c r="L49" s="203">
        <v>1</v>
      </c>
      <c r="M49" s="203">
        <v>1</v>
      </c>
      <c r="N49" s="203">
        <v>1</v>
      </c>
      <c r="O49" s="203">
        <v>1</v>
      </c>
      <c r="P49" s="203">
        <v>1</v>
      </c>
      <c r="Q49" s="203">
        <v>1</v>
      </c>
      <c r="R49" s="203">
        <v>1</v>
      </c>
      <c r="S49" s="203">
        <v>1</v>
      </c>
      <c r="T49" s="203">
        <v>1</v>
      </c>
      <c r="U49" s="203">
        <v>1</v>
      </c>
      <c r="V49" s="203">
        <v>1</v>
      </c>
      <c r="W49" s="203">
        <v>1</v>
      </c>
      <c r="X49" s="203">
        <v>1</v>
      </c>
      <c r="Y49" s="203">
        <v>1</v>
      </c>
      <c r="Z49" s="203">
        <v>1</v>
      </c>
      <c r="AA49" s="203">
        <v>1</v>
      </c>
      <c r="AB49" s="203">
        <v>1</v>
      </c>
      <c r="AC49" s="203">
        <v>1</v>
      </c>
      <c r="AD49" s="203">
        <v>1</v>
      </c>
      <c r="AE49" s="203">
        <v>1</v>
      </c>
      <c r="AF49" s="203">
        <v>1</v>
      </c>
      <c r="AG49" s="203">
        <v>1</v>
      </c>
      <c r="AH49" s="203">
        <v>1</v>
      </c>
      <c r="AI49" s="203">
        <v>1</v>
      </c>
      <c r="AJ49" s="203">
        <v>1</v>
      </c>
      <c r="AK49" s="203">
        <v>1</v>
      </c>
      <c r="AL49" s="203">
        <v>1</v>
      </c>
      <c r="AM49" s="203">
        <v>1</v>
      </c>
      <c r="AN49" s="203">
        <v>1</v>
      </c>
      <c r="AO49" s="203">
        <v>1</v>
      </c>
      <c r="AP49" s="203">
        <v>1</v>
      </c>
      <c r="AQ49" s="203">
        <v>1</v>
      </c>
      <c r="AR49" s="203">
        <v>1</v>
      </c>
      <c r="AS49" s="203">
        <v>1</v>
      </c>
    </row>
    <row r="50" spans="1:45" ht="11.45" customHeight="1" x14ac:dyDescent="0.2">
      <c r="A50" s="205"/>
      <c r="B50" s="202"/>
      <c r="C50" s="202"/>
      <c r="D50" s="202"/>
      <c r="E50" s="202"/>
      <c r="F50" s="203" t="s">
        <v>288</v>
      </c>
      <c r="I50" s="203">
        <v>1</v>
      </c>
      <c r="J50" s="203">
        <v>1</v>
      </c>
      <c r="K50" s="203">
        <v>1</v>
      </c>
      <c r="L50" s="203">
        <v>1</v>
      </c>
      <c r="M50" s="203">
        <v>1</v>
      </c>
      <c r="N50" s="203">
        <v>1</v>
      </c>
      <c r="O50" s="203">
        <v>1</v>
      </c>
      <c r="P50" s="203">
        <v>1</v>
      </c>
      <c r="Q50" s="203">
        <v>1</v>
      </c>
      <c r="R50" s="203">
        <v>1</v>
      </c>
      <c r="S50" s="203">
        <v>1</v>
      </c>
      <c r="T50" s="203">
        <v>1</v>
      </c>
      <c r="U50" s="203">
        <v>1</v>
      </c>
      <c r="V50" s="203">
        <v>1</v>
      </c>
      <c r="W50" s="203">
        <v>1</v>
      </c>
      <c r="X50" s="203">
        <v>1</v>
      </c>
      <c r="Y50" s="203">
        <v>1</v>
      </c>
      <c r="Z50" s="203">
        <v>1</v>
      </c>
      <c r="AA50" s="203">
        <v>1</v>
      </c>
      <c r="AB50" s="203">
        <v>1</v>
      </c>
      <c r="AC50" s="203">
        <v>1</v>
      </c>
      <c r="AD50" s="203">
        <v>1</v>
      </c>
      <c r="AE50" s="203">
        <v>1</v>
      </c>
      <c r="AF50" s="203">
        <v>1</v>
      </c>
      <c r="AG50" s="203">
        <v>1</v>
      </c>
      <c r="AH50" s="203">
        <v>1</v>
      </c>
      <c r="AI50" s="203">
        <v>1</v>
      </c>
      <c r="AJ50" s="203">
        <v>1</v>
      </c>
      <c r="AK50" s="203">
        <v>1</v>
      </c>
      <c r="AL50" s="203">
        <v>1</v>
      </c>
      <c r="AM50" s="203">
        <v>1</v>
      </c>
      <c r="AN50" s="203">
        <v>1</v>
      </c>
      <c r="AO50" s="203">
        <v>1</v>
      </c>
      <c r="AP50" s="203">
        <v>1</v>
      </c>
      <c r="AQ50" s="203">
        <v>1</v>
      </c>
      <c r="AR50" s="203">
        <v>1</v>
      </c>
      <c r="AS50" s="203">
        <v>1</v>
      </c>
    </row>
    <row r="51" spans="1:45" ht="11.45" customHeight="1" x14ac:dyDescent="0.2">
      <c r="A51" s="205"/>
      <c r="B51" s="202"/>
      <c r="C51" s="202"/>
      <c r="D51" s="202"/>
      <c r="E51" s="202"/>
      <c r="F51" s="203" t="s">
        <v>289</v>
      </c>
      <c r="I51" s="203">
        <v>1</v>
      </c>
      <c r="J51" s="203">
        <v>1</v>
      </c>
      <c r="K51" s="203">
        <v>1</v>
      </c>
      <c r="L51" s="203">
        <v>1</v>
      </c>
      <c r="M51" s="203">
        <v>1</v>
      </c>
      <c r="N51" s="203">
        <v>1</v>
      </c>
      <c r="O51" s="203">
        <v>1</v>
      </c>
      <c r="P51" s="203">
        <v>1</v>
      </c>
      <c r="Q51" s="203">
        <v>1</v>
      </c>
      <c r="R51" s="203">
        <v>1</v>
      </c>
      <c r="S51" s="203">
        <v>1</v>
      </c>
      <c r="T51" s="203">
        <v>1</v>
      </c>
      <c r="U51" s="203">
        <v>1</v>
      </c>
      <c r="V51" s="203">
        <v>1</v>
      </c>
      <c r="W51" s="203">
        <v>1</v>
      </c>
      <c r="X51" s="203">
        <v>1</v>
      </c>
      <c r="Y51" s="203">
        <v>1</v>
      </c>
      <c r="Z51" s="203">
        <v>1</v>
      </c>
      <c r="AA51" s="203">
        <v>1</v>
      </c>
      <c r="AB51" s="203">
        <v>1</v>
      </c>
      <c r="AC51" s="203">
        <v>1</v>
      </c>
      <c r="AD51" s="203">
        <v>1</v>
      </c>
      <c r="AE51" s="203">
        <v>1</v>
      </c>
      <c r="AF51" s="203">
        <v>1</v>
      </c>
      <c r="AG51" s="203">
        <v>1</v>
      </c>
      <c r="AH51" s="203">
        <v>1</v>
      </c>
      <c r="AI51" s="203">
        <v>1</v>
      </c>
      <c r="AJ51" s="203">
        <v>1</v>
      </c>
      <c r="AK51" s="203">
        <v>1</v>
      </c>
      <c r="AL51" s="203">
        <v>1</v>
      </c>
      <c r="AM51" s="203">
        <v>1</v>
      </c>
      <c r="AN51" s="203">
        <v>1</v>
      </c>
      <c r="AO51" s="203">
        <v>1</v>
      </c>
      <c r="AP51" s="203">
        <v>1</v>
      </c>
      <c r="AQ51" s="203">
        <v>1</v>
      </c>
      <c r="AR51" s="203">
        <v>1</v>
      </c>
      <c r="AS51" s="203">
        <v>1</v>
      </c>
    </row>
    <row r="52" spans="1:45" ht="11.45" customHeight="1" x14ac:dyDescent="0.2">
      <c r="A52" s="205"/>
      <c r="B52" s="202"/>
      <c r="C52" s="202"/>
      <c r="D52" s="202"/>
      <c r="E52" s="202"/>
      <c r="F52" s="203" t="s">
        <v>290</v>
      </c>
      <c r="I52" s="203">
        <v>1</v>
      </c>
      <c r="J52" s="203">
        <v>1</v>
      </c>
      <c r="K52" s="203">
        <v>1</v>
      </c>
      <c r="L52" s="203">
        <v>1</v>
      </c>
      <c r="M52" s="203">
        <v>1</v>
      </c>
      <c r="N52" s="203">
        <v>1</v>
      </c>
      <c r="O52" s="203">
        <v>1</v>
      </c>
      <c r="P52" s="203">
        <v>1</v>
      </c>
      <c r="Q52" s="203">
        <v>1</v>
      </c>
      <c r="R52" s="203">
        <v>1</v>
      </c>
      <c r="S52" s="203">
        <v>1</v>
      </c>
      <c r="T52" s="203">
        <v>1</v>
      </c>
      <c r="U52" s="203">
        <v>1</v>
      </c>
      <c r="V52" s="203">
        <v>1</v>
      </c>
      <c r="W52" s="203">
        <v>1</v>
      </c>
      <c r="X52" s="203">
        <v>1</v>
      </c>
      <c r="Y52" s="203">
        <v>1</v>
      </c>
      <c r="Z52" s="203">
        <v>1</v>
      </c>
      <c r="AA52" s="203">
        <v>1</v>
      </c>
      <c r="AB52" s="203">
        <v>1</v>
      </c>
      <c r="AC52" s="203">
        <v>1</v>
      </c>
      <c r="AD52" s="203">
        <v>1</v>
      </c>
      <c r="AE52" s="203">
        <v>1</v>
      </c>
      <c r="AF52" s="203">
        <v>1</v>
      </c>
      <c r="AG52" s="203">
        <v>1</v>
      </c>
      <c r="AH52" s="203">
        <v>1</v>
      </c>
      <c r="AI52" s="203">
        <v>1</v>
      </c>
      <c r="AJ52" s="203">
        <v>1</v>
      </c>
      <c r="AK52" s="203">
        <v>1</v>
      </c>
      <c r="AL52" s="203">
        <v>1</v>
      </c>
      <c r="AM52" s="203">
        <v>1</v>
      </c>
      <c r="AN52" s="203">
        <v>1</v>
      </c>
      <c r="AO52" s="203">
        <v>1</v>
      </c>
      <c r="AP52" s="203">
        <v>1</v>
      </c>
      <c r="AQ52" s="203">
        <v>1</v>
      </c>
      <c r="AR52" s="203">
        <v>1</v>
      </c>
      <c r="AS52" s="203">
        <v>1</v>
      </c>
    </row>
    <row r="53" spans="1:45" ht="11.45" customHeight="1" x14ac:dyDescent="0.2">
      <c r="A53" s="205"/>
      <c r="B53" s="202"/>
      <c r="C53" s="202"/>
      <c r="D53" s="202"/>
      <c r="E53" s="202"/>
      <c r="F53" s="203" t="s">
        <v>291</v>
      </c>
      <c r="I53" s="203">
        <v>1</v>
      </c>
      <c r="J53" s="203">
        <v>1</v>
      </c>
      <c r="K53" s="203">
        <v>1</v>
      </c>
      <c r="L53" s="203">
        <v>1</v>
      </c>
      <c r="M53" s="203">
        <v>1</v>
      </c>
      <c r="N53" s="203">
        <v>1</v>
      </c>
      <c r="O53" s="203">
        <v>1</v>
      </c>
      <c r="P53" s="203">
        <v>1</v>
      </c>
      <c r="Q53" s="203">
        <v>1</v>
      </c>
      <c r="R53" s="203">
        <v>1</v>
      </c>
      <c r="S53" s="203">
        <v>1</v>
      </c>
      <c r="T53" s="203">
        <v>1</v>
      </c>
      <c r="U53" s="203">
        <v>1</v>
      </c>
      <c r="V53" s="203">
        <v>1</v>
      </c>
      <c r="W53" s="203">
        <v>1</v>
      </c>
      <c r="X53" s="203">
        <v>1</v>
      </c>
      <c r="Y53" s="203">
        <v>1</v>
      </c>
      <c r="Z53" s="203">
        <v>1</v>
      </c>
      <c r="AA53" s="203">
        <v>1</v>
      </c>
      <c r="AB53" s="203">
        <v>1</v>
      </c>
      <c r="AC53" s="203">
        <v>1</v>
      </c>
      <c r="AD53" s="203">
        <v>1</v>
      </c>
      <c r="AE53" s="203">
        <v>1</v>
      </c>
      <c r="AF53" s="203">
        <v>1</v>
      </c>
      <c r="AG53" s="203">
        <v>1</v>
      </c>
      <c r="AH53" s="203">
        <v>1</v>
      </c>
      <c r="AI53" s="203">
        <v>1</v>
      </c>
      <c r="AJ53" s="203">
        <v>1</v>
      </c>
      <c r="AK53" s="203">
        <v>1</v>
      </c>
      <c r="AL53" s="203">
        <v>1</v>
      </c>
      <c r="AM53" s="203">
        <v>1</v>
      </c>
      <c r="AN53" s="203">
        <v>1</v>
      </c>
      <c r="AO53" s="203">
        <v>1</v>
      </c>
      <c r="AP53" s="203">
        <v>1</v>
      </c>
      <c r="AQ53" s="203">
        <v>1</v>
      </c>
      <c r="AR53" s="203">
        <v>1</v>
      </c>
      <c r="AS53" s="203">
        <v>1</v>
      </c>
    </row>
    <row r="54" spans="1:45" ht="11.45" customHeight="1" x14ac:dyDescent="0.2">
      <c r="A54" s="205"/>
      <c r="B54" s="202"/>
      <c r="C54" s="202"/>
      <c r="D54" s="202"/>
      <c r="E54" s="202"/>
    </row>
    <row r="55" spans="1:45" ht="11.45" customHeight="1" x14ac:dyDescent="0.2">
      <c r="A55" s="205"/>
      <c r="B55" s="202"/>
      <c r="C55" s="202"/>
      <c r="D55" s="202"/>
      <c r="E55" s="202"/>
    </row>
    <row r="56" spans="1:45" ht="11.45" customHeight="1" x14ac:dyDescent="0.2">
      <c r="A56" s="205"/>
      <c r="B56" s="202"/>
      <c r="C56" s="202"/>
      <c r="D56" s="202"/>
      <c r="E56" s="202"/>
    </row>
    <row r="57" spans="1:45" ht="11.45" customHeight="1" x14ac:dyDescent="0.2">
      <c r="A57" s="205"/>
      <c r="B57" s="202"/>
      <c r="C57" s="202"/>
      <c r="D57" s="202"/>
      <c r="E57" s="202"/>
    </row>
    <row r="58" spans="1:45" ht="11.45" customHeight="1" x14ac:dyDescent="0.2">
      <c r="A58" s="205"/>
      <c r="B58" s="202"/>
      <c r="C58" s="202"/>
      <c r="D58" s="202"/>
      <c r="E58" s="202"/>
    </row>
    <row r="59" spans="1:45" ht="11.45" customHeight="1" x14ac:dyDescent="0.2">
      <c r="A59" s="205"/>
      <c r="B59" s="202"/>
      <c r="C59" s="202"/>
      <c r="D59" s="202"/>
      <c r="E59" s="203" t="s">
        <v>243</v>
      </c>
    </row>
    <row r="60" spans="1:45" ht="11.45" customHeight="1" x14ac:dyDescent="0.2">
      <c r="A60" s="205"/>
      <c r="B60" s="202"/>
      <c r="C60" s="202"/>
      <c r="D60" s="202"/>
      <c r="E60" s="202"/>
    </row>
    <row r="61" spans="1:45" ht="11.45" customHeight="1" x14ac:dyDescent="0.2">
      <c r="A61" s="205"/>
      <c r="B61" s="202"/>
      <c r="C61" s="202"/>
      <c r="D61" s="202"/>
      <c r="E61" s="202"/>
      <c r="H61" s="203" t="s">
        <v>300</v>
      </c>
    </row>
    <row r="62" spans="1:45" ht="11.45" customHeight="1" x14ac:dyDescent="0.2">
      <c r="A62" s="205"/>
      <c r="C62" s="202"/>
      <c r="D62" s="202"/>
      <c r="E62" s="202"/>
      <c r="F62" s="203" t="s">
        <v>42</v>
      </c>
      <c r="G62" s="203" t="s">
        <v>47</v>
      </c>
      <c r="H62" s="203" t="s">
        <v>48</v>
      </c>
      <c r="I62" s="203" t="s">
        <v>0</v>
      </c>
      <c r="J62" s="203" t="s">
        <v>1</v>
      </c>
      <c r="K62" s="203" t="s">
        <v>2</v>
      </c>
      <c r="L62" s="203" t="s">
        <v>33</v>
      </c>
      <c r="M62" s="203" t="s">
        <v>3</v>
      </c>
      <c r="N62" s="203" t="s">
        <v>4</v>
      </c>
      <c r="O62" s="203" t="s">
        <v>5</v>
      </c>
      <c r="P62" s="203" t="s">
        <v>6</v>
      </c>
      <c r="Q62" s="203" t="s">
        <v>7</v>
      </c>
      <c r="R62" s="203" t="s">
        <v>9</v>
      </c>
      <c r="S62" s="203" t="s">
        <v>10</v>
      </c>
      <c r="T62" s="203" t="s">
        <v>11</v>
      </c>
      <c r="U62" s="203" t="s">
        <v>8</v>
      </c>
      <c r="V62" s="203" t="s">
        <v>12</v>
      </c>
      <c r="W62" s="203" t="s">
        <v>13</v>
      </c>
      <c r="X62" s="203" t="s">
        <v>14</v>
      </c>
      <c r="Y62" s="203" t="s">
        <v>15</v>
      </c>
      <c r="Z62" s="203" t="s">
        <v>16</v>
      </c>
      <c r="AA62" s="203" t="s">
        <v>17</v>
      </c>
      <c r="AB62" s="203" t="s">
        <v>18</v>
      </c>
      <c r="AC62" s="203" t="s">
        <v>19</v>
      </c>
      <c r="AD62" s="203" t="s">
        <v>20</v>
      </c>
      <c r="AE62" s="203" t="s">
        <v>21</v>
      </c>
      <c r="AF62" s="203" t="s">
        <v>22</v>
      </c>
      <c r="AG62" s="203" t="s">
        <v>23</v>
      </c>
      <c r="AH62" s="203" t="s">
        <v>24</v>
      </c>
      <c r="AI62" s="203" t="s">
        <v>25</v>
      </c>
      <c r="AJ62" s="203" t="s">
        <v>26</v>
      </c>
      <c r="AK62" s="203" t="s">
        <v>27</v>
      </c>
      <c r="AL62" s="203" t="s">
        <v>28</v>
      </c>
      <c r="AM62" s="203" t="s">
        <v>29</v>
      </c>
      <c r="AN62" s="203" t="s">
        <v>121</v>
      </c>
      <c r="AO62" s="203" t="s">
        <v>122</v>
      </c>
      <c r="AP62" s="203" t="s">
        <v>124</v>
      </c>
      <c r="AQ62" s="203" t="s">
        <v>125</v>
      </c>
      <c r="AR62" s="203" t="s">
        <v>126</v>
      </c>
      <c r="AS62" s="203" t="s">
        <v>123</v>
      </c>
    </row>
    <row r="63" spans="1:45" ht="11.45" customHeight="1" x14ac:dyDescent="0.2">
      <c r="A63" s="205"/>
      <c r="B63" s="202" t="s">
        <v>244</v>
      </c>
      <c r="C63" s="202"/>
      <c r="D63" s="202"/>
      <c r="E63" s="202"/>
      <c r="F63" s="203" t="s">
        <v>293</v>
      </c>
      <c r="I63" s="203">
        <v>1</v>
      </c>
      <c r="J63" s="203">
        <v>1</v>
      </c>
      <c r="K63" s="203">
        <v>1</v>
      </c>
      <c r="L63" s="203">
        <v>1</v>
      </c>
      <c r="M63" s="203">
        <v>1</v>
      </c>
      <c r="N63" s="203">
        <v>1</v>
      </c>
      <c r="O63" s="203">
        <v>1</v>
      </c>
      <c r="P63" s="203">
        <v>1</v>
      </c>
      <c r="Q63" s="203">
        <v>1</v>
      </c>
      <c r="R63" s="203">
        <v>1</v>
      </c>
      <c r="S63" s="203">
        <v>1</v>
      </c>
      <c r="T63" s="203">
        <v>1</v>
      </c>
      <c r="U63" s="203">
        <v>1</v>
      </c>
      <c r="V63" s="203">
        <v>1</v>
      </c>
      <c r="W63" s="203">
        <v>1</v>
      </c>
      <c r="X63" s="203">
        <v>1</v>
      </c>
      <c r="Y63" s="203">
        <v>1</v>
      </c>
      <c r="Z63" s="203">
        <v>1</v>
      </c>
      <c r="AA63" s="203">
        <v>1</v>
      </c>
      <c r="AB63" s="203">
        <v>1</v>
      </c>
      <c r="AC63" s="203">
        <v>1</v>
      </c>
      <c r="AD63" s="203">
        <v>1</v>
      </c>
      <c r="AE63" s="203">
        <v>1</v>
      </c>
      <c r="AF63" s="203">
        <v>1</v>
      </c>
      <c r="AG63" s="203">
        <v>1</v>
      </c>
      <c r="AH63" s="203">
        <v>1</v>
      </c>
      <c r="AI63" s="203">
        <v>1</v>
      </c>
      <c r="AJ63" s="203">
        <v>1</v>
      </c>
      <c r="AK63" s="203">
        <v>1</v>
      </c>
      <c r="AL63" s="203">
        <v>1</v>
      </c>
      <c r="AM63" s="203">
        <v>1</v>
      </c>
      <c r="AN63" s="203">
        <v>1</v>
      </c>
      <c r="AO63" s="203">
        <v>1</v>
      </c>
      <c r="AP63" s="203">
        <v>1</v>
      </c>
      <c r="AQ63" s="203">
        <v>1</v>
      </c>
      <c r="AR63" s="203">
        <v>1</v>
      </c>
      <c r="AS63" s="203">
        <v>1</v>
      </c>
    </row>
    <row r="64" spans="1:45" ht="11.45" customHeight="1" x14ac:dyDescent="0.2">
      <c r="A64" s="205"/>
      <c r="B64" s="202" t="s">
        <v>245</v>
      </c>
      <c r="C64" s="202"/>
      <c r="D64" s="202"/>
      <c r="E64" s="202"/>
      <c r="F64" s="203" t="s">
        <v>294</v>
      </c>
      <c r="I64" s="203">
        <v>1</v>
      </c>
      <c r="J64" s="203">
        <v>1</v>
      </c>
      <c r="K64" s="203">
        <v>1</v>
      </c>
      <c r="L64" s="203">
        <v>1</v>
      </c>
      <c r="M64" s="203">
        <v>1</v>
      </c>
      <c r="N64" s="203">
        <v>1</v>
      </c>
      <c r="O64" s="203">
        <v>1</v>
      </c>
      <c r="P64" s="203">
        <v>1</v>
      </c>
      <c r="Q64" s="203">
        <v>1</v>
      </c>
      <c r="R64" s="203">
        <v>1</v>
      </c>
      <c r="S64" s="203">
        <v>1</v>
      </c>
      <c r="T64" s="203">
        <v>1</v>
      </c>
      <c r="U64" s="203">
        <v>1</v>
      </c>
      <c r="V64" s="203">
        <v>1</v>
      </c>
      <c r="W64" s="203">
        <v>1</v>
      </c>
      <c r="X64" s="203">
        <v>1</v>
      </c>
      <c r="Y64" s="203">
        <v>1</v>
      </c>
      <c r="Z64" s="203">
        <v>1</v>
      </c>
      <c r="AA64" s="203">
        <v>1</v>
      </c>
      <c r="AB64" s="203">
        <v>1</v>
      </c>
      <c r="AC64" s="203">
        <v>1</v>
      </c>
      <c r="AD64" s="203">
        <v>1</v>
      </c>
      <c r="AE64" s="203">
        <v>1</v>
      </c>
      <c r="AF64" s="203">
        <v>1</v>
      </c>
      <c r="AG64" s="203">
        <v>1</v>
      </c>
      <c r="AH64" s="203">
        <v>1</v>
      </c>
      <c r="AI64" s="203">
        <v>1</v>
      </c>
      <c r="AJ64" s="203">
        <v>1</v>
      </c>
      <c r="AK64" s="203">
        <v>1</v>
      </c>
      <c r="AL64" s="203">
        <v>1</v>
      </c>
      <c r="AM64" s="203">
        <v>1</v>
      </c>
      <c r="AN64" s="203">
        <v>1</v>
      </c>
      <c r="AO64" s="203">
        <v>1</v>
      </c>
      <c r="AP64" s="203">
        <v>1</v>
      </c>
      <c r="AQ64" s="203">
        <v>1</v>
      </c>
      <c r="AR64" s="203">
        <v>1</v>
      </c>
      <c r="AS64" s="203">
        <v>1</v>
      </c>
    </row>
    <row r="65" spans="1:45" ht="11.45" customHeight="1" x14ac:dyDescent="0.2">
      <c r="A65" s="205"/>
      <c r="B65" s="202" t="s">
        <v>246</v>
      </c>
      <c r="C65" s="202"/>
      <c r="D65" s="202"/>
      <c r="E65" s="202"/>
      <c r="F65" s="203" t="s">
        <v>295</v>
      </c>
      <c r="I65" s="203">
        <v>1</v>
      </c>
      <c r="J65" s="203">
        <v>1</v>
      </c>
      <c r="K65" s="203">
        <v>1</v>
      </c>
      <c r="L65" s="203">
        <v>1</v>
      </c>
      <c r="M65" s="203">
        <v>1</v>
      </c>
      <c r="N65" s="203">
        <v>1</v>
      </c>
      <c r="O65" s="203">
        <v>1</v>
      </c>
      <c r="P65" s="203">
        <v>1</v>
      </c>
      <c r="Q65" s="203">
        <v>1</v>
      </c>
      <c r="R65" s="203">
        <v>1</v>
      </c>
      <c r="S65" s="203">
        <v>1</v>
      </c>
      <c r="T65" s="203">
        <v>1</v>
      </c>
      <c r="U65" s="203">
        <v>1</v>
      </c>
      <c r="V65" s="203">
        <v>1</v>
      </c>
      <c r="W65" s="203">
        <v>1</v>
      </c>
      <c r="X65" s="203">
        <v>1</v>
      </c>
      <c r="Y65" s="203">
        <v>1</v>
      </c>
      <c r="Z65" s="203">
        <v>1</v>
      </c>
      <c r="AA65" s="203">
        <v>1</v>
      </c>
      <c r="AB65" s="203">
        <v>1</v>
      </c>
      <c r="AC65" s="203">
        <v>1</v>
      </c>
      <c r="AD65" s="203">
        <v>1</v>
      </c>
      <c r="AE65" s="203">
        <v>1</v>
      </c>
      <c r="AF65" s="203">
        <v>1</v>
      </c>
      <c r="AG65" s="203">
        <v>1</v>
      </c>
      <c r="AH65" s="203">
        <v>1</v>
      </c>
      <c r="AI65" s="203">
        <v>1</v>
      </c>
      <c r="AJ65" s="203">
        <v>1</v>
      </c>
      <c r="AK65" s="203">
        <v>1</v>
      </c>
      <c r="AL65" s="203">
        <v>1</v>
      </c>
      <c r="AM65" s="203">
        <v>1</v>
      </c>
      <c r="AN65" s="203">
        <v>1</v>
      </c>
      <c r="AO65" s="203">
        <v>1</v>
      </c>
      <c r="AP65" s="203">
        <v>1</v>
      </c>
      <c r="AQ65" s="203">
        <v>1</v>
      </c>
      <c r="AR65" s="203">
        <v>1</v>
      </c>
      <c r="AS65" s="203">
        <v>1</v>
      </c>
    </row>
    <row r="66" spans="1:45" ht="11.45" customHeight="1" x14ac:dyDescent="0.2">
      <c r="A66" s="205"/>
      <c r="B66" s="202" t="s">
        <v>247</v>
      </c>
      <c r="C66" s="202"/>
      <c r="D66" s="202"/>
      <c r="E66" s="202"/>
      <c r="F66" s="203" t="s">
        <v>296</v>
      </c>
      <c r="I66" s="203">
        <v>20</v>
      </c>
      <c r="J66" s="203">
        <v>20</v>
      </c>
      <c r="K66" s="203">
        <v>20</v>
      </c>
      <c r="L66" s="203">
        <v>20</v>
      </c>
      <c r="M66" s="203">
        <v>20</v>
      </c>
      <c r="N66" s="203">
        <v>20</v>
      </c>
      <c r="O66" s="203">
        <v>20</v>
      </c>
      <c r="P66" s="203">
        <v>20</v>
      </c>
      <c r="Q66" s="203">
        <v>20</v>
      </c>
      <c r="R66" s="203">
        <v>20</v>
      </c>
      <c r="S66" s="203">
        <v>20</v>
      </c>
      <c r="T66" s="203">
        <v>20</v>
      </c>
      <c r="U66" s="203">
        <v>20</v>
      </c>
      <c r="V66" s="203">
        <v>20</v>
      </c>
      <c r="W66" s="203">
        <v>20</v>
      </c>
      <c r="X66" s="203">
        <v>20</v>
      </c>
      <c r="Y66" s="203">
        <v>20</v>
      </c>
      <c r="Z66" s="203">
        <v>20</v>
      </c>
      <c r="AA66" s="203">
        <v>20</v>
      </c>
      <c r="AB66" s="203">
        <v>20</v>
      </c>
      <c r="AC66" s="203">
        <v>20</v>
      </c>
      <c r="AD66" s="203">
        <v>20</v>
      </c>
      <c r="AE66" s="203">
        <v>20</v>
      </c>
      <c r="AF66" s="203">
        <v>20</v>
      </c>
      <c r="AG66" s="203">
        <v>20</v>
      </c>
      <c r="AH66" s="203">
        <v>20</v>
      </c>
      <c r="AI66" s="203">
        <v>20</v>
      </c>
      <c r="AJ66" s="203">
        <v>20</v>
      </c>
      <c r="AK66" s="203">
        <v>20</v>
      </c>
      <c r="AL66" s="203">
        <v>20</v>
      </c>
      <c r="AM66" s="203">
        <v>20</v>
      </c>
      <c r="AN66" s="203">
        <v>20</v>
      </c>
      <c r="AO66" s="203">
        <v>20</v>
      </c>
      <c r="AP66" s="203">
        <v>20</v>
      </c>
      <c r="AQ66" s="203">
        <v>20</v>
      </c>
      <c r="AR66" s="203">
        <v>20</v>
      </c>
      <c r="AS66" s="203">
        <v>20</v>
      </c>
    </row>
    <row r="67" spans="1:45" ht="11.45" customHeight="1" x14ac:dyDescent="0.2">
      <c r="A67" s="205"/>
      <c r="B67" s="202" t="s">
        <v>248</v>
      </c>
      <c r="C67" s="202"/>
      <c r="D67" s="202"/>
      <c r="E67" s="202"/>
      <c r="F67" s="203" t="s">
        <v>297</v>
      </c>
      <c r="I67" s="203">
        <v>1</v>
      </c>
      <c r="J67" s="203">
        <v>1</v>
      </c>
      <c r="K67" s="203">
        <v>1</v>
      </c>
      <c r="L67" s="203">
        <v>1</v>
      </c>
      <c r="M67" s="203">
        <v>1</v>
      </c>
      <c r="N67" s="203">
        <v>1</v>
      </c>
      <c r="O67" s="203">
        <v>1</v>
      </c>
      <c r="P67" s="203">
        <v>1</v>
      </c>
      <c r="Q67" s="203">
        <v>1</v>
      </c>
      <c r="R67" s="203">
        <v>1</v>
      </c>
      <c r="S67" s="203">
        <v>1</v>
      </c>
      <c r="T67" s="203">
        <v>1</v>
      </c>
      <c r="U67" s="203">
        <v>1</v>
      </c>
      <c r="V67" s="203">
        <v>1</v>
      </c>
      <c r="W67" s="203">
        <v>1</v>
      </c>
      <c r="X67" s="203">
        <v>1</v>
      </c>
      <c r="Y67" s="203">
        <v>1</v>
      </c>
      <c r="Z67" s="203">
        <v>1</v>
      </c>
      <c r="AA67" s="203">
        <v>1</v>
      </c>
      <c r="AB67" s="203">
        <v>1</v>
      </c>
      <c r="AC67" s="203">
        <v>1</v>
      </c>
      <c r="AD67" s="203">
        <v>1</v>
      </c>
      <c r="AE67" s="203">
        <v>1</v>
      </c>
      <c r="AF67" s="203">
        <v>1</v>
      </c>
      <c r="AG67" s="203">
        <v>1</v>
      </c>
      <c r="AH67" s="203">
        <v>1</v>
      </c>
      <c r="AI67" s="203">
        <v>1</v>
      </c>
      <c r="AJ67" s="203">
        <v>1</v>
      </c>
      <c r="AK67" s="203">
        <v>1</v>
      </c>
      <c r="AL67" s="203">
        <v>1</v>
      </c>
      <c r="AM67" s="203">
        <v>1</v>
      </c>
      <c r="AN67" s="203">
        <v>1</v>
      </c>
      <c r="AO67" s="203">
        <v>1</v>
      </c>
      <c r="AP67" s="203">
        <v>1</v>
      </c>
      <c r="AQ67" s="203">
        <v>1</v>
      </c>
      <c r="AR67" s="203">
        <v>1</v>
      </c>
      <c r="AS67" s="203">
        <v>1</v>
      </c>
    </row>
    <row r="68" spans="1:45" ht="11.45" customHeight="1" x14ac:dyDescent="0.2">
      <c r="A68" s="205"/>
      <c r="B68" s="202" t="s">
        <v>249</v>
      </c>
      <c r="C68" s="202"/>
      <c r="D68" s="202"/>
      <c r="E68" s="202"/>
      <c r="F68" s="203" t="s">
        <v>298</v>
      </c>
      <c r="I68" s="203">
        <v>1</v>
      </c>
      <c r="J68" s="203">
        <v>1</v>
      </c>
      <c r="K68" s="203">
        <v>1</v>
      </c>
      <c r="L68" s="203">
        <v>1</v>
      </c>
      <c r="M68" s="203">
        <v>1</v>
      </c>
      <c r="N68" s="203">
        <v>1</v>
      </c>
      <c r="O68" s="203">
        <v>1</v>
      </c>
      <c r="P68" s="203">
        <v>1</v>
      </c>
      <c r="Q68" s="203">
        <v>1</v>
      </c>
      <c r="R68" s="203">
        <v>1</v>
      </c>
      <c r="S68" s="203">
        <v>1</v>
      </c>
      <c r="T68" s="203">
        <v>1</v>
      </c>
      <c r="U68" s="203">
        <v>1</v>
      </c>
      <c r="V68" s="203">
        <v>1</v>
      </c>
      <c r="W68" s="203">
        <v>1</v>
      </c>
      <c r="X68" s="203">
        <v>1</v>
      </c>
      <c r="Y68" s="203">
        <v>1</v>
      </c>
      <c r="Z68" s="203">
        <v>1</v>
      </c>
      <c r="AA68" s="203">
        <v>1</v>
      </c>
      <c r="AB68" s="203">
        <v>1</v>
      </c>
      <c r="AC68" s="203">
        <v>1</v>
      </c>
      <c r="AD68" s="203">
        <v>1</v>
      </c>
      <c r="AE68" s="203">
        <v>1</v>
      </c>
      <c r="AF68" s="203">
        <v>1</v>
      </c>
      <c r="AG68" s="203">
        <v>1</v>
      </c>
      <c r="AH68" s="203">
        <v>1</v>
      </c>
      <c r="AI68" s="203">
        <v>1</v>
      </c>
      <c r="AJ68" s="203">
        <v>1</v>
      </c>
      <c r="AK68" s="203">
        <v>1</v>
      </c>
      <c r="AL68" s="203">
        <v>1</v>
      </c>
      <c r="AM68" s="203">
        <v>1</v>
      </c>
      <c r="AN68" s="203">
        <v>1</v>
      </c>
      <c r="AO68" s="203">
        <v>1</v>
      </c>
      <c r="AP68" s="203">
        <v>1</v>
      </c>
      <c r="AQ68" s="203">
        <v>1</v>
      </c>
      <c r="AR68" s="203">
        <v>1</v>
      </c>
      <c r="AS68" s="203">
        <v>1</v>
      </c>
    </row>
    <row r="69" spans="1:45" ht="11.45" customHeight="1" x14ac:dyDescent="0.2">
      <c r="A69" s="205"/>
      <c r="B69" s="202" t="s">
        <v>250</v>
      </c>
      <c r="C69" s="202"/>
      <c r="D69" s="202"/>
      <c r="E69" s="202"/>
      <c r="F69" s="203" t="s">
        <v>299</v>
      </c>
      <c r="I69" s="203">
        <v>1</v>
      </c>
      <c r="J69" s="203">
        <v>1</v>
      </c>
      <c r="K69" s="203">
        <v>1</v>
      </c>
      <c r="L69" s="203">
        <v>1</v>
      </c>
      <c r="M69" s="203">
        <v>1</v>
      </c>
      <c r="N69" s="203">
        <v>1</v>
      </c>
      <c r="O69" s="203">
        <v>1</v>
      </c>
      <c r="P69" s="203">
        <v>1</v>
      </c>
      <c r="Q69" s="203">
        <v>1</v>
      </c>
      <c r="R69" s="203">
        <v>1</v>
      </c>
      <c r="S69" s="203">
        <v>1</v>
      </c>
      <c r="T69" s="203">
        <v>1</v>
      </c>
      <c r="U69" s="203">
        <v>1</v>
      </c>
      <c r="V69" s="203">
        <v>1</v>
      </c>
      <c r="W69" s="203">
        <v>1</v>
      </c>
      <c r="X69" s="203">
        <v>1</v>
      </c>
      <c r="Y69" s="203">
        <v>1</v>
      </c>
      <c r="Z69" s="203">
        <v>1</v>
      </c>
      <c r="AA69" s="203">
        <v>1</v>
      </c>
      <c r="AB69" s="203">
        <v>1</v>
      </c>
      <c r="AC69" s="203">
        <v>1</v>
      </c>
      <c r="AD69" s="203">
        <v>1</v>
      </c>
      <c r="AE69" s="203">
        <v>1</v>
      </c>
      <c r="AF69" s="203">
        <v>1</v>
      </c>
      <c r="AG69" s="203">
        <v>1</v>
      </c>
      <c r="AH69" s="203">
        <v>1</v>
      </c>
      <c r="AI69" s="203">
        <v>1</v>
      </c>
      <c r="AJ69" s="203">
        <v>1</v>
      </c>
      <c r="AK69" s="203">
        <v>1</v>
      </c>
      <c r="AL69" s="203">
        <v>1</v>
      </c>
      <c r="AM69" s="203">
        <v>1</v>
      </c>
      <c r="AN69" s="203">
        <v>1</v>
      </c>
      <c r="AO69" s="203">
        <v>1</v>
      </c>
      <c r="AP69" s="203">
        <v>1</v>
      </c>
      <c r="AQ69" s="203">
        <v>1</v>
      </c>
      <c r="AR69" s="203">
        <v>1</v>
      </c>
      <c r="AS69" s="203">
        <v>1</v>
      </c>
    </row>
    <row r="70" spans="1:45" ht="11.45" customHeight="1" x14ac:dyDescent="0.2">
      <c r="A70" s="205"/>
      <c r="B70" s="202"/>
      <c r="C70" s="202"/>
      <c r="D70" s="202"/>
      <c r="E70" s="202"/>
    </row>
    <row r="71" spans="1:45" ht="11.45" customHeight="1" x14ac:dyDescent="0.2">
      <c r="A71" s="205"/>
      <c r="B71" s="202"/>
      <c r="C71" s="202"/>
      <c r="D71" s="202"/>
      <c r="E71" s="202"/>
    </row>
    <row r="72" spans="1:45" ht="11.45" customHeight="1" x14ac:dyDescent="0.2">
      <c r="A72" s="205"/>
      <c r="B72" s="202"/>
      <c r="C72" s="202"/>
      <c r="D72" s="202"/>
      <c r="E72" s="202"/>
      <c r="H72" s="203" t="s">
        <v>301</v>
      </c>
    </row>
    <row r="73" spans="1:45" ht="11.45" customHeight="1" x14ac:dyDescent="0.2">
      <c r="C73" s="202"/>
      <c r="D73" s="202"/>
      <c r="E73" s="202"/>
      <c r="F73" s="203" t="s">
        <v>42</v>
      </c>
      <c r="G73" s="203" t="s">
        <v>47</v>
      </c>
      <c r="H73" s="203" t="s">
        <v>48</v>
      </c>
      <c r="I73" s="203" t="s">
        <v>0</v>
      </c>
      <c r="J73" s="203" t="s">
        <v>1</v>
      </c>
      <c r="K73" s="203" t="s">
        <v>2</v>
      </c>
      <c r="L73" s="203" t="s">
        <v>33</v>
      </c>
      <c r="M73" s="203" t="s">
        <v>3</v>
      </c>
      <c r="N73" s="203" t="s">
        <v>4</v>
      </c>
      <c r="O73" s="203" t="s">
        <v>5</v>
      </c>
      <c r="P73" s="203" t="s">
        <v>6</v>
      </c>
      <c r="Q73" s="203" t="s">
        <v>7</v>
      </c>
      <c r="R73" s="203" t="s">
        <v>9</v>
      </c>
      <c r="S73" s="203" t="s">
        <v>10</v>
      </c>
      <c r="T73" s="203" t="s">
        <v>11</v>
      </c>
      <c r="U73" s="203" t="s">
        <v>8</v>
      </c>
      <c r="V73" s="203" t="s">
        <v>12</v>
      </c>
      <c r="W73" s="203" t="s">
        <v>13</v>
      </c>
      <c r="X73" s="203" t="s">
        <v>14</v>
      </c>
      <c r="Y73" s="203" t="s">
        <v>15</v>
      </c>
      <c r="Z73" s="203" t="s">
        <v>16</v>
      </c>
      <c r="AA73" s="203" t="s">
        <v>17</v>
      </c>
      <c r="AB73" s="203" t="s">
        <v>18</v>
      </c>
      <c r="AC73" s="203" t="s">
        <v>19</v>
      </c>
      <c r="AD73" s="203" t="s">
        <v>20</v>
      </c>
      <c r="AE73" s="203" t="s">
        <v>21</v>
      </c>
      <c r="AF73" s="203" t="s">
        <v>22</v>
      </c>
      <c r="AG73" s="203" t="s">
        <v>23</v>
      </c>
      <c r="AH73" s="203" t="s">
        <v>24</v>
      </c>
      <c r="AI73" s="203" t="s">
        <v>25</v>
      </c>
      <c r="AJ73" s="203" t="s">
        <v>26</v>
      </c>
      <c r="AK73" s="203" t="s">
        <v>27</v>
      </c>
      <c r="AL73" s="203" t="s">
        <v>28</v>
      </c>
      <c r="AM73" s="203" t="s">
        <v>29</v>
      </c>
      <c r="AN73" s="203" t="s">
        <v>121</v>
      </c>
      <c r="AO73" s="203" t="s">
        <v>122</v>
      </c>
      <c r="AP73" s="203" t="s">
        <v>124</v>
      </c>
      <c r="AQ73" s="203" t="s">
        <v>125</v>
      </c>
      <c r="AR73" s="203" t="s">
        <v>126</v>
      </c>
      <c r="AS73" s="203" t="s">
        <v>123</v>
      </c>
    </row>
    <row r="74" spans="1:45" ht="11.45" customHeight="1" x14ac:dyDescent="0.2">
      <c r="C74" s="202"/>
      <c r="D74" s="202"/>
      <c r="E74" s="202"/>
      <c r="F74" s="203" t="s">
        <v>293</v>
      </c>
      <c r="I74" s="203">
        <v>2011</v>
      </c>
      <c r="J74" s="203">
        <v>2011</v>
      </c>
      <c r="K74" s="203">
        <v>2011</v>
      </c>
      <c r="L74" s="203">
        <v>2011</v>
      </c>
      <c r="M74" s="203">
        <v>2011</v>
      </c>
      <c r="N74" s="203">
        <v>2011</v>
      </c>
      <c r="O74" s="203">
        <v>2011</v>
      </c>
      <c r="P74" s="203">
        <v>2011</v>
      </c>
      <c r="Q74" s="203">
        <v>2011</v>
      </c>
      <c r="R74" s="203">
        <v>2011</v>
      </c>
      <c r="S74" s="203">
        <v>2011</v>
      </c>
      <c r="T74" s="203">
        <v>2011</v>
      </c>
      <c r="U74" s="203">
        <v>2011</v>
      </c>
      <c r="V74" s="203">
        <v>2011</v>
      </c>
      <c r="W74" s="203">
        <v>2011</v>
      </c>
      <c r="X74" s="203">
        <v>2011</v>
      </c>
      <c r="Y74" s="203">
        <v>2011</v>
      </c>
      <c r="Z74" s="203">
        <v>2011</v>
      </c>
      <c r="AA74" s="203">
        <v>2011</v>
      </c>
      <c r="AB74" s="203">
        <v>2011</v>
      </c>
      <c r="AC74" s="203">
        <v>2011</v>
      </c>
      <c r="AD74" s="203">
        <v>2011</v>
      </c>
      <c r="AE74" s="203">
        <v>2011</v>
      </c>
      <c r="AF74" s="203">
        <v>2011</v>
      </c>
      <c r="AG74" s="203">
        <v>2011</v>
      </c>
      <c r="AH74" s="203">
        <v>2011</v>
      </c>
      <c r="AI74" s="203">
        <v>2011</v>
      </c>
      <c r="AJ74" s="203">
        <v>2011</v>
      </c>
      <c r="AK74" s="203">
        <v>2011</v>
      </c>
      <c r="AL74" s="203">
        <v>2011</v>
      </c>
      <c r="AM74" s="203">
        <v>2011</v>
      </c>
      <c r="AN74" s="203">
        <v>2011</v>
      </c>
      <c r="AO74" s="203">
        <v>2011</v>
      </c>
      <c r="AP74" s="203">
        <v>2011</v>
      </c>
      <c r="AQ74" s="203">
        <v>2011</v>
      </c>
      <c r="AR74" s="203">
        <v>2011</v>
      </c>
      <c r="AS74" s="203">
        <v>2011</v>
      </c>
    </row>
    <row r="75" spans="1:45" ht="11.45" customHeight="1" x14ac:dyDescent="0.2">
      <c r="C75" s="202"/>
      <c r="D75" s="202"/>
      <c r="E75" s="202"/>
      <c r="F75" s="203" t="s">
        <v>294</v>
      </c>
      <c r="I75" s="203">
        <v>2011</v>
      </c>
      <c r="J75" s="203">
        <v>2011</v>
      </c>
      <c r="K75" s="203">
        <v>2011</v>
      </c>
      <c r="L75" s="203">
        <v>2011</v>
      </c>
      <c r="M75" s="203">
        <v>2011</v>
      </c>
      <c r="N75" s="203">
        <v>2011</v>
      </c>
      <c r="O75" s="203">
        <v>2011</v>
      </c>
      <c r="P75" s="203">
        <v>2011</v>
      </c>
      <c r="Q75" s="203">
        <v>2011</v>
      </c>
      <c r="R75" s="203">
        <v>2011</v>
      </c>
      <c r="S75" s="203">
        <v>2011</v>
      </c>
      <c r="T75" s="203">
        <v>2011</v>
      </c>
      <c r="U75" s="203">
        <v>2011</v>
      </c>
      <c r="V75" s="203">
        <v>2011</v>
      </c>
      <c r="W75" s="203">
        <v>2011</v>
      </c>
      <c r="X75" s="203">
        <v>2011</v>
      </c>
      <c r="Y75" s="203">
        <v>2011</v>
      </c>
      <c r="Z75" s="203">
        <v>2011</v>
      </c>
      <c r="AA75" s="203">
        <v>2011</v>
      </c>
      <c r="AB75" s="203">
        <v>2011</v>
      </c>
      <c r="AC75" s="203">
        <v>2011</v>
      </c>
      <c r="AD75" s="203">
        <v>2011</v>
      </c>
      <c r="AE75" s="203">
        <v>2011</v>
      </c>
      <c r="AF75" s="203">
        <v>2011</v>
      </c>
      <c r="AG75" s="203">
        <v>2011</v>
      </c>
      <c r="AH75" s="203">
        <v>2011</v>
      </c>
      <c r="AI75" s="203">
        <v>2011</v>
      </c>
      <c r="AJ75" s="203">
        <v>2011</v>
      </c>
      <c r="AK75" s="203">
        <v>2011</v>
      </c>
      <c r="AL75" s="203">
        <v>2011</v>
      </c>
      <c r="AM75" s="203">
        <v>2011</v>
      </c>
      <c r="AN75" s="203">
        <v>2011</v>
      </c>
      <c r="AO75" s="203">
        <v>2011</v>
      </c>
      <c r="AP75" s="203">
        <v>2011</v>
      </c>
      <c r="AQ75" s="203">
        <v>2011</v>
      </c>
      <c r="AR75" s="203">
        <v>2011</v>
      </c>
      <c r="AS75" s="203">
        <v>2011</v>
      </c>
    </row>
    <row r="76" spans="1:45" ht="11.45" customHeight="1" x14ac:dyDescent="0.2">
      <c r="C76" s="202"/>
      <c r="D76" s="202"/>
      <c r="E76" s="202"/>
      <c r="F76" s="203" t="s">
        <v>295</v>
      </c>
      <c r="I76" s="203">
        <v>2011</v>
      </c>
      <c r="J76" s="203">
        <v>2011</v>
      </c>
      <c r="K76" s="203">
        <v>2011</v>
      </c>
      <c r="L76" s="203">
        <v>2011</v>
      </c>
      <c r="M76" s="203">
        <v>2011</v>
      </c>
      <c r="N76" s="203">
        <v>2011</v>
      </c>
      <c r="O76" s="203">
        <v>2011</v>
      </c>
      <c r="P76" s="203">
        <v>2011</v>
      </c>
      <c r="Q76" s="203">
        <v>2011</v>
      </c>
      <c r="R76" s="203">
        <v>2011</v>
      </c>
      <c r="S76" s="203">
        <v>2011</v>
      </c>
      <c r="T76" s="203">
        <v>2011</v>
      </c>
      <c r="U76" s="203">
        <v>2011</v>
      </c>
      <c r="V76" s="203">
        <v>2011</v>
      </c>
      <c r="W76" s="203">
        <v>2011</v>
      </c>
      <c r="X76" s="203">
        <v>2011</v>
      </c>
      <c r="Y76" s="203">
        <v>2011</v>
      </c>
      <c r="Z76" s="203">
        <v>2011</v>
      </c>
      <c r="AA76" s="203">
        <v>2011</v>
      </c>
      <c r="AB76" s="203">
        <v>2011</v>
      </c>
      <c r="AC76" s="203">
        <v>2011</v>
      </c>
      <c r="AD76" s="203">
        <v>2011</v>
      </c>
      <c r="AE76" s="203">
        <v>2011</v>
      </c>
      <c r="AF76" s="203">
        <v>2011</v>
      </c>
      <c r="AG76" s="203">
        <v>2011</v>
      </c>
      <c r="AH76" s="203">
        <v>2011</v>
      </c>
      <c r="AI76" s="203">
        <v>2011</v>
      </c>
      <c r="AJ76" s="203">
        <v>2011</v>
      </c>
      <c r="AK76" s="203">
        <v>2011</v>
      </c>
      <c r="AL76" s="203">
        <v>2011</v>
      </c>
      <c r="AM76" s="203">
        <v>2011</v>
      </c>
      <c r="AN76" s="203">
        <v>2011</v>
      </c>
      <c r="AO76" s="203">
        <v>2011</v>
      </c>
      <c r="AP76" s="203">
        <v>2011</v>
      </c>
      <c r="AQ76" s="203">
        <v>2011</v>
      </c>
      <c r="AR76" s="203">
        <v>2011</v>
      </c>
      <c r="AS76" s="203">
        <v>2011</v>
      </c>
    </row>
    <row r="77" spans="1:45" ht="11.45" customHeight="1" x14ac:dyDescent="0.2">
      <c r="C77" s="202"/>
      <c r="D77" s="202"/>
      <c r="E77" s="202"/>
      <c r="F77" s="203" t="s">
        <v>296</v>
      </c>
      <c r="I77" s="203">
        <v>2011</v>
      </c>
      <c r="J77" s="203">
        <v>2011</v>
      </c>
      <c r="K77" s="203">
        <v>2011</v>
      </c>
      <c r="L77" s="203">
        <v>2011</v>
      </c>
      <c r="M77" s="203">
        <v>2011</v>
      </c>
      <c r="N77" s="203">
        <v>2011</v>
      </c>
      <c r="O77" s="203">
        <v>2011</v>
      </c>
      <c r="P77" s="203">
        <v>2011</v>
      </c>
      <c r="Q77" s="203">
        <v>2011</v>
      </c>
      <c r="R77" s="203">
        <v>2011</v>
      </c>
      <c r="S77" s="203">
        <v>2011</v>
      </c>
      <c r="T77" s="203">
        <v>2011</v>
      </c>
      <c r="U77" s="203">
        <v>2011</v>
      </c>
      <c r="V77" s="203">
        <v>2011</v>
      </c>
      <c r="W77" s="203">
        <v>2011</v>
      </c>
      <c r="X77" s="203">
        <v>2011</v>
      </c>
      <c r="Y77" s="203">
        <v>2011</v>
      </c>
      <c r="Z77" s="203">
        <v>2011</v>
      </c>
      <c r="AA77" s="203">
        <v>2011</v>
      </c>
      <c r="AB77" s="203">
        <v>2011</v>
      </c>
      <c r="AC77" s="203">
        <v>2011</v>
      </c>
      <c r="AD77" s="203">
        <v>2011</v>
      </c>
      <c r="AE77" s="203">
        <v>2011</v>
      </c>
      <c r="AF77" s="203">
        <v>2011</v>
      </c>
      <c r="AG77" s="203">
        <v>2011</v>
      </c>
      <c r="AH77" s="203">
        <v>2011</v>
      </c>
      <c r="AI77" s="203">
        <v>2011</v>
      </c>
      <c r="AJ77" s="203">
        <v>2011</v>
      </c>
      <c r="AK77" s="203">
        <v>2011</v>
      </c>
      <c r="AL77" s="203">
        <v>2011</v>
      </c>
      <c r="AM77" s="203">
        <v>2011</v>
      </c>
      <c r="AN77" s="203">
        <v>2011</v>
      </c>
      <c r="AO77" s="203">
        <v>2011</v>
      </c>
      <c r="AP77" s="203">
        <v>2011</v>
      </c>
      <c r="AQ77" s="203">
        <v>2011</v>
      </c>
      <c r="AR77" s="203">
        <v>2011</v>
      </c>
      <c r="AS77" s="203">
        <v>2011</v>
      </c>
    </row>
    <row r="78" spans="1:45" ht="11.45" customHeight="1" x14ac:dyDescent="0.2">
      <c r="C78" s="202"/>
      <c r="D78" s="202"/>
      <c r="E78" s="202"/>
      <c r="F78" s="203" t="s">
        <v>297</v>
      </c>
      <c r="I78" s="203">
        <v>2011</v>
      </c>
      <c r="J78" s="203">
        <v>2011</v>
      </c>
      <c r="K78" s="203">
        <v>2011</v>
      </c>
      <c r="L78" s="203">
        <v>2011</v>
      </c>
      <c r="M78" s="203">
        <v>2011</v>
      </c>
      <c r="N78" s="203">
        <v>2011</v>
      </c>
      <c r="O78" s="203">
        <v>2011</v>
      </c>
      <c r="P78" s="203">
        <v>2011</v>
      </c>
      <c r="Q78" s="203">
        <v>2011</v>
      </c>
      <c r="R78" s="203">
        <v>2011</v>
      </c>
      <c r="S78" s="203">
        <v>2011</v>
      </c>
      <c r="T78" s="203">
        <v>2011</v>
      </c>
      <c r="U78" s="203">
        <v>2011</v>
      </c>
      <c r="V78" s="203">
        <v>2011</v>
      </c>
      <c r="W78" s="203">
        <v>2011</v>
      </c>
      <c r="X78" s="203">
        <v>2011</v>
      </c>
      <c r="Y78" s="203">
        <v>2011</v>
      </c>
      <c r="Z78" s="203">
        <v>2011</v>
      </c>
      <c r="AA78" s="203">
        <v>2011</v>
      </c>
      <c r="AB78" s="203">
        <v>2011</v>
      </c>
      <c r="AC78" s="203">
        <v>2011</v>
      </c>
      <c r="AD78" s="203">
        <v>2011</v>
      </c>
      <c r="AE78" s="203">
        <v>2011</v>
      </c>
      <c r="AF78" s="203">
        <v>2011</v>
      </c>
      <c r="AG78" s="203">
        <v>2011</v>
      </c>
      <c r="AH78" s="203">
        <v>2011</v>
      </c>
      <c r="AI78" s="203">
        <v>2011</v>
      </c>
      <c r="AJ78" s="203">
        <v>2011</v>
      </c>
      <c r="AK78" s="203">
        <v>2011</v>
      </c>
      <c r="AL78" s="203">
        <v>2011</v>
      </c>
      <c r="AM78" s="203">
        <v>2011</v>
      </c>
      <c r="AN78" s="203">
        <v>2011</v>
      </c>
      <c r="AO78" s="203">
        <v>2011</v>
      </c>
      <c r="AP78" s="203">
        <v>2011</v>
      </c>
      <c r="AQ78" s="203">
        <v>2011</v>
      </c>
      <c r="AR78" s="203">
        <v>2011</v>
      </c>
      <c r="AS78" s="203">
        <v>2011</v>
      </c>
    </row>
    <row r="79" spans="1:45" ht="11.45" customHeight="1" x14ac:dyDescent="0.2">
      <c r="C79" s="202"/>
      <c r="D79" s="202"/>
      <c r="E79" s="202"/>
      <c r="F79" s="203" t="s">
        <v>298</v>
      </c>
      <c r="I79" s="203">
        <v>2011</v>
      </c>
      <c r="J79" s="203">
        <v>2011</v>
      </c>
      <c r="K79" s="203">
        <v>2011</v>
      </c>
      <c r="L79" s="203">
        <v>2011</v>
      </c>
      <c r="M79" s="203">
        <v>2011</v>
      </c>
      <c r="N79" s="203">
        <v>2011</v>
      </c>
      <c r="O79" s="203">
        <v>2011</v>
      </c>
      <c r="P79" s="203">
        <v>2011</v>
      </c>
      <c r="Q79" s="203">
        <v>2011</v>
      </c>
      <c r="R79" s="203">
        <v>2011</v>
      </c>
      <c r="S79" s="203">
        <v>2011</v>
      </c>
      <c r="T79" s="203">
        <v>2011</v>
      </c>
      <c r="U79" s="203">
        <v>2011</v>
      </c>
      <c r="V79" s="203">
        <v>2011</v>
      </c>
      <c r="W79" s="203">
        <v>2011</v>
      </c>
      <c r="X79" s="203">
        <v>2011</v>
      </c>
      <c r="Y79" s="203">
        <v>2011</v>
      </c>
      <c r="Z79" s="203">
        <v>2011</v>
      </c>
      <c r="AA79" s="203">
        <v>2011</v>
      </c>
      <c r="AB79" s="203">
        <v>2011</v>
      </c>
      <c r="AC79" s="203">
        <v>2011</v>
      </c>
      <c r="AD79" s="203">
        <v>2011</v>
      </c>
      <c r="AE79" s="203">
        <v>2011</v>
      </c>
      <c r="AF79" s="203">
        <v>2011</v>
      </c>
      <c r="AG79" s="203">
        <v>2011</v>
      </c>
      <c r="AH79" s="203">
        <v>2011</v>
      </c>
      <c r="AI79" s="203">
        <v>2011</v>
      </c>
      <c r="AJ79" s="203">
        <v>2011</v>
      </c>
      <c r="AK79" s="203">
        <v>2011</v>
      </c>
      <c r="AL79" s="203">
        <v>2011</v>
      </c>
      <c r="AM79" s="203">
        <v>2011</v>
      </c>
      <c r="AN79" s="203">
        <v>2011</v>
      </c>
      <c r="AO79" s="203">
        <v>2011</v>
      </c>
      <c r="AP79" s="203">
        <v>2011</v>
      </c>
      <c r="AQ79" s="203">
        <v>2011</v>
      </c>
      <c r="AR79" s="203">
        <v>2011</v>
      </c>
      <c r="AS79" s="203">
        <v>2011</v>
      </c>
    </row>
    <row r="80" spans="1:45" ht="11.45" customHeight="1" x14ac:dyDescent="0.2">
      <c r="C80" s="202"/>
      <c r="D80" s="202"/>
      <c r="E80" s="202"/>
      <c r="F80" s="203" t="s">
        <v>299</v>
      </c>
      <c r="I80" s="203">
        <v>2011</v>
      </c>
      <c r="J80" s="203">
        <v>2011</v>
      </c>
      <c r="K80" s="203">
        <v>2011</v>
      </c>
      <c r="L80" s="203">
        <v>2011</v>
      </c>
      <c r="M80" s="203">
        <v>2011</v>
      </c>
      <c r="N80" s="203">
        <v>2011</v>
      </c>
      <c r="O80" s="203">
        <v>2011</v>
      </c>
      <c r="P80" s="203">
        <v>2011</v>
      </c>
      <c r="Q80" s="203">
        <v>2011</v>
      </c>
      <c r="R80" s="203">
        <v>2011</v>
      </c>
      <c r="S80" s="203">
        <v>2011</v>
      </c>
      <c r="T80" s="203">
        <v>2011</v>
      </c>
      <c r="U80" s="203">
        <v>2011</v>
      </c>
      <c r="V80" s="203">
        <v>2011</v>
      </c>
      <c r="W80" s="203">
        <v>2011</v>
      </c>
      <c r="X80" s="203">
        <v>2011</v>
      </c>
      <c r="Y80" s="203">
        <v>2011</v>
      </c>
      <c r="Z80" s="203">
        <v>2011</v>
      </c>
      <c r="AA80" s="203">
        <v>2011</v>
      </c>
      <c r="AB80" s="203">
        <v>2011</v>
      </c>
      <c r="AC80" s="203">
        <v>2011</v>
      </c>
      <c r="AD80" s="203">
        <v>2011</v>
      </c>
      <c r="AE80" s="203">
        <v>2011</v>
      </c>
      <c r="AF80" s="203">
        <v>2011</v>
      </c>
      <c r="AG80" s="203">
        <v>2011</v>
      </c>
      <c r="AH80" s="203">
        <v>2011</v>
      </c>
      <c r="AI80" s="203">
        <v>2011</v>
      </c>
      <c r="AJ80" s="203">
        <v>2011</v>
      </c>
      <c r="AK80" s="203">
        <v>2011</v>
      </c>
      <c r="AL80" s="203">
        <v>2011</v>
      </c>
      <c r="AM80" s="203">
        <v>2011</v>
      </c>
      <c r="AN80" s="203">
        <v>2011</v>
      </c>
      <c r="AO80" s="203">
        <v>2011</v>
      </c>
      <c r="AP80" s="203">
        <v>2011</v>
      </c>
      <c r="AQ80" s="203">
        <v>2011</v>
      </c>
      <c r="AR80" s="203">
        <v>2011</v>
      </c>
      <c r="AS80" s="203">
        <v>2011</v>
      </c>
    </row>
    <row r="81" spans="3:45" ht="11.45" customHeight="1" x14ac:dyDescent="0.2">
      <c r="C81" s="202"/>
      <c r="D81" s="202"/>
      <c r="E81" s="202"/>
      <c r="F81" s="202"/>
    </row>
    <row r="82" spans="3:45" ht="11.45" customHeight="1" x14ac:dyDescent="0.2">
      <c r="C82" s="202"/>
      <c r="D82" s="202"/>
      <c r="E82" s="202"/>
    </row>
    <row r="83" spans="3:45" ht="11.45" customHeight="1" x14ac:dyDescent="0.2">
      <c r="C83" s="202"/>
      <c r="D83" s="202"/>
      <c r="E83" s="202"/>
      <c r="H83" s="203" t="s">
        <v>292</v>
      </c>
    </row>
    <row r="84" spans="3:45" ht="11.45" customHeight="1" x14ac:dyDescent="0.2">
      <c r="C84" s="202"/>
      <c r="D84" s="202"/>
      <c r="E84" s="202"/>
      <c r="F84" s="203" t="s">
        <v>42</v>
      </c>
      <c r="G84" s="203" t="s">
        <v>47</v>
      </c>
      <c r="H84" s="203" t="s">
        <v>48</v>
      </c>
      <c r="I84" s="203" t="s">
        <v>0</v>
      </c>
      <c r="J84" s="203" t="s">
        <v>1</v>
      </c>
      <c r="K84" s="203" t="s">
        <v>2</v>
      </c>
      <c r="L84" s="203" t="s">
        <v>33</v>
      </c>
      <c r="M84" s="203" t="s">
        <v>3</v>
      </c>
      <c r="N84" s="203" t="s">
        <v>4</v>
      </c>
      <c r="O84" s="203" t="s">
        <v>5</v>
      </c>
      <c r="P84" s="203" t="s">
        <v>6</v>
      </c>
      <c r="Q84" s="203" t="s">
        <v>7</v>
      </c>
      <c r="R84" s="203" t="s">
        <v>9</v>
      </c>
      <c r="S84" s="203" t="s">
        <v>10</v>
      </c>
      <c r="T84" s="203" t="s">
        <v>11</v>
      </c>
      <c r="U84" s="203" t="s">
        <v>8</v>
      </c>
      <c r="V84" s="203" t="s">
        <v>12</v>
      </c>
      <c r="W84" s="203" t="s">
        <v>13</v>
      </c>
      <c r="X84" s="203" t="s">
        <v>14</v>
      </c>
      <c r="Y84" s="203" t="s">
        <v>15</v>
      </c>
      <c r="Z84" s="203" t="s">
        <v>16</v>
      </c>
      <c r="AA84" s="203" t="s">
        <v>17</v>
      </c>
      <c r="AB84" s="203" t="s">
        <v>18</v>
      </c>
      <c r="AC84" s="203" t="s">
        <v>19</v>
      </c>
      <c r="AD84" s="203" t="s">
        <v>20</v>
      </c>
      <c r="AE84" s="203" t="s">
        <v>21</v>
      </c>
      <c r="AF84" s="203" t="s">
        <v>22</v>
      </c>
      <c r="AG84" s="203" t="s">
        <v>23</v>
      </c>
      <c r="AH84" s="203" t="s">
        <v>24</v>
      </c>
      <c r="AI84" s="203" t="s">
        <v>25</v>
      </c>
      <c r="AJ84" s="203" t="s">
        <v>26</v>
      </c>
      <c r="AK84" s="203" t="s">
        <v>27</v>
      </c>
      <c r="AL84" s="203" t="s">
        <v>28</v>
      </c>
      <c r="AM84" s="203" t="s">
        <v>29</v>
      </c>
      <c r="AN84" s="203" t="s">
        <v>121</v>
      </c>
      <c r="AO84" s="203" t="s">
        <v>122</v>
      </c>
      <c r="AP84" s="203" t="s">
        <v>124</v>
      </c>
      <c r="AQ84" s="203" t="s">
        <v>125</v>
      </c>
      <c r="AR84" s="203" t="s">
        <v>126</v>
      </c>
      <c r="AS84" s="203" t="s">
        <v>123</v>
      </c>
    </row>
    <row r="85" spans="3:45" ht="11.45" customHeight="1" x14ac:dyDescent="0.2">
      <c r="C85" s="202"/>
      <c r="D85" s="202"/>
      <c r="E85" s="202"/>
      <c r="F85" s="203" t="s">
        <v>293</v>
      </c>
      <c r="G85" s="203" t="s">
        <v>264</v>
      </c>
      <c r="I85" s="203">
        <v>1</v>
      </c>
      <c r="J85" s="203">
        <v>1</v>
      </c>
      <c r="K85" s="203">
        <v>1</v>
      </c>
      <c r="L85" s="203">
        <v>1</v>
      </c>
      <c r="M85" s="203">
        <v>1</v>
      </c>
      <c r="N85" s="203">
        <v>1</v>
      </c>
      <c r="O85" s="203">
        <v>1</v>
      </c>
      <c r="P85" s="203">
        <v>1</v>
      </c>
      <c r="Q85" s="203">
        <v>1</v>
      </c>
      <c r="R85" s="203">
        <v>1</v>
      </c>
      <c r="S85" s="203">
        <v>1</v>
      </c>
      <c r="T85" s="203">
        <v>1</v>
      </c>
      <c r="U85" s="203">
        <v>1</v>
      </c>
      <c r="V85" s="203">
        <v>1</v>
      </c>
      <c r="W85" s="203">
        <v>1</v>
      </c>
      <c r="X85" s="203">
        <v>1</v>
      </c>
      <c r="Y85" s="203">
        <v>1</v>
      </c>
      <c r="Z85" s="203">
        <v>1</v>
      </c>
      <c r="AA85" s="203">
        <v>1</v>
      </c>
      <c r="AB85" s="203">
        <v>1</v>
      </c>
      <c r="AC85" s="203">
        <v>1</v>
      </c>
      <c r="AD85" s="203">
        <v>1</v>
      </c>
      <c r="AE85" s="203">
        <v>1</v>
      </c>
      <c r="AF85" s="203">
        <v>1</v>
      </c>
      <c r="AG85" s="203">
        <v>1</v>
      </c>
      <c r="AH85" s="203">
        <v>1</v>
      </c>
      <c r="AI85" s="203">
        <v>1</v>
      </c>
      <c r="AJ85" s="203">
        <v>1</v>
      </c>
      <c r="AK85" s="203">
        <v>1</v>
      </c>
      <c r="AL85" s="203">
        <v>1</v>
      </c>
      <c r="AM85" s="203">
        <v>1</v>
      </c>
      <c r="AN85" s="203">
        <v>1</v>
      </c>
      <c r="AO85" s="203">
        <v>1</v>
      </c>
      <c r="AP85" s="203">
        <v>1</v>
      </c>
      <c r="AQ85" s="203">
        <v>1</v>
      </c>
      <c r="AR85" s="203">
        <v>1</v>
      </c>
      <c r="AS85" s="203">
        <v>1</v>
      </c>
    </row>
    <row r="86" spans="3:45" ht="11.45" customHeight="1" x14ac:dyDescent="0.2">
      <c r="C86" s="202"/>
      <c r="D86" s="202"/>
      <c r="E86" s="202"/>
      <c r="G86" s="203" t="s">
        <v>265</v>
      </c>
      <c r="I86" s="203">
        <v>1</v>
      </c>
      <c r="J86" s="203">
        <v>1</v>
      </c>
      <c r="K86" s="203">
        <v>1</v>
      </c>
      <c r="L86" s="203">
        <v>1</v>
      </c>
      <c r="M86" s="203">
        <v>1</v>
      </c>
      <c r="N86" s="203">
        <v>1</v>
      </c>
      <c r="O86" s="203">
        <v>1</v>
      </c>
      <c r="P86" s="203">
        <v>1</v>
      </c>
      <c r="Q86" s="203">
        <v>1</v>
      </c>
      <c r="R86" s="203">
        <v>1</v>
      </c>
      <c r="S86" s="203">
        <v>1</v>
      </c>
      <c r="T86" s="203">
        <v>1</v>
      </c>
      <c r="U86" s="203">
        <v>1</v>
      </c>
      <c r="V86" s="203">
        <v>1</v>
      </c>
      <c r="W86" s="203">
        <v>1</v>
      </c>
      <c r="X86" s="203">
        <v>1</v>
      </c>
      <c r="Y86" s="203">
        <v>1</v>
      </c>
      <c r="Z86" s="203">
        <v>1</v>
      </c>
      <c r="AA86" s="203">
        <v>1</v>
      </c>
      <c r="AB86" s="203">
        <v>1</v>
      </c>
      <c r="AC86" s="203">
        <v>1</v>
      </c>
      <c r="AD86" s="203">
        <v>1</v>
      </c>
      <c r="AE86" s="203">
        <v>1</v>
      </c>
      <c r="AF86" s="203">
        <v>1</v>
      </c>
      <c r="AG86" s="203">
        <v>1</v>
      </c>
      <c r="AH86" s="203">
        <v>1</v>
      </c>
      <c r="AI86" s="203">
        <v>1</v>
      </c>
      <c r="AJ86" s="203">
        <v>1</v>
      </c>
      <c r="AK86" s="203">
        <v>1</v>
      </c>
      <c r="AL86" s="203">
        <v>1</v>
      </c>
      <c r="AM86" s="203">
        <v>1</v>
      </c>
      <c r="AN86" s="203">
        <v>1</v>
      </c>
      <c r="AO86" s="203">
        <v>1</v>
      </c>
      <c r="AP86" s="203">
        <v>1</v>
      </c>
      <c r="AQ86" s="203">
        <v>1</v>
      </c>
      <c r="AR86" s="203">
        <v>1</v>
      </c>
      <c r="AS86" s="203">
        <v>1</v>
      </c>
    </row>
    <row r="87" spans="3:45" ht="11.45" customHeight="1" x14ac:dyDescent="0.2">
      <c r="C87" s="202"/>
      <c r="D87" s="202"/>
      <c r="E87" s="202"/>
      <c r="G87" s="203" t="s">
        <v>266</v>
      </c>
      <c r="I87" s="203">
        <v>1</v>
      </c>
      <c r="J87" s="203">
        <v>1</v>
      </c>
      <c r="K87" s="203">
        <v>1</v>
      </c>
      <c r="L87" s="203">
        <v>1</v>
      </c>
      <c r="M87" s="203">
        <v>1</v>
      </c>
      <c r="N87" s="203">
        <v>1</v>
      </c>
      <c r="O87" s="203">
        <v>1</v>
      </c>
      <c r="P87" s="203">
        <v>1</v>
      </c>
      <c r="Q87" s="203">
        <v>1</v>
      </c>
      <c r="R87" s="203">
        <v>1</v>
      </c>
      <c r="S87" s="203">
        <v>1</v>
      </c>
      <c r="T87" s="203">
        <v>1</v>
      </c>
      <c r="U87" s="203">
        <v>1</v>
      </c>
      <c r="V87" s="203">
        <v>1</v>
      </c>
      <c r="W87" s="203">
        <v>1</v>
      </c>
      <c r="X87" s="203">
        <v>1</v>
      </c>
      <c r="Y87" s="203">
        <v>1</v>
      </c>
      <c r="Z87" s="203">
        <v>1</v>
      </c>
      <c r="AA87" s="203">
        <v>1</v>
      </c>
      <c r="AB87" s="203">
        <v>1</v>
      </c>
      <c r="AC87" s="203">
        <v>1</v>
      </c>
      <c r="AD87" s="203">
        <v>1</v>
      </c>
      <c r="AE87" s="203">
        <v>1</v>
      </c>
      <c r="AF87" s="203">
        <v>1</v>
      </c>
      <c r="AG87" s="203">
        <v>1</v>
      </c>
      <c r="AH87" s="203">
        <v>1</v>
      </c>
      <c r="AI87" s="203">
        <v>1</v>
      </c>
      <c r="AJ87" s="203">
        <v>1</v>
      </c>
      <c r="AK87" s="203">
        <v>1</v>
      </c>
      <c r="AL87" s="203">
        <v>1</v>
      </c>
      <c r="AM87" s="203">
        <v>1</v>
      </c>
      <c r="AN87" s="203">
        <v>1</v>
      </c>
      <c r="AO87" s="203">
        <v>1</v>
      </c>
      <c r="AP87" s="203">
        <v>1</v>
      </c>
      <c r="AQ87" s="203">
        <v>1</v>
      </c>
      <c r="AR87" s="203">
        <v>1</v>
      </c>
      <c r="AS87" s="203">
        <v>1</v>
      </c>
    </row>
    <row r="88" spans="3:45" ht="11.45" customHeight="1" x14ac:dyDescent="0.2">
      <c r="C88" s="202"/>
      <c r="D88" s="202"/>
      <c r="E88" s="202"/>
      <c r="G88" s="203" t="s">
        <v>267</v>
      </c>
      <c r="I88" s="203">
        <v>1</v>
      </c>
      <c r="J88" s="203">
        <v>1</v>
      </c>
      <c r="K88" s="203">
        <v>1</v>
      </c>
      <c r="L88" s="203">
        <v>1</v>
      </c>
      <c r="M88" s="203">
        <v>1</v>
      </c>
      <c r="N88" s="203">
        <v>1</v>
      </c>
      <c r="O88" s="203">
        <v>1</v>
      </c>
      <c r="P88" s="203">
        <v>1</v>
      </c>
      <c r="Q88" s="203">
        <v>1</v>
      </c>
      <c r="R88" s="203">
        <v>1</v>
      </c>
      <c r="S88" s="203">
        <v>1</v>
      </c>
      <c r="T88" s="203">
        <v>1</v>
      </c>
      <c r="U88" s="203">
        <v>1</v>
      </c>
      <c r="V88" s="203">
        <v>1</v>
      </c>
      <c r="W88" s="203">
        <v>1</v>
      </c>
      <c r="X88" s="203">
        <v>1</v>
      </c>
      <c r="Y88" s="203">
        <v>1</v>
      </c>
      <c r="Z88" s="203">
        <v>1</v>
      </c>
      <c r="AA88" s="203">
        <v>1</v>
      </c>
      <c r="AB88" s="203">
        <v>1</v>
      </c>
      <c r="AC88" s="203">
        <v>1</v>
      </c>
      <c r="AD88" s="203">
        <v>1</v>
      </c>
      <c r="AE88" s="203">
        <v>1</v>
      </c>
      <c r="AF88" s="203">
        <v>1</v>
      </c>
      <c r="AG88" s="203">
        <v>1</v>
      </c>
      <c r="AH88" s="203">
        <v>1</v>
      </c>
      <c r="AI88" s="203">
        <v>1</v>
      </c>
      <c r="AJ88" s="203">
        <v>1</v>
      </c>
      <c r="AK88" s="203">
        <v>1</v>
      </c>
      <c r="AL88" s="203">
        <v>1</v>
      </c>
      <c r="AM88" s="203">
        <v>1</v>
      </c>
      <c r="AN88" s="203">
        <v>1</v>
      </c>
      <c r="AO88" s="203">
        <v>1</v>
      </c>
      <c r="AP88" s="203">
        <v>1</v>
      </c>
      <c r="AQ88" s="203">
        <v>1</v>
      </c>
      <c r="AR88" s="203">
        <v>1</v>
      </c>
      <c r="AS88" s="203">
        <v>1</v>
      </c>
    </row>
    <row r="89" spans="3:45" ht="11.45" customHeight="1" x14ac:dyDescent="0.2">
      <c r="C89" s="202"/>
      <c r="D89" s="202"/>
      <c r="E89" s="202"/>
      <c r="H89" s="203" t="s">
        <v>97</v>
      </c>
    </row>
    <row r="90" spans="3:45" ht="11.45" customHeight="1" x14ac:dyDescent="0.2">
      <c r="C90" s="202"/>
      <c r="D90" s="202"/>
      <c r="E90" s="202"/>
      <c r="F90" s="203" t="s">
        <v>294</v>
      </c>
      <c r="G90" s="203" t="s">
        <v>268</v>
      </c>
    </row>
    <row r="91" spans="3:45" ht="11.45" customHeight="1" x14ac:dyDescent="0.2">
      <c r="C91" s="202"/>
      <c r="D91" s="202"/>
      <c r="E91" s="202"/>
      <c r="H91" s="203" t="s">
        <v>107</v>
      </c>
    </row>
    <row r="92" spans="3:45" ht="11.45" customHeight="1" x14ac:dyDescent="0.2">
      <c r="C92" s="206"/>
      <c r="D92" s="206"/>
      <c r="E92" s="202"/>
      <c r="F92" s="203" t="s">
        <v>295</v>
      </c>
      <c r="G92" s="203" t="s">
        <v>269</v>
      </c>
      <c r="I92" s="203">
        <v>0</v>
      </c>
      <c r="J92" s="203">
        <v>0</v>
      </c>
      <c r="K92" s="203">
        <v>0</v>
      </c>
      <c r="L92" s="203">
        <v>0</v>
      </c>
      <c r="M92" s="203">
        <v>0</v>
      </c>
      <c r="N92" s="203">
        <v>0</v>
      </c>
      <c r="O92" s="203">
        <v>0</v>
      </c>
      <c r="P92" s="203">
        <v>0</v>
      </c>
      <c r="Q92" s="203">
        <v>0</v>
      </c>
      <c r="R92" s="203">
        <v>0</v>
      </c>
      <c r="S92" s="203">
        <v>0</v>
      </c>
      <c r="T92" s="203">
        <v>0</v>
      </c>
      <c r="U92" s="203">
        <v>0</v>
      </c>
      <c r="V92" s="203">
        <v>0</v>
      </c>
      <c r="W92" s="203">
        <v>0</v>
      </c>
      <c r="X92" s="203">
        <v>0</v>
      </c>
      <c r="Y92" s="203">
        <v>0</v>
      </c>
      <c r="Z92" s="203">
        <v>0</v>
      </c>
      <c r="AA92" s="203">
        <v>0</v>
      </c>
      <c r="AB92" s="203">
        <v>0</v>
      </c>
      <c r="AC92" s="203">
        <v>0</v>
      </c>
      <c r="AD92" s="203">
        <v>0</v>
      </c>
      <c r="AE92" s="203">
        <v>0</v>
      </c>
      <c r="AF92" s="203">
        <v>0</v>
      </c>
      <c r="AG92" s="203">
        <v>0</v>
      </c>
      <c r="AH92" s="203">
        <v>0</v>
      </c>
      <c r="AI92" s="203">
        <v>0</v>
      </c>
      <c r="AJ92" s="203">
        <v>0</v>
      </c>
      <c r="AK92" s="203">
        <v>0</v>
      </c>
      <c r="AL92" s="203">
        <v>0</v>
      </c>
      <c r="AM92" s="203">
        <v>0</v>
      </c>
      <c r="AN92" s="203">
        <v>0</v>
      </c>
      <c r="AO92" s="203">
        <v>0</v>
      </c>
      <c r="AP92" s="203">
        <v>0</v>
      </c>
      <c r="AQ92" s="203">
        <v>0</v>
      </c>
      <c r="AR92" s="203">
        <v>0</v>
      </c>
      <c r="AS92" s="203">
        <v>0</v>
      </c>
    </row>
    <row r="93" spans="3:45" ht="11.45" customHeight="1" x14ac:dyDescent="0.2">
      <c r="C93" s="207"/>
      <c r="D93" s="207"/>
      <c r="E93" s="202"/>
      <c r="G93" s="203" t="s">
        <v>270</v>
      </c>
      <c r="I93" s="203">
        <v>0</v>
      </c>
      <c r="J93" s="203">
        <v>0</v>
      </c>
      <c r="K93" s="203">
        <v>0</v>
      </c>
      <c r="L93" s="203">
        <v>0</v>
      </c>
      <c r="M93" s="203">
        <v>0</v>
      </c>
      <c r="N93" s="203">
        <v>0</v>
      </c>
      <c r="O93" s="203">
        <v>0</v>
      </c>
      <c r="P93" s="203">
        <v>0</v>
      </c>
      <c r="Q93" s="203">
        <v>0</v>
      </c>
      <c r="R93" s="203">
        <v>0</v>
      </c>
      <c r="S93" s="203">
        <v>0</v>
      </c>
      <c r="T93" s="203">
        <v>0</v>
      </c>
      <c r="U93" s="203">
        <v>0</v>
      </c>
      <c r="V93" s="203">
        <v>0</v>
      </c>
      <c r="W93" s="203">
        <v>0</v>
      </c>
      <c r="X93" s="203">
        <v>0</v>
      </c>
      <c r="Y93" s="203">
        <v>0</v>
      </c>
      <c r="Z93" s="203">
        <v>0</v>
      </c>
      <c r="AA93" s="203">
        <v>0</v>
      </c>
      <c r="AB93" s="203">
        <v>0</v>
      </c>
      <c r="AC93" s="203">
        <v>0</v>
      </c>
      <c r="AD93" s="203">
        <v>0</v>
      </c>
      <c r="AE93" s="203">
        <v>0</v>
      </c>
      <c r="AF93" s="203">
        <v>0</v>
      </c>
      <c r="AG93" s="203">
        <v>0</v>
      </c>
      <c r="AH93" s="203">
        <v>0</v>
      </c>
      <c r="AI93" s="203">
        <v>0</v>
      </c>
      <c r="AJ93" s="203">
        <v>0</v>
      </c>
      <c r="AK93" s="203">
        <v>0</v>
      </c>
      <c r="AL93" s="203">
        <v>0</v>
      </c>
      <c r="AM93" s="203">
        <v>0</v>
      </c>
      <c r="AN93" s="203">
        <v>0</v>
      </c>
      <c r="AO93" s="203">
        <v>0</v>
      </c>
      <c r="AP93" s="203">
        <v>0</v>
      </c>
      <c r="AQ93" s="203">
        <v>0</v>
      </c>
      <c r="AR93" s="203">
        <v>0</v>
      </c>
      <c r="AS93" s="203">
        <v>0</v>
      </c>
    </row>
    <row r="94" spans="3:45" ht="11.45" customHeight="1" x14ac:dyDescent="0.2">
      <c r="C94" s="202"/>
      <c r="D94" s="202"/>
      <c r="E94" s="202"/>
      <c r="G94" s="203" t="s">
        <v>271</v>
      </c>
      <c r="I94" s="203">
        <v>1</v>
      </c>
      <c r="J94" s="203">
        <v>1</v>
      </c>
      <c r="K94" s="203">
        <v>1</v>
      </c>
      <c r="L94" s="203">
        <v>1</v>
      </c>
      <c r="M94" s="203">
        <v>1</v>
      </c>
      <c r="N94" s="203">
        <v>1</v>
      </c>
      <c r="O94" s="203">
        <v>1</v>
      </c>
      <c r="P94" s="203">
        <v>1</v>
      </c>
      <c r="Q94" s="203">
        <v>1</v>
      </c>
      <c r="R94" s="203">
        <v>1</v>
      </c>
      <c r="S94" s="203">
        <v>1</v>
      </c>
      <c r="T94" s="203">
        <v>1</v>
      </c>
      <c r="U94" s="203">
        <v>1</v>
      </c>
      <c r="V94" s="203">
        <v>1</v>
      </c>
      <c r="W94" s="203">
        <v>1</v>
      </c>
      <c r="X94" s="203">
        <v>1</v>
      </c>
      <c r="Y94" s="203">
        <v>1</v>
      </c>
      <c r="Z94" s="203">
        <v>1</v>
      </c>
      <c r="AA94" s="203">
        <v>1</v>
      </c>
      <c r="AB94" s="203">
        <v>1</v>
      </c>
      <c r="AC94" s="203">
        <v>1</v>
      </c>
      <c r="AD94" s="203">
        <v>1</v>
      </c>
      <c r="AE94" s="203">
        <v>1</v>
      </c>
      <c r="AF94" s="203">
        <v>1</v>
      </c>
      <c r="AG94" s="203">
        <v>1</v>
      </c>
      <c r="AH94" s="203">
        <v>1</v>
      </c>
      <c r="AI94" s="203">
        <v>1</v>
      </c>
      <c r="AJ94" s="203">
        <v>1</v>
      </c>
      <c r="AK94" s="203">
        <v>1</v>
      </c>
      <c r="AL94" s="203">
        <v>1</v>
      </c>
      <c r="AM94" s="203">
        <v>1</v>
      </c>
      <c r="AN94" s="203">
        <v>1</v>
      </c>
      <c r="AO94" s="203">
        <v>1</v>
      </c>
      <c r="AP94" s="203">
        <v>1</v>
      </c>
      <c r="AQ94" s="203">
        <v>1</v>
      </c>
      <c r="AR94" s="203">
        <v>1</v>
      </c>
      <c r="AS94" s="203">
        <v>1</v>
      </c>
    </row>
    <row r="95" spans="3:45" ht="11.45" customHeight="1" x14ac:dyDescent="0.2">
      <c r="C95" s="202"/>
      <c r="D95" s="202"/>
      <c r="E95" s="202"/>
      <c r="G95" s="203" t="s">
        <v>272</v>
      </c>
      <c r="I95" s="203">
        <v>0</v>
      </c>
      <c r="J95" s="203">
        <v>0</v>
      </c>
      <c r="K95" s="203">
        <v>0</v>
      </c>
      <c r="L95" s="203">
        <v>0</v>
      </c>
      <c r="M95" s="203">
        <v>0</v>
      </c>
      <c r="N95" s="203">
        <v>0</v>
      </c>
      <c r="O95" s="203">
        <v>0</v>
      </c>
      <c r="P95" s="203">
        <v>0</v>
      </c>
      <c r="Q95" s="203">
        <v>0</v>
      </c>
      <c r="R95" s="203">
        <v>0</v>
      </c>
      <c r="S95" s="203">
        <v>0</v>
      </c>
      <c r="T95" s="203">
        <v>0</v>
      </c>
      <c r="U95" s="203">
        <v>0</v>
      </c>
      <c r="V95" s="203">
        <v>0</v>
      </c>
      <c r="W95" s="203">
        <v>0</v>
      </c>
      <c r="X95" s="203">
        <v>0</v>
      </c>
      <c r="Y95" s="203">
        <v>0</v>
      </c>
      <c r="Z95" s="203">
        <v>0</v>
      </c>
      <c r="AA95" s="203">
        <v>0</v>
      </c>
      <c r="AB95" s="203">
        <v>0</v>
      </c>
      <c r="AC95" s="203">
        <v>0</v>
      </c>
      <c r="AD95" s="203">
        <v>0</v>
      </c>
      <c r="AE95" s="203">
        <v>0</v>
      </c>
      <c r="AF95" s="203">
        <v>0</v>
      </c>
      <c r="AG95" s="203">
        <v>0</v>
      </c>
      <c r="AH95" s="203">
        <v>0</v>
      </c>
      <c r="AI95" s="203">
        <v>0</v>
      </c>
      <c r="AJ95" s="203">
        <v>0</v>
      </c>
      <c r="AK95" s="203">
        <v>0</v>
      </c>
      <c r="AL95" s="203">
        <v>0</v>
      </c>
      <c r="AM95" s="203">
        <v>0</v>
      </c>
      <c r="AN95" s="203">
        <v>0</v>
      </c>
      <c r="AO95" s="203">
        <v>0</v>
      </c>
      <c r="AP95" s="203">
        <v>0</v>
      </c>
      <c r="AQ95" s="203">
        <v>0</v>
      </c>
      <c r="AR95" s="203">
        <v>0</v>
      </c>
      <c r="AS95" s="203">
        <v>0</v>
      </c>
    </row>
    <row r="96" spans="3:45" ht="11.45" customHeight="1" x14ac:dyDescent="0.2">
      <c r="C96" s="202"/>
      <c r="D96" s="202"/>
      <c r="E96" s="202"/>
      <c r="G96" s="203" t="s">
        <v>273</v>
      </c>
      <c r="I96" s="203">
        <v>0</v>
      </c>
      <c r="J96" s="203">
        <v>0</v>
      </c>
      <c r="K96" s="203">
        <v>0</v>
      </c>
      <c r="L96" s="203">
        <v>0</v>
      </c>
      <c r="M96" s="203">
        <v>0</v>
      </c>
      <c r="N96" s="203">
        <v>0</v>
      </c>
      <c r="O96" s="203">
        <v>0</v>
      </c>
      <c r="P96" s="203">
        <v>0</v>
      </c>
      <c r="Q96" s="203">
        <v>0</v>
      </c>
      <c r="R96" s="203">
        <v>0</v>
      </c>
      <c r="S96" s="203">
        <v>0</v>
      </c>
      <c r="T96" s="203">
        <v>0</v>
      </c>
      <c r="U96" s="203">
        <v>0</v>
      </c>
      <c r="V96" s="203">
        <v>0</v>
      </c>
      <c r="W96" s="203">
        <v>0</v>
      </c>
      <c r="X96" s="203">
        <v>0</v>
      </c>
      <c r="Y96" s="203">
        <v>0</v>
      </c>
      <c r="Z96" s="203">
        <v>0</v>
      </c>
      <c r="AA96" s="203">
        <v>0</v>
      </c>
      <c r="AB96" s="203">
        <v>0</v>
      </c>
      <c r="AC96" s="203">
        <v>0</v>
      </c>
      <c r="AD96" s="203">
        <v>0</v>
      </c>
      <c r="AE96" s="203">
        <v>0</v>
      </c>
      <c r="AF96" s="203">
        <v>0</v>
      </c>
      <c r="AG96" s="203">
        <v>0</v>
      </c>
      <c r="AH96" s="203">
        <v>0</v>
      </c>
      <c r="AI96" s="203">
        <v>0</v>
      </c>
      <c r="AJ96" s="203">
        <v>0</v>
      </c>
      <c r="AK96" s="203">
        <v>0</v>
      </c>
      <c r="AL96" s="203">
        <v>0</v>
      </c>
      <c r="AM96" s="203">
        <v>0</v>
      </c>
      <c r="AN96" s="203">
        <v>0</v>
      </c>
      <c r="AO96" s="203">
        <v>0</v>
      </c>
      <c r="AP96" s="203">
        <v>0</v>
      </c>
      <c r="AQ96" s="203">
        <v>0</v>
      </c>
      <c r="AR96" s="203">
        <v>0</v>
      </c>
      <c r="AS96" s="203">
        <v>0</v>
      </c>
    </row>
    <row r="97" spans="1:45" ht="11.45" customHeight="1" x14ac:dyDescent="0.2">
      <c r="C97" s="202"/>
      <c r="D97" s="202"/>
      <c r="E97" s="202"/>
      <c r="H97" s="203" t="s">
        <v>105</v>
      </c>
    </row>
    <row r="98" spans="1:45" ht="11.45" customHeight="1" x14ac:dyDescent="0.2">
      <c r="C98" s="205"/>
      <c r="D98" s="205"/>
      <c r="E98" s="202"/>
      <c r="F98" s="203" t="s">
        <v>296</v>
      </c>
      <c r="G98" s="203" t="s">
        <v>274</v>
      </c>
      <c r="I98" s="203">
        <v>1</v>
      </c>
      <c r="J98" s="203">
        <v>1</v>
      </c>
      <c r="K98" s="203">
        <v>1</v>
      </c>
      <c r="L98" s="203">
        <v>1</v>
      </c>
      <c r="M98" s="203">
        <v>1</v>
      </c>
      <c r="N98" s="203">
        <v>1</v>
      </c>
      <c r="O98" s="203">
        <v>1</v>
      </c>
      <c r="P98" s="203">
        <v>1</v>
      </c>
      <c r="Q98" s="203">
        <v>1</v>
      </c>
      <c r="R98" s="203">
        <v>1</v>
      </c>
      <c r="S98" s="203">
        <v>1</v>
      </c>
      <c r="T98" s="203">
        <v>1</v>
      </c>
      <c r="U98" s="203">
        <v>1</v>
      </c>
      <c r="V98" s="203">
        <v>1</v>
      </c>
      <c r="W98" s="203">
        <v>1</v>
      </c>
      <c r="X98" s="203">
        <v>1</v>
      </c>
      <c r="Y98" s="203">
        <v>1</v>
      </c>
      <c r="Z98" s="203">
        <v>1</v>
      </c>
      <c r="AA98" s="203">
        <v>1</v>
      </c>
      <c r="AB98" s="203">
        <v>1</v>
      </c>
      <c r="AC98" s="203">
        <v>1</v>
      </c>
      <c r="AD98" s="203">
        <v>1</v>
      </c>
      <c r="AE98" s="203">
        <v>1</v>
      </c>
      <c r="AF98" s="203">
        <v>1</v>
      </c>
      <c r="AG98" s="203">
        <v>1</v>
      </c>
      <c r="AH98" s="203">
        <v>1</v>
      </c>
      <c r="AI98" s="203">
        <v>1</v>
      </c>
      <c r="AJ98" s="203">
        <v>1</v>
      </c>
      <c r="AK98" s="203">
        <v>1</v>
      </c>
      <c r="AL98" s="203">
        <v>1</v>
      </c>
      <c r="AM98" s="203">
        <v>1</v>
      </c>
      <c r="AN98" s="203">
        <v>1</v>
      </c>
      <c r="AO98" s="203">
        <v>1</v>
      </c>
      <c r="AP98" s="203">
        <v>1</v>
      </c>
      <c r="AQ98" s="203">
        <v>1</v>
      </c>
      <c r="AR98" s="203">
        <v>1</v>
      </c>
      <c r="AS98" s="203">
        <v>1</v>
      </c>
    </row>
    <row r="99" spans="1:45" ht="11.45" customHeight="1" x14ac:dyDescent="0.2">
      <c r="C99" s="205"/>
      <c r="D99" s="205"/>
      <c r="E99" s="202"/>
      <c r="G99" s="203" t="s">
        <v>275</v>
      </c>
      <c r="I99" s="203">
        <v>0</v>
      </c>
      <c r="J99" s="203">
        <v>0</v>
      </c>
      <c r="K99" s="203">
        <v>0</v>
      </c>
      <c r="L99" s="203">
        <v>0</v>
      </c>
      <c r="M99" s="203">
        <v>0</v>
      </c>
      <c r="N99" s="203">
        <v>0</v>
      </c>
      <c r="O99" s="203">
        <v>0</v>
      </c>
      <c r="P99" s="203">
        <v>0</v>
      </c>
      <c r="Q99" s="203">
        <v>0</v>
      </c>
      <c r="R99" s="203">
        <v>0</v>
      </c>
      <c r="S99" s="203">
        <v>0</v>
      </c>
      <c r="T99" s="203">
        <v>0</v>
      </c>
      <c r="U99" s="203">
        <v>0</v>
      </c>
      <c r="V99" s="203">
        <v>0</v>
      </c>
      <c r="W99" s="203">
        <v>0</v>
      </c>
      <c r="X99" s="203">
        <v>0</v>
      </c>
      <c r="Y99" s="203">
        <v>0</v>
      </c>
      <c r="Z99" s="203">
        <v>0</v>
      </c>
      <c r="AA99" s="203">
        <v>0</v>
      </c>
      <c r="AB99" s="203">
        <v>0</v>
      </c>
      <c r="AC99" s="203">
        <v>0</v>
      </c>
      <c r="AD99" s="203">
        <v>0</v>
      </c>
      <c r="AE99" s="203">
        <v>0</v>
      </c>
      <c r="AF99" s="203">
        <v>0</v>
      </c>
      <c r="AG99" s="203">
        <v>0</v>
      </c>
      <c r="AH99" s="203">
        <v>0</v>
      </c>
      <c r="AI99" s="203">
        <v>0</v>
      </c>
      <c r="AJ99" s="203">
        <v>0</v>
      </c>
      <c r="AK99" s="203">
        <v>0</v>
      </c>
      <c r="AL99" s="203">
        <v>0</v>
      </c>
      <c r="AM99" s="203">
        <v>0</v>
      </c>
      <c r="AN99" s="203">
        <v>0</v>
      </c>
      <c r="AO99" s="203">
        <v>0</v>
      </c>
      <c r="AP99" s="203">
        <v>0</v>
      </c>
      <c r="AQ99" s="203">
        <v>0</v>
      </c>
      <c r="AR99" s="203">
        <v>0</v>
      </c>
      <c r="AS99" s="203">
        <v>0</v>
      </c>
    </row>
    <row r="100" spans="1:45" ht="11.45" customHeight="1" x14ac:dyDescent="0.2">
      <c r="C100" s="202"/>
      <c r="D100" s="202"/>
      <c r="E100" s="202"/>
      <c r="H100" s="203" t="s">
        <v>104</v>
      </c>
    </row>
    <row r="101" spans="1:45" ht="11.45" customHeight="1" x14ac:dyDescent="0.2">
      <c r="C101" s="202"/>
      <c r="D101" s="202"/>
      <c r="E101" s="202"/>
      <c r="F101" s="203" t="s">
        <v>297</v>
      </c>
      <c r="G101" s="202" t="s">
        <v>276</v>
      </c>
      <c r="H101" s="202"/>
      <c r="I101" s="203">
        <v>1</v>
      </c>
      <c r="J101" s="203">
        <v>1</v>
      </c>
      <c r="K101" s="203">
        <v>1</v>
      </c>
      <c r="L101" s="203">
        <v>1</v>
      </c>
      <c r="M101" s="203">
        <v>1</v>
      </c>
      <c r="N101" s="203">
        <v>1</v>
      </c>
      <c r="O101" s="203">
        <v>1</v>
      </c>
      <c r="P101" s="203">
        <v>1</v>
      </c>
      <c r="Q101" s="203">
        <v>1</v>
      </c>
      <c r="R101" s="203">
        <v>1</v>
      </c>
      <c r="S101" s="203">
        <v>1</v>
      </c>
      <c r="T101" s="203">
        <v>1</v>
      </c>
      <c r="U101" s="203">
        <v>1</v>
      </c>
      <c r="V101" s="203">
        <v>1</v>
      </c>
      <c r="W101" s="203">
        <v>1</v>
      </c>
      <c r="X101" s="203">
        <v>1</v>
      </c>
      <c r="Y101" s="203">
        <v>1</v>
      </c>
      <c r="Z101" s="203">
        <v>1</v>
      </c>
      <c r="AA101" s="203">
        <v>1</v>
      </c>
      <c r="AB101" s="203">
        <v>1</v>
      </c>
      <c r="AC101" s="203">
        <v>1</v>
      </c>
      <c r="AD101" s="203">
        <v>1</v>
      </c>
      <c r="AE101" s="203">
        <v>1</v>
      </c>
      <c r="AF101" s="203">
        <v>1</v>
      </c>
      <c r="AG101" s="203">
        <v>1</v>
      </c>
      <c r="AH101" s="203">
        <v>1</v>
      </c>
      <c r="AI101" s="203">
        <v>1</v>
      </c>
      <c r="AJ101" s="203">
        <v>1</v>
      </c>
      <c r="AK101" s="203">
        <v>1</v>
      </c>
      <c r="AL101" s="203">
        <v>1</v>
      </c>
      <c r="AM101" s="203">
        <v>1</v>
      </c>
      <c r="AN101" s="203">
        <v>1</v>
      </c>
      <c r="AO101" s="203">
        <v>1</v>
      </c>
      <c r="AP101" s="203">
        <v>1</v>
      </c>
      <c r="AQ101" s="203">
        <v>1</v>
      </c>
      <c r="AR101" s="203">
        <v>1</v>
      </c>
      <c r="AS101" s="203">
        <v>1</v>
      </c>
    </row>
    <row r="102" spans="1:45" ht="11.45" customHeight="1" x14ac:dyDescent="0.2">
      <c r="A102" s="205"/>
      <c r="B102" s="202"/>
      <c r="C102" s="202"/>
      <c r="D102" s="202"/>
      <c r="E102" s="202"/>
      <c r="G102" s="202" t="s">
        <v>277</v>
      </c>
      <c r="H102" s="202"/>
      <c r="I102" s="203">
        <v>1</v>
      </c>
      <c r="J102" s="203">
        <v>1</v>
      </c>
      <c r="K102" s="203">
        <v>1</v>
      </c>
      <c r="L102" s="203">
        <v>1</v>
      </c>
      <c r="M102" s="203">
        <v>1</v>
      </c>
      <c r="N102" s="203">
        <v>1</v>
      </c>
      <c r="O102" s="203">
        <v>1</v>
      </c>
      <c r="P102" s="203">
        <v>1</v>
      </c>
      <c r="Q102" s="203">
        <v>1</v>
      </c>
      <c r="R102" s="203">
        <v>1</v>
      </c>
      <c r="S102" s="203">
        <v>1</v>
      </c>
      <c r="T102" s="203">
        <v>1</v>
      </c>
      <c r="U102" s="203">
        <v>1</v>
      </c>
      <c r="V102" s="203">
        <v>1</v>
      </c>
      <c r="W102" s="203">
        <v>1</v>
      </c>
      <c r="X102" s="203">
        <v>1</v>
      </c>
      <c r="Y102" s="203">
        <v>1</v>
      </c>
      <c r="Z102" s="203">
        <v>1</v>
      </c>
      <c r="AA102" s="203">
        <v>1</v>
      </c>
      <c r="AB102" s="203">
        <v>1</v>
      </c>
      <c r="AC102" s="203">
        <v>1</v>
      </c>
      <c r="AD102" s="203">
        <v>1</v>
      </c>
      <c r="AE102" s="203">
        <v>1</v>
      </c>
      <c r="AF102" s="203">
        <v>1</v>
      </c>
      <c r="AG102" s="203">
        <v>1</v>
      </c>
      <c r="AH102" s="203">
        <v>1</v>
      </c>
      <c r="AI102" s="203">
        <v>1</v>
      </c>
      <c r="AJ102" s="203">
        <v>1</v>
      </c>
      <c r="AK102" s="203">
        <v>1</v>
      </c>
      <c r="AL102" s="203">
        <v>1</v>
      </c>
      <c r="AM102" s="203">
        <v>1</v>
      </c>
      <c r="AN102" s="203">
        <v>1</v>
      </c>
      <c r="AO102" s="203">
        <v>1</v>
      </c>
      <c r="AP102" s="203">
        <v>1</v>
      </c>
      <c r="AQ102" s="203">
        <v>1</v>
      </c>
      <c r="AR102" s="203">
        <v>1</v>
      </c>
      <c r="AS102" s="203">
        <v>1</v>
      </c>
    </row>
    <row r="103" spans="1:45" ht="11.45" customHeight="1" x14ac:dyDescent="0.2">
      <c r="A103" s="205"/>
      <c r="B103" s="202"/>
      <c r="C103" s="202"/>
      <c r="D103" s="202"/>
      <c r="E103" s="202"/>
      <c r="G103" s="203" t="s">
        <v>278</v>
      </c>
      <c r="I103" s="203">
        <v>1</v>
      </c>
      <c r="J103" s="203">
        <v>1</v>
      </c>
      <c r="K103" s="203">
        <v>1</v>
      </c>
      <c r="L103" s="203">
        <v>1</v>
      </c>
      <c r="M103" s="203">
        <v>1</v>
      </c>
      <c r="N103" s="203">
        <v>1</v>
      </c>
      <c r="O103" s="203">
        <v>1</v>
      </c>
      <c r="P103" s="203">
        <v>1</v>
      </c>
      <c r="Q103" s="203">
        <v>1</v>
      </c>
      <c r="R103" s="203">
        <v>1</v>
      </c>
      <c r="S103" s="203">
        <v>1</v>
      </c>
      <c r="T103" s="203">
        <v>1</v>
      </c>
      <c r="U103" s="203">
        <v>1</v>
      </c>
      <c r="V103" s="203">
        <v>1</v>
      </c>
      <c r="W103" s="203">
        <v>1</v>
      </c>
      <c r="X103" s="203">
        <v>1</v>
      </c>
      <c r="Y103" s="203">
        <v>1</v>
      </c>
      <c r="Z103" s="203">
        <v>1</v>
      </c>
      <c r="AA103" s="203">
        <v>1</v>
      </c>
      <c r="AB103" s="203">
        <v>1</v>
      </c>
      <c r="AC103" s="203">
        <v>1</v>
      </c>
      <c r="AD103" s="203">
        <v>1</v>
      </c>
      <c r="AE103" s="203">
        <v>1</v>
      </c>
      <c r="AF103" s="203">
        <v>1</v>
      </c>
      <c r="AG103" s="203">
        <v>1</v>
      </c>
      <c r="AH103" s="203">
        <v>1</v>
      </c>
      <c r="AI103" s="203">
        <v>1</v>
      </c>
      <c r="AJ103" s="203">
        <v>1</v>
      </c>
      <c r="AK103" s="203">
        <v>1</v>
      </c>
      <c r="AL103" s="203">
        <v>1</v>
      </c>
      <c r="AM103" s="203">
        <v>1</v>
      </c>
      <c r="AN103" s="203">
        <v>1</v>
      </c>
      <c r="AO103" s="203">
        <v>1</v>
      </c>
      <c r="AP103" s="203">
        <v>1</v>
      </c>
      <c r="AQ103" s="203">
        <v>1</v>
      </c>
      <c r="AR103" s="203">
        <v>1</v>
      </c>
      <c r="AS103" s="203">
        <v>1</v>
      </c>
    </row>
    <row r="104" spans="1:45" ht="11.45" customHeight="1" x14ac:dyDescent="0.2">
      <c r="A104" s="205"/>
      <c r="B104" s="202"/>
      <c r="C104" s="202"/>
      <c r="D104" s="202"/>
      <c r="E104" s="202"/>
      <c r="G104" s="203" t="s">
        <v>279</v>
      </c>
      <c r="I104" s="203">
        <v>1</v>
      </c>
      <c r="J104" s="203">
        <v>1</v>
      </c>
      <c r="K104" s="203">
        <v>1</v>
      </c>
      <c r="L104" s="203">
        <v>1</v>
      </c>
      <c r="M104" s="203">
        <v>1</v>
      </c>
      <c r="N104" s="203">
        <v>1</v>
      </c>
      <c r="O104" s="203">
        <v>1</v>
      </c>
      <c r="P104" s="203">
        <v>1</v>
      </c>
      <c r="Q104" s="203">
        <v>1</v>
      </c>
      <c r="R104" s="203">
        <v>1</v>
      </c>
      <c r="S104" s="203">
        <v>1</v>
      </c>
      <c r="T104" s="203">
        <v>1</v>
      </c>
      <c r="U104" s="203">
        <v>1</v>
      </c>
      <c r="V104" s="203">
        <v>1</v>
      </c>
      <c r="W104" s="203">
        <v>1</v>
      </c>
      <c r="X104" s="203">
        <v>1</v>
      </c>
      <c r="Y104" s="203">
        <v>1</v>
      </c>
      <c r="Z104" s="203">
        <v>1</v>
      </c>
      <c r="AA104" s="203">
        <v>1</v>
      </c>
      <c r="AB104" s="203">
        <v>1</v>
      </c>
      <c r="AC104" s="203">
        <v>1</v>
      </c>
      <c r="AD104" s="203">
        <v>1</v>
      </c>
      <c r="AE104" s="203">
        <v>1</v>
      </c>
      <c r="AF104" s="203">
        <v>1</v>
      </c>
      <c r="AG104" s="203">
        <v>1</v>
      </c>
      <c r="AH104" s="203">
        <v>1</v>
      </c>
      <c r="AI104" s="203">
        <v>1</v>
      </c>
      <c r="AJ104" s="203">
        <v>1</v>
      </c>
      <c r="AK104" s="203">
        <v>1</v>
      </c>
      <c r="AL104" s="203">
        <v>1</v>
      </c>
      <c r="AM104" s="203">
        <v>1</v>
      </c>
      <c r="AN104" s="203">
        <v>1</v>
      </c>
      <c r="AO104" s="203">
        <v>1</v>
      </c>
      <c r="AP104" s="203">
        <v>1</v>
      </c>
      <c r="AQ104" s="203">
        <v>1</v>
      </c>
      <c r="AR104" s="203">
        <v>1</v>
      </c>
      <c r="AS104" s="203">
        <v>1</v>
      </c>
    </row>
    <row r="105" spans="1:45" ht="11.45" customHeight="1" x14ac:dyDescent="0.2">
      <c r="A105" s="205"/>
      <c r="B105" s="202"/>
      <c r="C105" s="202"/>
      <c r="D105" s="202"/>
      <c r="E105" s="202"/>
      <c r="H105" s="203" t="s">
        <v>101</v>
      </c>
    </row>
    <row r="106" spans="1:45" ht="11.45" customHeight="1" x14ac:dyDescent="0.2">
      <c r="A106" s="205"/>
      <c r="B106" s="202"/>
      <c r="C106" s="202"/>
      <c r="D106" s="202"/>
      <c r="E106" s="202"/>
      <c r="F106" s="203" t="s">
        <v>298</v>
      </c>
      <c r="G106" s="203" t="s">
        <v>280</v>
      </c>
    </row>
    <row r="107" spans="1:45" ht="11.45" customHeight="1" x14ac:dyDescent="0.2">
      <c r="A107" s="205"/>
      <c r="B107" s="202"/>
      <c r="C107" s="202"/>
      <c r="D107" s="202"/>
      <c r="E107" s="202"/>
      <c r="H107" s="203" t="s">
        <v>128</v>
      </c>
    </row>
    <row r="108" spans="1:45" ht="11.45" customHeight="1" x14ac:dyDescent="0.2">
      <c r="A108" s="205"/>
      <c r="B108" s="202"/>
      <c r="C108" s="202"/>
      <c r="D108" s="202"/>
      <c r="E108" s="202"/>
      <c r="F108" s="203" t="s">
        <v>299</v>
      </c>
      <c r="G108" s="203" t="s">
        <v>281</v>
      </c>
    </row>
    <row r="109" spans="1:45" ht="11.45" customHeight="1" x14ac:dyDescent="0.2">
      <c r="H109" s="203" t="s">
        <v>106</v>
      </c>
    </row>
    <row r="110" spans="1:45" ht="11.45" customHeight="1" x14ac:dyDescent="0.2">
      <c r="F110" s="202"/>
    </row>
    <row r="111" spans="1:45" ht="11.45" customHeight="1" x14ac:dyDescent="0.2">
      <c r="F111" s="202"/>
    </row>
    <row r="112" spans="1:45" ht="11.45" customHeight="1" x14ac:dyDescent="0.2">
      <c r="H112" s="203" t="s">
        <v>302</v>
      </c>
    </row>
    <row r="113" spans="6:45" ht="11.45" customHeight="1" x14ac:dyDescent="0.2">
      <c r="F113" s="203" t="s">
        <v>42</v>
      </c>
      <c r="G113" s="203" t="s">
        <v>47</v>
      </c>
      <c r="H113" s="203" t="s">
        <v>48</v>
      </c>
      <c r="I113" s="203" t="s">
        <v>0</v>
      </c>
      <c r="J113" s="203" t="s">
        <v>1</v>
      </c>
      <c r="K113" s="203" t="s">
        <v>2</v>
      </c>
      <c r="L113" s="203" t="s">
        <v>33</v>
      </c>
      <c r="M113" s="203" t="s">
        <v>3</v>
      </c>
      <c r="N113" s="203" t="s">
        <v>4</v>
      </c>
      <c r="O113" s="203" t="s">
        <v>5</v>
      </c>
      <c r="P113" s="203" t="s">
        <v>6</v>
      </c>
      <c r="Q113" s="203" t="s">
        <v>7</v>
      </c>
      <c r="R113" s="203" t="s">
        <v>9</v>
      </c>
      <c r="S113" s="203" t="s">
        <v>10</v>
      </c>
      <c r="T113" s="203" t="s">
        <v>11</v>
      </c>
      <c r="U113" s="203" t="s">
        <v>8</v>
      </c>
      <c r="V113" s="203" t="s">
        <v>12</v>
      </c>
      <c r="W113" s="203" t="s">
        <v>13</v>
      </c>
      <c r="X113" s="203" t="s">
        <v>14</v>
      </c>
      <c r="Y113" s="203" t="s">
        <v>15</v>
      </c>
      <c r="Z113" s="203" t="s">
        <v>16</v>
      </c>
      <c r="AA113" s="203" t="s">
        <v>17</v>
      </c>
      <c r="AB113" s="203" t="s">
        <v>18</v>
      </c>
      <c r="AC113" s="203" t="s">
        <v>19</v>
      </c>
      <c r="AD113" s="203" t="s">
        <v>20</v>
      </c>
      <c r="AE113" s="203" t="s">
        <v>21</v>
      </c>
      <c r="AF113" s="203" t="s">
        <v>22</v>
      </c>
      <c r="AG113" s="203" t="s">
        <v>23</v>
      </c>
      <c r="AH113" s="203" t="s">
        <v>24</v>
      </c>
      <c r="AI113" s="203" t="s">
        <v>25</v>
      </c>
      <c r="AJ113" s="203" t="s">
        <v>26</v>
      </c>
      <c r="AK113" s="203" t="s">
        <v>27</v>
      </c>
      <c r="AL113" s="203" t="s">
        <v>28</v>
      </c>
      <c r="AM113" s="203" t="s">
        <v>29</v>
      </c>
      <c r="AN113" s="203" t="s">
        <v>121</v>
      </c>
      <c r="AO113" s="203" t="s">
        <v>122</v>
      </c>
      <c r="AP113" s="203" t="s">
        <v>124</v>
      </c>
      <c r="AQ113" s="203" t="s">
        <v>125</v>
      </c>
      <c r="AR113" s="203" t="s">
        <v>126</v>
      </c>
      <c r="AS113" s="203" t="s">
        <v>123</v>
      </c>
    </row>
    <row r="114" spans="6:45" ht="11.45" customHeight="1" x14ac:dyDescent="0.2">
      <c r="F114" s="203" t="s">
        <v>293</v>
      </c>
      <c r="I114" s="203">
        <v>40</v>
      </c>
      <c r="J114" s="203">
        <v>40</v>
      </c>
      <c r="K114" s="203">
        <v>40</v>
      </c>
      <c r="L114" s="203">
        <v>40</v>
      </c>
      <c r="M114" s="203">
        <v>40</v>
      </c>
      <c r="N114" s="203">
        <v>40</v>
      </c>
      <c r="O114" s="203">
        <v>40</v>
      </c>
      <c r="P114" s="203">
        <v>40</v>
      </c>
      <c r="Q114" s="203">
        <v>40</v>
      </c>
      <c r="R114" s="203">
        <v>40</v>
      </c>
      <c r="S114" s="203">
        <v>40</v>
      </c>
      <c r="T114" s="203">
        <v>40</v>
      </c>
      <c r="U114" s="203">
        <v>40</v>
      </c>
      <c r="V114" s="203">
        <v>40</v>
      </c>
      <c r="W114" s="203">
        <v>40</v>
      </c>
      <c r="X114" s="203">
        <v>40</v>
      </c>
      <c r="Y114" s="203">
        <v>40</v>
      </c>
      <c r="Z114" s="203">
        <v>40</v>
      </c>
      <c r="AA114" s="203">
        <v>40</v>
      </c>
      <c r="AB114" s="203">
        <v>40</v>
      </c>
      <c r="AC114" s="203">
        <v>40</v>
      </c>
      <c r="AD114" s="203">
        <v>40</v>
      </c>
      <c r="AE114" s="203">
        <v>40</v>
      </c>
      <c r="AF114" s="203">
        <v>40</v>
      </c>
      <c r="AG114" s="203">
        <v>40</v>
      </c>
      <c r="AH114" s="203">
        <v>40</v>
      </c>
      <c r="AI114" s="203">
        <v>40</v>
      </c>
      <c r="AJ114" s="203">
        <v>40</v>
      </c>
      <c r="AK114" s="203">
        <v>40</v>
      </c>
      <c r="AL114" s="203">
        <v>40</v>
      </c>
      <c r="AM114" s="203">
        <v>40</v>
      </c>
      <c r="AN114" s="203">
        <v>40</v>
      </c>
      <c r="AO114" s="203">
        <v>40</v>
      </c>
      <c r="AP114" s="203">
        <v>40</v>
      </c>
      <c r="AQ114" s="203">
        <v>40</v>
      </c>
      <c r="AR114" s="203">
        <v>40</v>
      </c>
      <c r="AS114" s="203">
        <v>40</v>
      </c>
    </row>
    <row r="115" spans="6:45" ht="11.45" customHeight="1" x14ac:dyDescent="0.2">
      <c r="F115" s="203" t="s">
        <v>294</v>
      </c>
      <c r="I115" s="203">
        <v>40</v>
      </c>
      <c r="J115" s="203">
        <v>40</v>
      </c>
      <c r="K115" s="203">
        <v>40</v>
      </c>
      <c r="L115" s="203">
        <v>40</v>
      </c>
      <c r="M115" s="203">
        <v>40</v>
      </c>
      <c r="N115" s="203">
        <v>40</v>
      </c>
      <c r="O115" s="203">
        <v>40</v>
      </c>
      <c r="P115" s="203">
        <v>40</v>
      </c>
      <c r="Q115" s="203">
        <v>40</v>
      </c>
      <c r="R115" s="203">
        <v>40</v>
      </c>
      <c r="S115" s="203">
        <v>40</v>
      </c>
      <c r="T115" s="203">
        <v>40</v>
      </c>
      <c r="U115" s="203">
        <v>40</v>
      </c>
      <c r="V115" s="203">
        <v>40</v>
      </c>
      <c r="W115" s="203">
        <v>40</v>
      </c>
      <c r="X115" s="203">
        <v>40</v>
      </c>
      <c r="Y115" s="203">
        <v>40</v>
      </c>
      <c r="Z115" s="203">
        <v>40</v>
      </c>
      <c r="AA115" s="203">
        <v>40</v>
      </c>
      <c r="AB115" s="203">
        <v>40</v>
      </c>
      <c r="AC115" s="203">
        <v>40</v>
      </c>
      <c r="AD115" s="203">
        <v>40</v>
      </c>
      <c r="AE115" s="203">
        <v>40</v>
      </c>
      <c r="AF115" s="203">
        <v>40</v>
      </c>
      <c r="AG115" s="203">
        <v>40</v>
      </c>
      <c r="AH115" s="203">
        <v>40</v>
      </c>
      <c r="AI115" s="203">
        <v>40</v>
      </c>
      <c r="AJ115" s="203">
        <v>40</v>
      </c>
      <c r="AK115" s="203">
        <v>40</v>
      </c>
      <c r="AL115" s="203">
        <v>40</v>
      </c>
      <c r="AM115" s="203">
        <v>40</v>
      </c>
      <c r="AN115" s="203">
        <v>40</v>
      </c>
      <c r="AO115" s="203">
        <v>40</v>
      </c>
      <c r="AP115" s="203">
        <v>40</v>
      </c>
      <c r="AQ115" s="203">
        <v>40</v>
      </c>
      <c r="AR115" s="203">
        <v>40</v>
      </c>
      <c r="AS115" s="203">
        <v>40</v>
      </c>
    </row>
    <row r="116" spans="6:45" ht="11.45" customHeight="1" x14ac:dyDescent="0.2">
      <c r="F116" s="203" t="s">
        <v>295</v>
      </c>
      <c r="I116" s="203">
        <v>40</v>
      </c>
      <c r="J116" s="203">
        <v>40</v>
      </c>
      <c r="K116" s="203">
        <v>40</v>
      </c>
      <c r="L116" s="203">
        <v>40</v>
      </c>
      <c r="M116" s="203">
        <v>40</v>
      </c>
      <c r="N116" s="203">
        <v>40</v>
      </c>
      <c r="O116" s="203">
        <v>40</v>
      </c>
      <c r="P116" s="203">
        <v>40</v>
      </c>
      <c r="Q116" s="203">
        <v>40</v>
      </c>
      <c r="R116" s="203">
        <v>40</v>
      </c>
      <c r="S116" s="203">
        <v>40</v>
      </c>
      <c r="T116" s="203">
        <v>40</v>
      </c>
      <c r="U116" s="203">
        <v>40</v>
      </c>
      <c r="V116" s="203">
        <v>40</v>
      </c>
      <c r="W116" s="203">
        <v>40</v>
      </c>
      <c r="X116" s="203">
        <v>40</v>
      </c>
      <c r="Y116" s="203">
        <v>40</v>
      </c>
      <c r="Z116" s="203">
        <v>40</v>
      </c>
      <c r="AA116" s="203">
        <v>40</v>
      </c>
      <c r="AB116" s="203">
        <v>40</v>
      </c>
      <c r="AC116" s="203">
        <v>40</v>
      </c>
      <c r="AD116" s="203">
        <v>40</v>
      </c>
      <c r="AE116" s="203">
        <v>40</v>
      </c>
      <c r="AF116" s="203">
        <v>40</v>
      </c>
      <c r="AG116" s="203">
        <v>40</v>
      </c>
      <c r="AH116" s="203">
        <v>40</v>
      </c>
      <c r="AI116" s="203">
        <v>40</v>
      </c>
      <c r="AJ116" s="203">
        <v>40</v>
      </c>
      <c r="AK116" s="203">
        <v>40</v>
      </c>
      <c r="AL116" s="203">
        <v>40</v>
      </c>
      <c r="AM116" s="203">
        <v>40</v>
      </c>
      <c r="AN116" s="203">
        <v>40</v>
      </c>
      <c r="AO116" s="203">
        <v>40</v>
      </c>
      <c r="AP116" s="203">
        <v>40</v>
      </c>
      <c r="AQ116" s="203">
        <v>40</v>
      </c>
      <c r="AR116" s="203">
        <v>40</v>
      </c>
      <c r="AS116" s="203">
        <v>40</v>
      </c>
    </row>
    <row r="117" spans="6:45" ht="11.45" customHeight="1" x14ac:dyDescent="0.2">
      <c r="F117" s="203" t="s">
        <v>296</v>
      </c>
      <c r="I117" s="203">
        <v>40</v>
      </c>
      <c r="J117" s="203">
        <v>40</v>
      </c>
      <c r="K117" s="203">
        <v>40</v>
      </c>
      <c r="L117" s="203">
        <v>40</v>
      </c>
      <c r="M117" s="203">
        <v>40</v>
      </c>
      <c r="N117" s="203">
        <v>40</v>
      </c>
      <c r="O117" s="203">
        <v>40</v>
      </c>
      <c r="P117" s="203">
        <v>40</v>
      </c>
      <c r="Q117" s="203">
        <v>40</v>
      </c>
      <c r="R117" s="203">
        <v>40</v>
      </c>
      <c r="S117" s="203">
        <v>40</v>
      </c>
      <c r="T117" s="203">
        <v>40</v>
      </c>
      <c r="U117" s="203">
        <v>40</v>
      </c>
      <c r="V117" s="203">
        <v>40</v>
      </c>
      <c r="W117" s="203">
        <v>40</v>
      </c>
      <c r="X117" s="203">
        <v>40</v>
      </c>
      <c r="Y117" s="203">
        <v>40</v>
      </c>
      <c r="Z117" s="203">
        <v>40</v>
      </c>
      <c r="AA117" s="203">
        <v>40</v>
      </c>
      <c r="AB117" s="203">
        <v>40</v>
      </c>
      <c r="AC117" s="203">
        <v>40</v>
      </c>
      <c r="AD117" s="203">
        <v>40</v>
      </c>
      <c r="AE117" s="203">
        <v>40</v>
      </c>
      <c r="AF117" s="203">
        <v>40</v>
      </c>
      <c r="AG117" s="203">
        <v>40</v>
      </c>
      <c r="AH117" s="203">
        <v>40</v>
      </c>
      <c r="AI117" s="203">
        <v>40</v>
      </c>
      <c r="AJ117" s="203">
        <v>40</v>
      </c>
      <c r="AK117" s="203">
        <v>40</v>
      </c>
      <c r="AL117" s="203">
        <v>40</v>
      </c>
      <c r="AM117" s="203">
        <v>40</v>
      </c>
      <c r="AN117" s="203">
        <v>40</v>
      </c>
      <c r="AO117" s="203">
        <v>40</v>
      </c>
      <c r="AP117" s="203">
        <v>40</v>
      </c>
      <c r="AQ117" s="203">
        <v>40</v>
      </c>
      <c r="AR117" s="203">
        <v>40</v>
      </c>
      <c r="AS117" s="203">
        <v>40</v>
      </c>
    </row>
    <row r="118" spans="6:45" ht="11.45" customHeight="1" x14ac:dyDescent="0.2">
      <c r="F118" s="203" t="s">
        <v>297</v>
      </c>
      <c r="I118" s="203">
        <v>40</v>
      </c>
      <c r="J118" s="203">
        <v>40</v>
      </c>
      <c r="K118" s="203">
        <v>40</v>
      </c>
      <c r="L118" s="203">
        <v>40</v>
      </c>
      <c r="M118" s="203">
        <v>40</v>
      </c>
      <c r="N118" s="203">
        <v>40</v>
      </c>
      <c r="O118" s="203">
        <v>40</v>
      </c>
      <c r="P118" s="203">
        <v>40</v>
      </c>
      <c r="Q118" s="203">
        <v>40</v>
      </c>
      <c r="R118" s="203">
        <v>40</v>
      </c>
      <c r="S118" s="203">
        <v>40</v>
      </c>
      <c r="T118" s="203">
        <v>40</v>
      </c>
      <c r="U118" s="203">
        <v>40</v>
      </c>
      <c r="V118" s="203">
        <v>40</v>
      </c>
      <c r="W118" s="203">
        <v>40</v>
      </c>
      <c r="X118" s="203">
        <v>40</v>
      </c>
      <c r="Y118" s="203">
        <v>40</v>
      </c>
      <c r="Z118" s="203">
        <v>40</v>
      </c>
      <c r="AA118" s="203">
        <v>40</v>
      </c>
      <c r="AB118" s="203">
        <v>40</v>
      </c>
      <c r="AC118" s="203">
        <v>40</v>
      </c>
      <c r="AD118" s="203">
        <v>40</v>
      </c>
      <c r="AE118" s="203">
        <v>40</v>
      </c>
      <c r="AF118" s="203">
        <v>40</v>
      </c>
      <c r="AG118" s="203">
        <v>40</v>
      </c>
      <c r="AH118" s="203">
        <v>40</v>
      </c>
      <c r="AI118" s="203">
        <v>40</v>
      </c>
      <c r="AJ118" s="203">
        <v>40</v>
      </c>
      <c r="AK118" s="203">
        <v>40</v>
      </c>
      <c r="AL118" s="203">
        <v>40</v>
      </c>
      <c r="AM118" s="203">
        <v>40</v>
      </c>
      <c r="AN118" s="203">
        <v>40</v>
      </c>
      <c r="AO118" s="203">
        <v>40</v>
      </c>
      <c r="AP118" s="203">
        <v>40</v>
      </c>
      <c r="AQ118" s="203">
        <v>40</v>
      </c>
      <c r="AR118" s="203">
        <v>40</v>
      </c>
      <c r="AS118" s="203">
        <v>40</v>
      </c>
    </row>
    <row r="119" spans="6:45" ht="11.45" customHeight="1" x14ac:dyDescent="0.2">
      <c r="F119" s="203" t="s">
        <v>298</v>
      </c>
      <c r="I119" s="203">
        <v>40</v>
      </c>
      <c r="J119" s="203">
        <v>40</v>
      </c>
      <c r="K119" s="203">
        <v>40</v>
      </c>
      <c r="L119" s="203">
        <v>40</v>
      </c>
      <c r="M119" s="203">
        <v>40</v>
      </c>
      <c r="N119" s="203">
        <v>40</v>
      </c>
      <c r="O119" s="203">
        <v>40</v>
      </c>
      <c r="P119" s="203">
        <v>40</v>
      </c>
      <c r="Q119" s="203">
        <v>40</v>
      </c>
      <c r="R119" s="203">
        <v>40</v>
      </c>
      <c r="S119" s="203">
        <v>40</v>
      </c>
      <c r="T119" s="203">
        <v>40</v>
      </c>
      <c r="U119" s="203">
        <v>40</v>
      </c>
      <c r="V119" s="203">
        <v>40</v>
      </c>
      <c r="W119" s="203">
        <v>40</v>
      </c>
      <c r="X119" s="203">
        <v>40</v>
      </c>
      <c r="Y119" s="203">
        <v>40</v>
      </c>
      <c r="Z119" s="203">
        <v>40</v>
      </c>
      <c r="AA119" s="203">
        <v>40</v>
      </c>
      <c r="AB119" s="203">
        <v>40</v>
      </c>
      <c r="AC119" s="203">
        <v>40</v>
      </c>
      <c r="AD119" s="203">
        <v>40</v>
      </c>
      <c r="AE119" s="203">
        <v>40</v>
      </c>
      <c r="AF119" s="203">
        <v>40</v>
      </c>
      <c r="AG119" s="203">
        <v>40</v>
      </c>
      <c r="AH119" s="203">
        <v>40</v>
      </c>
      <c r="AI119" s="203">
        <v>40</v>
      </c>
      <c r="AJ119" s="203">
        <v>40</v>
      </c>
      <c r="AK119" s="203">
        <v>40</v>
      </c>
      <c r="AL119" s="203">
        <v>40</v>
      </c>
      <c r="AM119" s="203">
        <v>40</v>
      </c>
      <c r="AN119" s="203">
        <v>40</v>
      </c>
      <c r="AO119" s="203">
        <v>40</v>
      </c>
      <c r="AP119" s="203">
        <v>40</v>
      </c>
      <c r="AQ119" s="203">
        <v>40</v>
      </c>
      <c r="AR119" s="203">
        <v>40</v>
      </c>
      <c r="AS119" s="203">
        <v>40</v>
      </c>
    </row>
    <row r="120" spans="6:45" ht="11.45" customHeight="1" x14ac:dyDescent="0.2">
      <c r="F120" s="203" t="s">
        <v>299</v>
      </c>
      <c r="I120" s="203">
        <v>60</v>
      </c>
      <c r="J120" s="203">
        <v>60</v>
      </c>
      <c r="K120" s="203">
        <v>60</v>
      </c>
      <c r="L120" s="203">
        <v>60</v>
      </c>
      <c r="M120" s="203">
        <v>60</v>
      </c>
      <c r="N120" s="203">
        <v>60</v>
      </c>
      <c r="O120" s="203">
        <v>60</v>
      </c>
      <c r="P120" s="203">
        <v>60</v>
      </c>
      <c r="Q120" s="203">
        <v>60</v>
      </c>
      <c r="R120" s="203">
        <v>60</v>
      </c>
      <c r="S120" s="203">
        <v>60</v>
      </c>
      <c r="T120" s="203">
        <v>60</v>
      </c>
      <c r="U120" s="203">
        <v>60</v>
      </c>
      <c r="V120" s="203">
        <v>60</v>
      </c>
      <c r="W120" s="203">
        <v>60</v>
      </c>
      <c r="X120" s="203">
        <v>60</v>
      </c>
      <c r="Y120" s="203">
        <v>60</v>
      </c>
      <c r="Z120" s="203">
        <v>60</v>
      </c>
      <c r="AA120" s="203">
        <v>60</v>
      </c>
      <c r="AB120" s="203">
        <v>60</v>
      </c>
      <c r="AC120" s="203">
        <v>60</v>
      </c>
      <c r="AD120" s="203">
        <v>60</v>
      </c>
      <c r="AE120" s="203">
        <v>60</v>
      </c>
      <c r="AF120" s="203">
        <v>60</v>
      </c>
      <c r="AG120" s="203">
        <v>60</v>
      </c>
      <c r="AH120" s="203">
        <v>60</v>
      </c>
      <c r="AI120" s="203">
        <v>60</v>
      </c>
      <c r="AJ120" s="203">
        <v>60</v>
      </c>
      <c r="AK120" s="203">
        <v>60</v>
      </c>
      <c r="AL120" s="203">
        <v>60</v>
      </c>
      <c r="AM120" s="203">
        <v>60</v>
      </c>
      <c r="AN120" s="203">
        <v>60</v>
      </c>
      <c r="AO120" s="203">
        <v>60</v>
      </c>
      <c r="AP120" s="203">
        <v>60</v>
      </c>
      <c r="AQ120" s="203">
        <v>60</v>
      </c>
      <c r="AR120" s="203">
        <v>60</v>
      </c>
      <c r="AS120" s="203">
        <v>60</v>
      </c>
    </row>
    <row r="122" spans="6:45" ht="11.45" customHeight="1" x14ac:dyDescent="0.2">
      <c r="F122" s="202"/>
    </row>
    <row r="123" spans="6:45" ht="11.45" customHeight="1" x14ac:dyDescent="0.2">
      <c r="F123" s="202"/>
    </row>
    <row r="124" spans="6:45" ht="11.45" customHeight="1" x14ac:dyDescent="0.2">
      <c r="F124" s="202"/>
    </row>
    <row r="125" spans="6:45" ht="11.45" customHeight="1" x14ac:dyDescent="0.2">
      <c r="H125" s="203" t="s">
        <v>50</v>
      </c>
    </row>
    <row r="126" spans="6:45" ht="11.45" customHeight="1" x14ac:dyDescent="0.2">
      <c r="F126" s="203" t="s">
        <v>42</v>
      </c>
      <c r="G126" s="203" t="s">
        <v>47</v>
      </c>
      <c r="H126" s="203" t="s">
        <v>48</v>
      </c>
      <c r="I126" s="203" t="s">
        <v>0</v>
      </c>
      <c r="J126" s="203" t="s">
        <v>1</v>
      </c>
      <c r="K126" s="203" t="s">
        <v>2</v>
      </c>
      <c r="L126" s="203" t="s">
        <v>33</v>
      </c>
      <c r="M126" s="203" t="s">
        <v>3</v>
      </c>
      <c r="N126" s="203" t="s">
        <v>4</v>
      </c>
      <c r="O126" s="203" t="s">
        <v>5</v>
      </c>
      <c r="P126" s="203" t="s">
        <v>6</v>
      </c>
      <c r="Q126" s="203" t="s">
        <v>7</v>
      </c>
      <c r="R126" s="203" t="s">
        <v>9</v>
      </c>
      <c r="S126" s="203" t="s">
        <v>10</v>
      </c>
      <c r="T126" s="203" t="s">
        <v>11</v>
      </c>
      <c r="U126" s="203" t="s">
        <v>8</v>
      </c>
      <c r="V126" s="203" t="s">
        <v>12</v>
      </c>
      <c r="W126" s="203" t="s">
        <v>13</v>
      </c>
      <c r="X126" s="203" t="s">
        <v>14</v>
      </c>
      <c r="Y126" s="203" t="s">
        <v>15</v>
      </c>
      <c r="Z126" s="203" t="s">
        <v>16</v>
      </c>
      <c r="AA126" s="203" t="s">
        <v>17</v>
      </c>
      <c r="AB126" s="203" t="s">
        <v>18</v>
      </c>
      <c r="AC126" s="203" t="s">
        <v>19</v>
      </c>
      <c r="AD126" s="203" t="s">
        <v>20</v>
      </c>
      <c r="AE126" s="203" t="s">
        <v>21</v>
      </c>
      <c r="AF126" s="203" t="s">
        <v>22</v>
      </c>
      <c r="AG126" s="203" t="s">
        <v>23</v>
      </c>
      <c r="AH126" s="203" t="s">
        <v>24</v>
      </c>
      <c r="AI126" s="203" t="s">
        <v>25</v>
      </c>
      <c r="AJ126" s="203" t="s">
        <v>26</v>
      </c>
      <c r="AK126" s="203" t="s">
        <v>27</v>
      </c>
      <c r="AL126" s="203" t="s">
        <v>28</v>
      </c>
      <c r="AM126" s="203" t="s">
        <v>29</v>
      </c>
      <c r="AN126" s="203" t="s">
        <v>121</v>
      </c>
      <c r="AO126" s="203" t="s">
        <v>122</v>
      </c>
      <c r="AP126" s="203" t="s">
        <v>124</v>
      </c>
      <c r="AQ126" s="203" t="s">
        <v>125</v>
      </c>
      <c r="AR126" s="203" t="s">
        <v>126</v>
      </c>
      <c r="AS126" s="203" t="s">
        <v>123</v>
      </c>
    </row>
    <row r="127" spans="6:45" ht="11.45" customHeight="1" x14ac:dyDescent="0.2">
      <c r="F127" s="203" t="s">
        <v>293</v>
      </c>
      <c r="I127" s="203">
        <v>1</v>
      </c>
      <c r="J127" s="203">
        <v>1</v>
      </c>
      <c r="K127" s="203">
        <v>1</v>
      </c>
      <c r="L127" s="203">
        <v>1</v>
      </c>
      <c r="M127" s="203">
        <v>1</v>
      </c>
      <c r="N127" s="203">
        <v>1</v>
      </c>
      <c r="O127" s="203">
        <v>1</v>
      </c>
      <c r="P127" s="203">
        <v>1</v>
      </c>
      <c r="Q127" s="203">
        <v>1</v>
      </c>
      <c r="R127" s="203">
        <v>1</v>
      </c>
      <c r="S127" s="203">
        <v>1</v>
      </c>
      <c r="T127" s="203">
        <v>1</v>
      </c>
      <c r="U127" s="203">
        <v>1</v>
      </c>
      <c r="V127" s="203">
        <v>1</v>
      </c>
      <c r="W127" s="203">
        <v>1</v>
      </c>
      <c r="X127" s="203">
        <v>1</v>
      </c>
      <c r="Y127" s="203">
        <v>1</v>
      </c>
      <c r="Z127" s="203">
        <v>1</v>
      </c>
      <c r="AA127" s="203">
        <v>1</v>
      </c>
      <c r="AB127" s="203">
        <v>1</v>
      </c>
      <c r="AC127" s="203">
        <v>1</v>
      </c>
      <c r="AD127" s="203">
        <v>1</v>
      </c>
      <c r="AE127" s="203">
        <v>1</v>
      </c>
      <c r="AF127" s="203">
        <v>1</v>
      </c>
      <c r="AG127" s="203">
        <v>1</v>
      </c>
      <c r="AH127" s="203">
        <v>1</v>
      </c>
      <c r="AI127" s="203">
        <v>1</v>
      </c>
      <c r="AJ127" s="203">
        <v>1</v>
      </c>
      <c r="AK127" s="203">
        <v>1</v>
      </c>
      <c r="AL127" s="203">
        <v>1</v>
      </c>
      <c r="AM127" s="203">
        <v>1</v>
      </c>
      <c r="AN127" s="203">
        <v>1</v>
      </c>
      <c r="AO127" s="203">
        <v>1</v>
      </c>
      <c r="AP127" s="203">
        <v>1</v>
      </c>
      <c r="AQ127" s="203">
        <v>1</v>
      </c>
      <c r="AR127" s="203">
        <v>1</v>
      </c>
      <c r="AS127" s="203">
        <v>1</v>
      </c>
    </row>
    <row r="128" spans="6:45" ht="11.45" customHeight="1" x14ac:dyDescent="0.2">
      <c r="F128" s="203" t="s">
        <v>294</v>
      </c>
      <c r="I128" s="203">
        <v>1</v>
      </c>
      <c r="J128" s="203">
        <v>1</v>
      </c>
      <c r="K128" s="203">
        <v>1</v>
      </c>
      <c r="L128" s="203">
        <v>1</v>
      </c>
      <c r="M128" s="203">
        <v>1</v>
      </c>
      <c r="N128" s="203">
        <v>1</v>
      </c>
      <c r="O128" s="203">
        <v>1</v>
      </c>
      <c r="P128" s="203">
        <v>1</v>
      </c>
      <c r="Q128" s="203">
        <v>1</v>
      </c>
      <c r="R128" s="203">
        <v>1</v>
      </c>
      <c r="S128" s="203">
        <v>1</v>
      </c>
      <c r="T128" s="203">
        <v>1</v>
      </c>
      <c r="U128" s="203">
        <v>1</v>
      </c>
      <c r="V128" s="203">
        <v>1</v>
      </c>
      <c r="W128" s="203">
        <v>1</v>
      </c>
      <c r="X128" s="203">
        <v>1</v>
      </c>
      <c r="Y128" s="203">
        <v>1</v>
      </c>
      <c r="Z128" s="203">
        <v>1</v>
      </c>
      <c r="AA128" s="203">
        <v>1</v>
      </c>
      <c r="AB128" s="203">
        <v>1</v>
      </c>
      <c r="AC128" s="203">
        <v>1</v>
      </c>
      <c r="AD128" s="203">
        <v>1</v>
      </c>
      <c r="AE128" s="203">
        <v>1</v>
      </c>
      <c r="AF128" s="203">
        <v>1</v>
      </c>
      <c r="AG128" s="203">
        <v>1</v>
      </c>
      <c r="AH128" s="203">
        <v>1</v>
      </c>
      <c r="AI128" s="203">
        <v>1</v>
      </c>
      <c r="AJ128" s="203">
        <v>1</v>
      </c>
      <c r="AK128" s="203">
        <v>1</v>
      </c>
      <c r="AL128" s="203">
        <v>1</v>
      </c>
      <c r="AM128" s="203">
        <v>1</v>
      </c>
      <c r="AN128" s="203">
        <v>1</v>
      </c>
      <c r="AO128" s="203">
        <v>1</v>
      </c>
      <c r="AP128" s="203">
        <v>1</v>
      </c>
      <c r="AQ128" s="203">
        <v>1</v>
      </c>
      <c r="AR128" s="203">
        <v>1</v>
      </c>
      <c r="AS128" s="203">
        <v>1</v>
      </c>
    </row>
    <row r="129" spans="2:45" ht="11.45" customHeight="1" x14ac:dyDescent="0.2">
      <c r="F129" s="203" t="s">
        <v>295</v>
      </c>
      <c r="I129" s="203">
        <v>1</v>
      </c>
      <c r="J129" s="203">
        <v>1</v>
      </c>
      <c r="K129" s="203">
        <v>1</v>
      </c>
      <c r="L129" s="203">
        <v>1</v>
      </c>
      <c r="M129" s="203">
        <v>1</v>
      </c>
      <c r="N129" s="203">
        <v>1</v>
      </c>
      <c r="O129" s="203">
        <v>1</v>
      </c>
      <c r="P129" s="203">
        <v>1</v>
      </c>
      <c r="Q129" s="203">
        <v>1</v>
      </c>
      <c r="R129" s="203">
        <v>1</v>
      </c>
      <c r="S129" s="203">
        <v>1</v>
      </c>
      <c r="T129" s="203">
        <v>1</v>
      </c>
      <c r="U129" s="203">
        <v>1</v>
      </c>
      <c r="V129" s="203">
        <v>1</v>
      </c>
      <c r="W129" s="203">
        <v>1</v>
      </c>
      <c r="X129" s="203">
        <v>1</v>
      </c>
      <c r="Y129" s="203">
        <v>1</v>
      </c>
      <c r="Z129" s="203">
        <v>1</v>
      </c>
      <c r="AA129" s="203">
        <v>1</v>
      </c>
      <c r="AB129" s="203">
        <v>1</v>
      </c>
      <c r="AC129" s="203">
        <v>1</v>
      </c>
      <c r="AD129" s="203">
        <v>1</v>
      </c>
      <c r="AE129" s="203">
        <v>1</v>
      </c>
      <c r="AF129" s="203">
        <v>1</v>
      </c>
      <c r="AG129" s="203">
        <v>1</v>
      </c>
      <c r="AH129" s="203">
        <v>1</v>
      </c>
      <c r="AI129" s="203">
        <v>1</v>
      </c>
      <c r="AJ129" s="203">
        <v>1</v>
      </c>
      <c r="AK129" s="203">
        <v>1</v>
      </c>
      <c r="AL129" s="203">
        <v>1</v>
      </c>
      <c r="AM129" s="203">
        <v>1</v>
      </c>
      <c r="AN129" s="203">
        <v>1</v>
      </c>
      <c r="AO129" s="203">
        <v>1</v>
      </c>
      <c r="AP129" s="203">
        <v>1</v>
      </c>
      <c r="AQ129" s="203">
        <v>1</v>
      </c>
      <c r="AR129" s="203">
        <v>1</v>
      </c>
      <c r="AS129" s="203">
        <v>1</v>
      </c>
    </row>
    <row r="130" spans="2:45" ht="11.45" customHeight="1" x14ac:dyDescent="0.2">
      <c r="F130" s="203" t="s">
        <v>296</v>
      </c>
      <c r="I130" s="203">
        <v>1</v>
      </c>
      <c r="J130" s="203">
        <v>1</v>
      </c>
      <c r="K130" s="203">
        <v>1</v>
      </c>
      <c r="L130" s="203">
        <v>1</v>
      </c>
      <c r="M130" s="203">
        <v>1</v>
      </c>
      <c r="N130" s="203">
        <v>1</v>
      </c>
      <c r="O130" s="203">
        <v>1</v>
      </c>
      <c r="P130" s="203">
        <v>1</v>
      </c>
      <c r="Q130" s="203">
        <v>1</v>
      </c>
      <c r="R130" s="203">
        <v>1</v>
      </c>
      <c r="S130" s="203">
        <v>1</v>
      </c>
      <c r="T130" s="203">
        <v>1</v>
      </c>
      <c r="U130" s="203">
        <v>1</v>
      </c>
      <c r="V130" s="203">
        <v>1</v>
      </c>
      <c r="W130" s="203">
        <v>1</v>
      </c>
      <c r="X130" s="203">
        <v>1</v>
      </c>
      <c r="Y130" s="203">
        <v>1</v>
      </c>
      <c r="Z130" s="203">
        <v>1</v>
      </c>
      <c r="AA130" s="203">
        <v>1</v>
      </c>
      <c r="AB130" s="203">
        <v>1</v>
      </c>
      <c r="AC130" s="203">
        <v>1</v>
      </c>
      <c r="AD130" s="203">
        <v>1</v>
      </c>
      <c r="AE130" s="203">
        <v>1</v>
      </c>
      <c r="AF130" s="203">
        <v>1</v>
      </c>
      <c r="AG130" s="203">
        <v>1</v>
      </c>
      <c r="AH130" s="203">
        <v>1</v>
      </c>
      <c r="AI130" s="203">
        <v>1</v>
      </c>
      <c r="AJ130" s="203">
        <v>1</v>
      </c>
      <c r="AK130" s="203">
        <v>1</v>
      </c>
      <c r="AL130" s="203">
        <v>1</v>
      </c>
      <c r="AM130" s="203">
        <v>1</v>
      </c>
      <c r="AN130" s="203">
        <v>1</v>
      </c>
      <c r="AO130" s="203">
        <v>1</v>
      </c>
      <c r="AP130" s="203">
        <v>1</v>
      </c>
      <c r="AQ130" s="203">
        <v>1</v>
      </c>
      <c r="AR130" s="203">
        <v>1</v>
      </c>
      <c r="AS130" s="203">
        <v>1</v>
      </c>
    </row>
    <row r="131" spans="2:45" ht="11.45" customHeight="1" x14ac:dyDescent="0.2">
      <c r="F131" s="203" t="s">
        <v>297</v>
      </c>
      <c r="I131" s="203">
        <v>1</v>
      </c>
      <c r="J131" s="203">
        <v>1</v>
      </c>
      <c r="K131" s="203">
        <v>1</v>
      </c>
      <c r="L131" s="203">
        <v>1</v>
      </c>
      <c r="M131" s="203">
        <v>1</v>
      </c>
      <c r="N131" s="203">
        <v>1</v>
      </c>
      <c r="O131" s="203">
        <v>1</v>
      </c>
      <c r="P131" s="203">
        <v>1</v>
      </c>
      <c r="Q131" s="203">
        <v>1</v>
      </c>
      <c r="R131" s="203">
        <v>1</v>
      </c>
      <c r="S131" s="203">
        <v>1</v>
      </c>
      <c r="T131" s="203">
        <v>1</v>
      </c>
      <c r="U131" s="203">
        <v>1</v>
      </c>
      <c r="V131" s="203">
        <v>1</v>
      </c>
      <c r="W131" s="203">
        <v>1</v>
      </c>
      <c r="X131" s="203">
        <v>1</v>
      </c>
      <c r="Y131" s="203">
        <v>1</v>
      </c>
      <c r="Z131" s="203">
        <v>1</v>
      </c>
      <c r="AA131" s="203">
        <v>1</v>
      </c>
      <c r="AB131" s="203">
        <v>1</v>
      </c>
      <c r="AC131" s="203">
        <v>1</v>
      </c>
      <c r="AD131" s="203">
        <v>1</v>
      </c>
      <c r="AE131" s="203">
        <v>1</v>
      </c>
      <c r="AF131" s="203">
        <v>1</v>
      </c>
      <c r="AG131" s="203">
        <v>1</v>
      </c>
      <c r="AH131" s="203">
        <v>1</v>
      </c>
      <c r="AI131" s="203">
        <v>1</v>
      </c>
      <c r="AJ131" s="203">
        <v>1</v>
      </c>
      <c r="AK131" s="203">
        <v>1</v>
      </c>
      <c r="AL131" s="203">
        <v>1</v>
      </c>
      <c r="AM131" s="203">
        <v>1</v>
      </c>
      <c r="AN131" s="203">
        <v>1</v>
      </c>
      <c r="AO131" s="203">
        <v>1</v>
      </c>
      <c r="AP131" s="203">
        <v>1</v>
      </c>
      <c r="AQ131" s="203">
        <v>1</v>
      </c>
      <c r="AR131" s="203">
        <v>1</v>
      </c>
      <c r="AS131" s="203">
        <v>1</v>
      </c>
    </row>
    <row r="132" spans="2:45" ht="11.45" customHeight="1" x14ac:dyDescent="0.2">
      <c r="F132" s="203" t="s">
        <v>298</v>
      </c>
      <c r="I132" s="203">
        <v>1</v>
      </c>
      <c r="J132" s="203">
        <v>1</v>
      </c>
      <c r="K132" s="203">
        <v>1</v>
      </c>
      <c r="L132" s="203">
        <v>1</v>
      </c>
      <c r="M132" s="203">
        <v>1</v>
      </c>
      <c r="N132" s="203">
        <v>1</v>
      </c>
      <c r="O132" s="203">
        <v>1</v>
      </c>
      <c r="P132" s="203">
        <v>1</v>
      </c>
      <c r="Q132" s="203">
        <v>1</v>
      </c>
      <c r="R132" s="203">
        <v>1</v>
      </c>
      <c r="S132" s="203">
        <v>1</v>
      </c>
      <c r="T132" s="203">
        <v>1</v>
      </c>
      <c r="U132" s="203">
        <v>1</v>
      </c>
      <c r="V132" s="203">
        <v>1</v>
      </c>
      <c r="W132" s="203">
        <v>1</v>
      </c>
      <c r="X132" s="203">
        <v>1</v>
      </c>
      <c r="Y132" s="203">
        <v>1</v>
      </c>
      <c r="Z132" s="203">
        <v>1</v>
      </c>
      <c r="AA132" s="203">
        <v>1</v>
      </c>
      <c r="AB132" s="203">
        <v>1</v>
      </c>
      <c r="AC132" s="203">
        <v>1</v>
      </c>
      <c r="AD132" s="203">
        <v>1</v>
      </c>
      <c r="AE132" s="203">
        <v>1</v>
      </c>
      <c r="AF132" s="203">
        <v>1</v>
      </c>
      <c r="AG132" s="203">
        <v>1</v>
      </c>
      <c r="AH132" s="203">
        <v>1</v>
      </c>
      <c r="AI132" s="203">
        <v>1</v>
      </c>
      <c r="AJ132" s="203">
        <v>1</v>
      </c>
      <c r="AK132" s="203">
        <v>1</v>
      </c>
      <c r="AL132" s="203">
        <v>1</v>
      </c>
      <c r="AM132" s="203">
        <v>1</v>
      </c>
      <c r="AN132" s="203">
        <v>1</v>
      </c>
      <c r="AO132" s="203">
        <v>1</v>
      </c>
      <c r="AP132" s="203">
        <v>1</v>
      </c>
      <c r="AQ132" s="203">
        <v>1</v>
      </c>
      <c r="AR132" s="203">
        <v>1</v>
      </c>
      <c r="AS132" s="203">
        <v>1</v>
      </c>
    </row>
    <row r="133" spans="2:45" ht="11.45" customHeight="1" x14ac:dyDescent="0.2">
      <c r="F133" s="203" t="s">
        <v>299</v>
      </c>
      <c r="I133" s="203">
        <v>1</v>
      </c>
      <c r="J133" s="203">
        <v>1</v>
      </c>
      <c r="K133" s="203">
        <v>1</v>
      </c>
      <c r="L133" s="203">
        <v>1</v>
      </c>
      <c r="M133" s="203">
        <v>1</v>
      </c>
      <c r="N133" s="203">
        <v>1</v>
      </c>
      <c r="O133" s="203">
        <v>1</v>
      </c>
      <c r="P133" s="203">
        <v>1</v>
      </c>
      <c r="Q133" s="203">
        <v>1</v>
      </c>
      <c r="R133" s="203">
        <v>1</v>
      </c>
      <c r="S133" s="203">
        <v>1</v>
      </c>
      <c r="T133" s="203">
        <v>1</v>
      </c>
      <c r="U133" s="203">
        <v>1</v>
      </c>
      <c r="V133" s="203">
        <v>1</v>
      </c>
      <c r="W133" s="203">
        <v>1</v>
      </c>
      <c r="X133" s="203">
        <v>1</v>
      </c>
      <c r="Y133" s="203">
        <v>1</v>
      </c>
      <c r="Z133" s="203">
        <v>1</v>
      </c>
      <c r="AA133" s="203">
        <v>1</v>
      </c>
      <c r="AB133" s="203">
        <v>1</v>
      </c>
      <c r="AC133" s="203">
        <v>1</v>
      </c>
      <c r="AD133" s="203">
        <v>1</v>
      </c>
      <c r="AE133" s="203">
        <v>1</v>
      </c>
      <c r="AF133" s="203">
        <v>1</v>
      </c>
      <c r="AG133" s="203">
        <v>1</v>
      </c>
      <c r="AH133" s="203">
        <v>1</v>
      </c>
      <c r="AI133" s="203">
        <v>1</v>
      </c>
      <c r="AJ133" s="203">
        <v>1</v>
      </c>
      <c r="AK133" s="203">
        <v>1</v>
      </c>
      <c r="AL133" s="203">
        <v>1</v>
      </c>
      <c r="AM133" s="203">
        <v>1</v>
      </c>
      <c r="AN133" s="203">
        <v>1</v>
      </c>
      <c r="AO133" s="203">
        <v>1</v>
      </c>
      <c r="AP133" s="203">
        <v>1</v>
      </c>
      <c r="AQ133" s="203">
        <v>1</v>
      </c>
      <c r="AR133" s="203">
        <v>1</v>
      </c>
      <c r="AS133" s="203">
        <v>1</v>
      </c>
    </row>
    <row r="134" spans="2:45" ht="11.45" customHeight="1" x14ac:dyDescent="0.2">
      <c r="F134" s="202"/>
    </row>
    <row r="135" spans="2:45" ht="11.45" customHeight="1" x14ac:dyDescent="0.2">
      <c r="F135" s="202"/>
    </row>
    <row r="136" spans="2:45" ht="11.45" customHeight="1" x14ac:dyDescent="0.2">
      <c r="F136" s="202"/>
    </row>
    <row r="137" spans="2:45" ht="11.45" customHeight="1" x14ac:dyDescent="0.2">
      <c r="E137" s="203" t="s">
        <v>251</v>
      </c>
      <c r="F137" s="202"/>
    </row>
    <row r="138" spans="2:45" ht="11.45" customHeight="1" x14ac:dyDescent="0.2">
      <c r="H138" s="203" t="s">
        <v>50</v>
      </c>
    </row>
    <row r="139" spans="2:45" ht="11.45" customHeight="1" x14ac:dyDescent="0.2">
      <c r="B139" s="203" t="s">
        <v>252</v>
      </c>
      <c r="F139" s="203" t="s">
        <v>42</v>
      </c>
      <c r="G139" s="203" t="s">
        <v>47</v>
      </c>
      <c r="H139" s="203" t="s">
        <v>48</v>
      </c>
      <c r="I139" s="203" t="s">
        <v>0</v>
      </c>
      <c r="J139" s="203" t="s">
        <v>1</v>
      </c>
      <c r="K139" s="203" t="s">
        <v>2</v>
      </c>
      <c r="L139" s="203" t="s">
        <v>33</v>
      </c>
      <c r="M139" s="203" t="s">
        <v>3</v>
      </c>
      <c r="N139" s="203" t="s">
        <v>4</v>
      </c>
      <c r="O139" s="203" t="s">
        <v>5</v>
      </c>
      <c r="P139" s="203" t="s">
        <v>6</v>
      </c>
      <c r="Q139" s="203" t="s">
        <v>7</v>
      </c>
      <c r="R139" s="203" t="s">
        <v>9</v>
      </c>
      <c r="S139" s="203" t="s">
        <v>10</v>
      </c>
      <c r="T139" s="203" t="s">
        <v>11</v>
      </c>
      <c r="U139" s="203" t="s">
        <v>8</v>
      </c>
      <c r="V139" s="203" t="s">
        <v>12</v>
      </c>
      <c r="W139" s="203" t="s">
        <v>13</v>
      </c>
      <c r="X139" s="203" t="s">
        <v>14</v>
      </c>
      <c r="Y139" s="203" t="s">
        <v>15</v>
      </c>
      <c r="Z139" s="203" t="s">
        <v>16</v>
      </c>
      <c r="AA139" s="203" t="s">
        <v>17</v>
      </c>
      <c r="AB139" s="203" t="s">
        <v>18</v>
      </c>
      <c r="AC139" s="203" t="s">
        <v>19</v>
      </c>
      <c r="AD139" s="203" t="s">
        <v>20</v>
      </c>
      <c r="AE139" s="203" t="s">
        <v>21</v>
      </c>
      <c r="AF139" s="203" t="s">
        <v>22</v>
      </c>
      <c r="AG139" s="203" t="s">
        <v>23</v>
      </c>
      <c r="AH139" s="203" t="s">
        <v>24</v>
      </c>
      <c r="AI139" s="203" t="s">
        <v>25</v>
      </c>
      <c r="AJ139" s="203" t="s">
        <v>26</v>
      </c>
      <c r="AK139" s="203" t="s">
        <v>27</v>
      </c>
      <c r="AL139" s="203" t="s">
        <v>28</v>
      </c>
      <c r="AM139" s="203" t="s">
        <v>29</v>
      </c>
      <c r="AN139" s="203" t="s">
        <v>121</v>
      </c>
      <c r="AO139" s="203" t="s">
        <v>122</v>
      </c>
      <c r="AP139" s="203" t="s">
        <v>124</v>
      </c>
      <c r="AQ139" s="203" t="s">
        <v>125</v>
      </c>
      <c r="AR139" s="203" t="s">
        <v>126</v>
      </c>
      <c r="AS139" s="203" t="s">
        <v>123</v>
      </c>
    </row>
    <row r="140" spans="2:45" ht="11.45" customHeight="1" x14ac:dyDescent="0.2">
      <c r="F140" s="203" t="s">
        <v>303</v>
      </c>
      <c r="I140" s="203">
        <v>1</v>
      </c>
      <c r="J140" s="203">
        <v>1</v>
      </c>
      <c r="K140" s="203">
        <v>1</v>
      </c>
      <c r="L140" s="203">
        <v>1</v>
      </c>
      <c r="M140" s="203">
        <v>1</v>
      </c>
      <c r="N140" s="203">
        <v>1</v>
      </c>
      <c r="O140" s="203">
        <v>1</v>
      </c>
      <c r="P140" s="203">
        <v>1</v>
      </c>
      <c r="Q140" s="203">
        <v>1</v>
      </c>
      <c r="R140" s="203">
        <v>1</v>
      </c>
      <c r="S140" s="203">
        <v>1</v>
      </c>
      <c r="T140" s="203">
        <v>1</v>
      </c>
      <c r="U140" s="203">
        <v>1</v>
      </c>
      <c r="V140" s="203">
        <v>1</v>
      </c>
      <c r="W140" s="203">
        <v>1</v>
      </c>
      <c r="X140" s="203">
        <v>1</v>
      </c>
      <c r="Y140" s="203">
        <v>1</v>
      </c>
      <c r="Z140" s="203">
        <v>1</v>
      </c>
      <c r="AA140" s="203">
        <v>1</v>
      </c>
      <c r="AB140" s="203">
        <v>1</v>
      </c>
      <c r="AC140" s="203">
        <v>1</v>
      </c>
      <c r="AD140" s="203">
        <v>1</v>
      </c>
      <c r="AE140" s="203">
        <v>1</v>
      </c>
      <c r="AF140" s="203">
        <v>1</v>
      </c>
      <c r="AG140" s="203">
        <v>1</v>
      </c>
      <c r="AH140" s="203">
        <v>1</v>
      </c>
      <c r="AI140" s="203">
        <v>1</v>
      </c>
      <c r="AJ140" s="203">
        <v>1</v>
      </c>
      <c r="AK140" s="203">
        <v>1</v>
      </c>
      <c r="AL140" s="203">
        <v>1</v>
      </c>
      <c r="AM140" s="203">
        <v>1</v>
      </c>
      <c r="AN140" s="203">
        <v>1</v>
      </c>
      <c r="AO140" s="203">
        <v>1</v>
      </c>
      <c r="AP140" s="203">
        <v>1</v>
      </c>
      <c r="AQ140" s="203">
        <v>1</v>
      </c>
      <c r="AR140" s="203">
        <v>1</v>
      </c>
      <c r="AS140" s="203">
        <v>1</v>
      </c>
    </row>
    <row r="143" spans="2:45" ht="11.45" customHeight="1" x14ac:dyDescent="0.2">
      <c r="H143" s="203" t="s">
        <v>304</v>
      </c>
    </row>
    <row r="144" spans="2:45" ht="11.45" customHeight="1" x14ac:dyDescent="0.2">
      <c r="F144" s="203" t="s">
        <v>42</v>
      </c>
      <c r="G144" s="203" t="s">
        <v>47</v>
      </c>
      <c r="H144" s="203" t="s">
        <v>48</v>
      </c>
      <c r="I144" s="203" t="s">
        <v>0</v>
      </c>
      <c r="J144" s="203" t="s">
        <v>1</v>
      </c>
      <c r="K144" s="203" t="s">
        <v>2</v>
      </c>
      <c r="L144" s="203" t="s">
        <v>33</v>
      </c>
      <c r="M144" s="203" t="s">
        <v>3</v>
      </c>
      <c r="N144" s="203" t="s">
        <v>4</v>
      </c>
      <c r="O144" s="203" t="s">
        <v>5</v>
      </c>
      <c r="P144" s="203" t="s">
        <v>6</v>
      </c>
      <c r="Q144" s="203" t="s">
        <v>7</v>
      </c>
      <c r="R144" s="203" t="s">
        <v>9</v>
      </c>
      <c r="S144" s="203" t="s">
        <v>10</v>
      </c>
      <c r="T144" s="203" t="s">
        <v>11</v>
      </c>
      <c r="U144" s="203" t="s">
        <v>8</v>
      </c>
      <c r="V144" s="203" t="s">
        <v>12</v>
      </c>
      <c r="W144" s="203" t="s">
        <v>13</v>
      </c>
      <c r="X144" s="203" t="s">
        <v>14</v>
      </c>
      <c r="Y144" s="203" t="s">
        <v>15</v>
      </c>
      <c r="Z144" s="203" t="s">
        <v>16</v>
      </c>
      <c r="AA144" s="203" t="s">
        <v>17</v>
      </c>
      <c r="AB144" s="203" t="s">
        <v>18</v>
      </c>
      <c r="AC144" s="203" t="s">
        <v>19</v>
      </c>
      <c r="AD144" s="203" t="s">
        <v>20</v>
      </c>
      <c r="AE144" s="203" t="s">
        <v>21</v>
      </c>
      <c r="AF144" s="203" t="s">
        <v>22</v>
      </c>
      <c r="AG144" s="203" t="s">
        <v>23</v>
      </c>
      <c r="AH144" s="203" t="s">
        <v>24</v>
      </c>
      <c r="AI144" s="203" t="s">
        <v>25</v>
      </c>
      <c r="AJ144" s="203" t="s">
        <v>26</v>
      </c>
      <c r="AK144" s="203" t="s">
        <v>27</v>
      </c>
      <c r="AL144" s="203" t="s">
        <v>28</v>
      </c>
      <c r="AM144" s="203" t="s">
        <v>29</v>
      </c>
      <c r="AN144" s="203" t="s">
        <v>121</v>
      </c>
      <c r="AO144" s="203" t="s">
        <v>122</v>
      </c>
      <c r="AP144" s="203" t="s">
        <v>124</v>
      </c>
      <c r="AQ144" s="203" t="s">
        <v>125</v>
      </c>
      <c r="AR144" s="203" t="s">
        <v>126</v>
      </c>
      <c r="AS144" s="203" t="s">
        <v>123</v>
      </c>
    </row>
    <row r="145" spans="6:45" ht="11.45" customHeight="1" x14ac:dyDescent="0.2">
      <c r="F145" s="203" t="s">
        <v>303</v>
      </c>
      <c r="I145" s="203">
        <v>31.536000000000001</v>
      </c>
      <c r="J145" s="203">
        <v>31.536000000000001</v>
      </c>
      <c r="K145" s="203">
        <v>31.536000000000001</v>
      </c>
      <c r="L145" s="203">
        <v>31.536000000000001</v>
      </c>
      <c r="M145" s="203">
        <v>31.536000000000001</v>
      </c>
      <c r="N145" s="203">
        <v>31.536000000000001</v>
      </c>
      <c r="O145" s="203">
        <v>31.536000000000001</v>
      </c>
      <c r="P145" s="203">
        <v>31.536000000000001</v>
      </c>
      <c r="Q145" s="203">
        <v>31.536000000000001</v>
      </c>
      <c r="R145" s="203">
        <v>31.536000000000001</v>
      </c>
      <c r="S145" s="203">
        <v>31.536000000000001</v>
      </c>
      <c r="T145" s="203">
        <v>31.536000000000001</v>
      </c>
      <c r="U145" s="203">
        <v>31.536000000000001</v>
      </c>
      <c r="V145" s="203">
        <v>31.536000000000001</v>
      </c>
      <c r="W145" s="203">
        <v>31.536000000000001</v>
      </c>
      <c r="X145" s="203">
        <v>31.536000000000001</v>
      </c>
      <c r="Y145" s="203">
        <v>31.536000000000001</v>
      </c>
      <c r="Z145" s="203">
        <v>31.536000000000001</v>
      </c>
      <c r="AA145" s="203">
        <v>31.536000000000001</v>
      </c>
      <c r="AB145" s="203">
        <v>31.536000000000001</v>
      </c>
      <c r="AC145" s="203">
        <v>31.536000000000001</v>
      </c>
      <c r="AD145" s="203">
        <v>31.536000000000001</v>
      </c>
      <c r="AE145" s="203">
        <v>31.536000000000001</v>
      </c>
      <c r="AF145" s="203">
        <v>31.536000000000001</v>
      </c>
      <c r="AG145" s="203">
        <v>31.536000000000001</v>
      </c>
      <c r="AH145" s="203">
        <v>31.536000000000001</v>
      </c>
      <c r="AI145" s="203">
        <v>31.536000000000001</v>
      </c>
      <c r="AJ145" s="203">
        <v>31.536000000000001</v>
      </c>
      <c r="AK145" s="203">
        <v>31.536000000000001</v>
      </c>
      <c r="AL145" s="203">
        <v>31.536000000000001</v>
      </c>
      <c r="AM145" s="203">
        <v>31.536000000000001</v>
      </c>
      <c r="AN145" s="203">
        <v>31.536000000000001</v>
      </c>
      <c r="AO145" s="203">
        <v>31.536000000000001</v>
      </c>
      <c r="AP145" s="203">
        <v>31.536000000000001</v>
      </c>
      <c r="AQ145" s="203">
        <v>31.536000000000001</v>
      </c>
      <c r="AR145" s="203">
        <v>31.536000000000001</v>
      </c>
      <c r="AS145" s="203">
        <v>31.536000000000001</v>
      </c>
    </row>
    <row r="148" spans="6:45" ht="11.45" customHeight="1" x14ac:dyDescent="0.2">
      <c r="H148" s="203" t="s">
        <v>305</v>
      </c>
    </row>
    <row r="149" spans="6:45" ht="11.45" customHeight="1" x14ac:dyDescent="0.2">
      <c r="F149" s="203" t="s">
        <v>42</v>
      </c>
      <c r="G149" s="203" t="s">
        <v>47</v>
      </c>
      <c r="H149" s="203" t="s">
        <v>48</v>
      </c>
      <c r="I149" s="203" t="s">
        <v>0</v>
      </c>
      <c r="J149" s="203" t="s">
        <v>1</v>
      </c>
      <c r="K149" s="203" t="s">
        <v>2</v>
      </c>
      <c r="L149" s="203" t="s">
        <v>33</v>
      </c>
      <c r="M149" s="203" t="s">
        <v>3</v>
      </c>
      <c r="N149" s="203" t="s">
        <v>4</v>
      </c>
      <c r="O149" s="203" t="s">
        <v>5</v>
      </c>
      <c r="P149" s="203" t="s">
        <v>6</v>
      </c>
      <c r="Q149" s="203" t="s">
        <v>7</v>
      </c>
      <c r="R149" s="203" t="s">
        <v>9</v>
      </c>
      <c r="S149" s="203" t="s">
        <v>10</v>
      </c>
      <c r="T149" s="203" t="s">
        <v>11</v>
      </c>
      <c r="U149" s="203" t="s">
        <v>8</v>
      </c>
      <c r="V149" s="203" t="s">
        <v>12</v>
      </c>
      <c r="W149" s="203" t="s">
        <v>13</v>
      </c>
      <c r="X149" s="203" t="s">
        <v>14</v>
      </c>
      <c r="Y149" s="203" t="s">
        <v>15</v>
      </c>
      <c r="Z149" s="203" t="s">
        <v>16</v>
      </c>
      <c r="AA149" s="203" t="s">
        <v>17</v>
      </c>
      <c r="AB149" s="203" t="s">
        <v>18</v>
      </c>
      <c r="AC149" s="203" t="s">
        <v>19</v>
      </c>
      <c r="AD149" s="203" t="s">
        <v>20</v>
      </c>
      <c r="AE149" s="203" t="s">
        <v>21</v>
      </c>
      <c r="AF149" s="203" t="s">
        <v>22</v>
      </c>
      <c r="AG149" s="203" t="s">
        <v>23</v>
      </c>
      <c r="AH149" s="203" t="s">
        <v>24</v>
      </c>
      <c r="AI149" s="203" t="s">
        <v>25</v>
      </c>
      <c r="AJ149" s="203" t="s">
        <v>26</v>
      </c>
      <c r="AK149" s="203" t="s">
        <v>27</v>
      </c>
      <c r="AL149" s="203" t="s">
        <v>28</v>
      </c>
      <c r="AM149" s="203" t="s">
        <v>29</v>
      </c>
      <c r="AN149" s="203" t="s">
        <v>121</v>
      </c>
      <c r="AO149" s="203" t="s">
        <v>122</v>
      </c>
      <c r="AP149" s="203" t="s">
        <v>124</v>
      </c>
      <c r="AQ149" s="203" t="s">
        <v>125</v>
      </c>
      <c r="AR149" s="203" t="s">
        <v>126</v>
      </c>
      <c r="AS149" s="203" t="s">
        <v>123</v>
      </c>
    </row>
    <row r="150" spans="6:45" ht="11.45" customHeight="1" x14ac:dyDescent="0.2">
      <c r="F150" s="203" t="s">
        <v>303</v>
      </c>
      <c r="G150" s="203" t="s">
        <v>253</v>
      </c>
    </row>
    <row r="151" spans="6:45" ht="11.45" customHeight="1" x14ac:dyDescent="0.2">
      <c r="G151" s="203" t="s">
        <v>414</v>
      </c>
    </row>
    <row r="152" spans="6:45" ht="11.45" customHeight="1" x14ac:dyDescent="0.2">
      <c r="H152" s="203" t="s">
        <v>103</v>
      </c>
    </row>
    <row r="155" spans="6:45" ht="11.45" customHeight="1" x14ac:dyDescent="0.2">
      <c r="H155" s="203" t="s">
        <v>306</v>
      </c>
    </row>
    <row r="156" spans="6:45" ht="11.45" customHeight="1" x14ac:dyDescent="0.2">
      <c r="F156" s="203" t="s">
        <v>42</v>
      </c>
      <c r="G156" s="203" t="s">
        <v>47</v>
      </c>
      <c r="H156" s="203" t="s">
        <v>48</v>
      </c>
      <c r="I156" s="203" t="s">
        <v>0</v>
      </c>
      <c r="J156" s="203" t="s">
        <v>1</v>
      </c>
      <c r="K156" s="203" t="s">
        <v>2</v>
      </c>
      <c r="L156" s="203" t="s">
        <v>33</v>
      </c>
      <c r="M156" s="203" t="s">
        <v>3</v>
      </c>
      <c r="N156" s="203" t="s">
        <v>4</v>
      </c>
      <c r="O156" s="203" t="s">
        <v>5</v>
      </c>
      <c r="P156" s="203" t="s">
        <v>6</v>
      </c>
      <c r="Q156" s="203" t="s">
        <v>7</v>
      </c>
      <c r="R156" s="203" t="s">
        <v>9</v>
      </c>
      <c r="S156" s="203" t="s">
        <v>10</v>
      </c>
      <c r="T156" s="203" t="s">
        <v>11</v>
      </c>
      <c r="U156" s="203" t="s">
        <v>8</v>
      </c>
      <c r="V156" s="203" t="s">
        <v>12</v>
      </c>
      <c r="W156" s="203" t="s">
        <v>13</v>
      </c>
      <c r="X156" s="203" t="s">
        <v>14</v>
      </c>
      <c r="Y156" s="203" t="s">
        <v>15</v>
      </c>
      <c r="Z156" s="203" t="s">
        <v>16</v>
      </c>
      <c r="AA156" s="203" t="s">
        <v>17</v>
      </c>
      <c r="AB156" s="203" t="s">
        <v>18</v>
      </c>
      <c r="AC156" s="203" t="s">
        <v>19</v>
      </c>
      <c r="AD156" s="203" t="s">
        <v>20</v>
      </c>
      <c r="AE156" s="203" t="s">
        <v>21</v>
      </c>
      <c r="AF156" s="203" t="s">
        <v>22</v>
      </c>
      <c r="AG156" s="203" t="s">
        <v>23</v>
      </c>
      <c r="AH156" s="203" t="s">
        <v>24</v>
      </c>
      <c r="AI156" s="203" t="s">
        <v>25</v>
      </c>
      <c r="AJ156" s="203" t="s">
        <v>26</v>
      </c>
      <c r="AK156" s="203" t="s">
        <v>27</v>
      </c>
      <c r="AL156" s="203" t="s">
        <v>28</v>
      </c>
      <c r="AM156" s="203" t="s">
        <v>29</v>
      </c>
      <c r="AN156" s="203" t="s">
        <v>121</v>
      </c>
      <c r="AO156" s="203" t="s">
        <v>122</v>
      </c>
      <c r="AP156" s="203" t="s">
        <v>124</v>
      </c>
      <c r="AQ156" s="203" t="s">
        <v>125</v>
      </c>
      <c r="AR156" s="203" t="s">
        <v>126</v>
      </c>
      <c r="AS156" s="203" t="s">
        <v>123</v>
      </c>
    </row>
    <row r="157" spans="6:45" ht="11.45" customHeight="1" x14ac:dyDescent="0.2">
      <c r="F157" s="203" t="s">
        <v>303</v>
      </c>
      <c r="I157" s="203">
        <v>1</v>
      </c>
      <c r="J157" s="203">
        <v>1</v>
      </c>
      <c r="K157" s="203">
        <v>1</v>
      </c>
      <c r="L157" s="203">
        <v>1</v>
      </c>
      <c r="M157" s="203">
        <v>1</v>
      </c>
      <c r="N157" s="203">
        <v>1</v>
      </c>
      <c r="O157" s="203">
        <v>1</v>
      </c>
      <c r="P157" s="203">
        <v>1</v>
      </c>
      <c r="Q157" s="203">
        <v>1</v>
      </c>
      <c r="R157" s="203">
        <v>1</v>
      </c>
      <c r="S157" s="203">
        <v>1</v>
      </c>
      <c r="T157" s="203">
        <v>1</v>
      </c>
      <c r="U157" s="203">
        <v>1</v>
      </c>
      <c r="V157" s="203">
        <v>1</v>
      </c>
      <c r="W157" s="203">
        <v>1</v>
      </c>
      <c r="X157" s="203">
        <v>1</v>
      </c>
      <c r="Y157" s="203">
        <v>1</v>
      </c>
      <c r="Z157" s="203">
        <v>1</v>
      </c>
      <c r="AA157" s="203">
        <v>1</v>
      </c>
      <c r="AB157" s="203">
        <v>1</v>
      </c>
      <c r="AC157" s="203">
        <v>1</v>
      </c>
      <c r="AD157" s="203">
        <v>1</v>
      </c>
      <c r="AE157" s="203">
        <v>1</v>
      </c>
      <c r="AF157" s="203">
        <v>1</v>
      </c>
      <c r="AG157" s="203">
        <v>1</v>
      </c>
      <c r="AH157" s="203">
        <v>1</v>
      </c>
      <c r="AI157" s="203">
        <v>1</v>
      </c>
      <c r="AJ157" s="203">
        <v>1</v>
      </c>
      <c r="AK157" s="203">
        <v>1</v>
      </c>
      <c r="AL157" s="203">
        <v>1</v>
      </c>
      <c r="AM157" s="203">
        <v>1</v>
      </c>
      <c r="AN157" s="203">
        <v>1</v>
      </c>
      <c r="AO157" s="203">
        <v>1</v>
      </c>
      <c r="AP157" s="203">
        <v>1</v>
      </c>
      <c r="AQ157" s="203">
        <v>1</v>
      </c>
      <c r="AR157" s="203">
        <v>1</v>
      </c>
      <c r="AS157" s="203">
        <v>1</v>
      </c>
    </row>
    <row r="161" spans="1:48" ht="11.45" customHeight="1" x14ac:dyDescent="0.2">
      <c r="E161" s="203" t="s">
        <v>254</v>
      </c>
      <c r="F161" s="202"/>
    </row>
    <row r="162" spans="1:48" ht="11.45" customHeight="1" x14ac:dyDescent="0.2">
      <c r="H162" s="203" t="s">
        <v>71</v>
      </c>
    </row>
    <row r="163" spans="1:48" ht="11.45" customHeight="1" x14ac:dyDescent="0.2">
      <c r="F163" s="203" t="s">
        <v>42</v>
      </c>
      <c r="G163" s="203" t="s">
        <v>47</v>
      </c>
      <c r="H163" s="203" t="s">
        <v>48</v>
      </c>
      <c r="I163" s="203" t="s">
        <v>0</v>
      </c>
      <c r="J163" s="203" t="s">
        <v>1</v>
      </c>
      <c r="K163" s="203" t="s">
        <v>2</v>
      </c>
      <c r="L163" s="203" t="s">
        <v>33</v>
      </c>
      <c r="M163" s="203" t="s">
        <v>3</v>
      </c>
      <c r="N163" s="203" t="s">
        <v>4</v>
      </c>
      <c r="O163" s="203" t="s">
        <v>5</v>
      </c>
      <c r="P163" s="203" t="s">
        <v>6</v>
      </c>
      <c r="Q163" s="203" t="s">
        <v>7</v>
      </c>
      <c r="R163" s="203" t="s">
        <v>9</v>
      </c>
      <c r="S163" s="203" t="s">
        <v>10</v>
      </c>
      <c r="T163" s="203" t="s">
        <v>11</v>
      </c>
      <c r="U163" s="203" t="s">
        <v>8</v>
      </c>
      <c r="V163" s="203" t="s">
        <v>12</v>
      </c>
      <c r="W163" s="203" t="s">
        <v>13</v>
      </c>
      <c r="X163" s="203" t="s">
        <v>14</v>
      </c>
      <c r="Y163" s="203" t="s">
        <v>15</v>
      </c>
      <c r="Z163" s="203" t="s">
        <v>16</v>
      </c>
      <c r="AA163" s="203" t="s">
        <v>17</v>
      </c>
      <c r="AB163" s="203" t="s">
        <v>18</v>
      </c>
      <c r="AC163" s="203" t="s">
        <v>19</v>
      </c>
      <c r="AD163" s="203" t="s">
        <v>20</v>
      </c>
      <c r="AE163" s="203" t="s">
        <v>21</v>
      </c>
      <c r="AF163" s="203" t="s">
        <v>22</v>
      </c>
      <c r="AG163" s="203" t="s">
        <v>23</v>
      </c>
      <c r="AH163" s="203" t="s">
        <v>24</v>
      </c>
      <c r="AI163" s="203" t="s">
        <v>25</v>
      </c>
      <c r="AJ163" s="203" t="s">
        <v>26</v>
      </c>
      <c r="AK163" s="203" t="s">
        <v>27</v>
      </c>
      <c r="AL163" s="203" t="s">
        <v>28</v>
      </c>
      <c r="AM163" s="203" t="s">
        <v>29</v>
      </c>
      <c r="AN163" s="203" t="s">
        <v>121</v>
      </c>
      <c r="AO163" s="203" t="s">
        <v>122</v>
      </c>
      <c r="AP163" s="203" t="s">
        <v>124</v>
      </c>
      <c r="AQ163" s="203" t="s">
        <v>125</v>
      </c>
      <c r="AR163" s="203" t="s">
        <v>126</v>
      </c>
      <c r="AS163" s="203" t="s">
        <v>123</v>
      </c>
    </row>
    <row r="164" spans="1:48" ht="11.45" customHeight="1" x14ac:dyDescent="0.2">
      <c r="B164" s="203" t="s">
        <v>255</v>
      </c>
      <c r="F164" s="203" t="s">
        <v>308</v>
      </c>
      <c r="I164" s="218">
        <f>(IDEES!E82+IDEES!E91)/I169/I180</f>
        <v>2.783676744178083</v>
      </c>
      <c r="J164" s="218">
        <f>(IDEES!F82+IDEES!F91)/J169/J180</f>
        <v>0.41885524657534251</v>
      </c>
      <c r="K164" s="218">
        <f>(IDEES!G82+IDEES!G91)/K169/K180</f>
        <v>0.45690765068493155</v>
      </c>
      <c r="L164" s="218">
        <f>(IDEES!H82+IDEES!H91)/L169/L180</f>
        <v>0.38519977168949771</v>
      </c>
      <c r="M164" s="218">
        <f>(IDEES!I82+IDEES!I91)/M169/M180</f>
        <v>0</v>
      </c>
      <c r="N164" s="218">
        <f>(IDEES!J82+IDEES!J91)/N169/N180</f>
        <v>1.7411543835616439</v>
      </c>
      <c r="O164" s="218">
        <f>(IDEES!K82+IDEES!K91)/O169/O180</f>
        <v>13.142883770547947</v>
      </c>
      <c r="P164" s="218">
        <f>(IDEES!L82+IDEES!L91)/P169/P180</f>
        <v>3.3536929157534252</v>
      </c>
      <c r="Q164" s="218">
        <f>(IDEES!M82+IDEES!M91)/Q169/Q180</f>
        <v>0.51265318801369864</v>
      </c>
      <c r="R164" s="218">
        <f>(IDEES!N82+IDEES!N91)/R169/R180</f>
        <v>0</v>
      </c>
      <c r="S164" s="218">
        <f>(IDEES!O82+IDEES!O91)/S169/S180</f>
        <v>4.3927971715753431</v>
      </c>
      <c r="T164" s="218">
        <f>(IDEES!P82+IDEES!P91)/T169/T180</f>
        <v>5.0491127226027395</v>
      </c>
      <c r="U164" s="218">
        <f>(IDEES!Q82+IDEES!Q91)/U169/U180</f>
        <v>0</v>
      </c>
      <c r="V164" s="218">
        <f>(IDEES!R82+IDEES!R91)/V169/V180</f>
        <v>0.17998619863013698</v>
      </c>
      <c r="W164" s="218">
        <f>(IDEES!S82+IDEES!S91)/W169/W180</f>
        <v>0.87347752260273959</v>
      </c>
      <c r="X164" s="218">
        <f>(IDEES!T82+IDEES!T91)/X169/X180</f>
        <v>0</v>
      </c>
      <c r="Y164" s="218">
        <f>(IDEES!U82+IDEES!U91)/Y169/Y180</f>
        <v>0.17161339421613389</v>
      </c>
      <c r="Z164" s="218">
        <f>(IDEES!V82+IDEES!V91)/Z169/Z180</f>
        <v>0.31325962602739726</v>
      </c>
      <c r="AA164" s="218">
        <f>(IDEES!W82+IDEES!W91)/AA169/AA180</f>
        <v>0.81782717602739752</v>
      </c>
      <c r="AB164" s="218">
        <f>(IDEES!X82+IDEES!X91)/AB169/AB180</f>
        <v>0.11215780821917808</v>
      </c>
      <c r="AC164" s="218">
        <f>(IDEES!Y82+IDEES!Y91)/AC169/AC180</f>
        <v>0.61606021780821929</v>
      </c>
      <c r="AD164" s="218">
        <f>(IDEES!Z82+IDEES!Z91)/AD169/AD180</f>
        <v>0</v>
      </c>
      <c r="AE164" s="218">
        <f>(IDEES!AA82+IDEES!AA91)/AE169/AE180</f>
        <v>2.1677113188356172</v>
      </c>
      <c r="AF164" s="218">
        <f>(IDEES!AB82+IDEES!AB91)/AF169/AF180</f>
        <v>0.9996194824961947</v>
      </c>
      <c r="AG164" s="218">
        <f>(IDEES!AC82+IDEES!AC91)/AG169/AG180</f>
        <v>3.4983836575342466</v>
      </c>
      <c r="AH164" s="218">
        <f>(IDEES!AD82+IDEES!AD91)/AH169/AH180</f>
        <v>4.7373769452054799E-2</v>
      </c>
      <c r="AI164" s="218">
        <f>(IDEES!AE82+IDEES!AE91)/AI169/AI180</f>
        <v>0.85264428938356163</v>
      </c>
      <c r="AJ164" s="218">
        <f>(IDEES!AF82+IDEES!AF91)/AJ169/AJ180</f>
        <v>5.7816752705479448</v>
      </c>
      <c r="AK164" s="218">
        <f>(IDEES!AG82+IDEES!AG91)/AK169/AK180</f>
        <v>0.14840198630136986</v>
      </c>
      <c r="AL164" s="218">
        <f>(IDEES!AH82+IDEES!AH91)/AL169/AL180</f>
        <v>0.9974298236301371</v>
      </c>
      <c r="AM164" s="218">
        <f>(IDEES!AI82+IDEES!AI91)/AM169/AM180</f>
        <v>1.5639303099315069</v>
      </c>
      <c r="AN164" s="218">
        <f>(IDEES!AJ82+IDEES!AJ91)/AN169/AN180</f>
        <v>0</v>
      </c>
      <c r="AO164" s="218">
        <f>(IDEES!AK82+IDEES!AK91)/AO169/AO180</f>
        <v>0.23777773972602748</v>
      </c>
      <c r="AP164" s="218">
        <f>(IDEES!AL82+IDEES!AL91)/AP169/AP180</f>
        <v>0</v>
      </c>
      <c r="AQ164" s="218">
        <f>(IDEES!AM82+IDEES!AM91)/AQ169/AQ180</f>
        <v>5.18455098934551E-2</v>
      </c>
      <c r="AR164" s="218">
        <f>(IDEES!AN82+IDEES!AN91)/AR169/AR180</f>
        <v>0.36510654490106548</v>
      </c>
      <c r="AS164" s="218">
        <f>(IDEES!AO82+IDEES!AO91)/AS169/AS180</f>
        <v>7.5152207001522066E-3</v>
      </c>
      <c r="AT164" s="218"/>
      <c r="AU164" s="218"/>
      <c r="AV164" s="218"/>
    </row>
    <row r="166" spans="1:48" ht="11.45" customHeight="1" x14ac:dyDescent="0.2">
      <c r="A166" s="205"/>
      <c r="B166" s="202"/>
    </row>
    <row r="167" spans="1:48" ht="11.45" customHeight="1" x14ac:dyDescent="0.2">
      <c r="A167" s="205"/>
      <c r="B167" s="202"/>
      <c r="H167" s="203" t="s">
        <v>304</v>
      </c>
    </row>
    <row r="168" spans="1:48" ht="11.45" customHeight="1" x14ac:dyDescent="0.2">
      <c r="A168" s="205"/>
      <c r="B168" s="202"/>
      <c r="F168" s="203" t="s">
        <v>42</v>
      </c>
      <c r="G168" s="203" t="s">
        <v>47</v>
      </c>
      <c r="H168" s="203" t="s">
        <v>48</v>
      </c>
      <c r="I168" s="203" t="s">
        <v>0</v>
      </c>
      <c r="J168" s="203" t="s">
        <v>1</v>
      </c>
      <c r="K168" s="203" t="s">
        <v>2</v>
      </c>
      <c r="L168" s="203" t="s">
        <v>33</v>
      </c>
      <c r="M168" s="203" t="s">
        <v>3</v>
      </c>
      <c r="N168" s="203" t="s">
        <v>4</v>
      </c>
      <c r="O168" s="203" t="s">
        <v>5</v>
      </c>
      <c r="P168" s="203" t="s">
        <v>6</v>
      </c>
      <c r="Q168" s="203" t="s">
        <v>7</v>
      </c>
      <c r="R168" s="203" t="s">
        <v>9</v>
      </c>
      <c r="S168" s="203" t="s">
        <v>10</v>
      </c>
      <c r="T168" s="203" t="s">
        <v>11</v>
      </c>
      <c r="U168" s="203" t="s">
        <v>8</v>
      </c>
      <c r="V168" s="203" t="s">
        <v>12</v>
      </c>
      <c r="W168" s="203" t="s">
        <v>13</v>
      </c>
      <c r="X168" s="203" t="s">
        <v>14</v>
      </c>
      <c r="Y168" s="203" t="s">
        <v>15</v>
      </c>
      <c r="Z168" s="203" t="s">
        <v>16</v>
      </c>
      <c r="AA168" s="203" t="s">
        <v>17</v>
      </c>
      <c r="AB168" s="203" t="s">
        <v>18</v>
      </c>
      <c r="AC168" s="203" t="s">
        <v>19</v>
      </c>
      <c r="AD168" s="203" t="s">
        <v>20</v>
      </c>
      <c r="AE168" s="203" t="s">
        <v>21</v>
      </c>
      <c r="AF168" s="203" t="s">
        <v>22</v>
      </c>
      <c r="AG168" s="203" t="s">
        <v>23</v>
      </c>
      <c r="AH168" s="203" t="s">
        <v>24</v>
      </c>
      <c r="AI168" s="203" t="s">
        <v>25</v>
      </c>
      <c r="AJ168" s="203" t="s">
        <v>26</v>
      </c>
      <c r="AK168" s="203" t="s">
        <v>27</v>
      </c>
      <c r="AL168" s="203" t="s">
        <v>28</v>
      </c>
      <c r="AM168" s="203" t="s">
        <v>29</v>
      </c>
      <c r="AN168" s="203" t="s">
        <v>121</v>
      </c>
      <c r="AO168" s="203" t="s">
        <v>122</v>
      </c>
      <c r="AP168" s="203" t="s">
        <v>124</v>
      </c>
      <c r="AQ168" s="203" t="s">
        <v>125</v>
      </c>
      <c r="AR168" s="203" t="s">
        <v>126</v>
      </c>
      <c r="AS168" s="203" t="s">
        <v>123</v>
      </c>
    </row>
    <row r="169" spans="1:48" ht="11.45" customHeight="1" x14ac:dyDescent="0.2">
      <c r="A169" s="205"/>
      <c r="B169" s="202"/>
      <c r="F169" s="203" t="s">
        <v>308</v>
      </c>
      <c r="I169" s="203">
        <v>31.536000000000001</v>
      </c>
      <c r="J169" s="203">
        <v>31.536000000000001</v>
      </c>
      <c r="K169" s="203">
        <v>31.536000000000001</v>
      </c>
      <c r="L169" s="203">
        <v>31.536000000000001</v>
      </c>
      <c r="M169" s="203">
        <v>31.536000000000001</v>
      </c>
      <c r="N169" s="203">
        <v>31.536000000000001</v>
      </c>
      <c r="O169" s="203">
        <v>31.536000000000001</v>
      </c>
      <c r="P169" s="203">
        <v>31.536000000000001</v>
      </c>
      <c r="Q169" s="203">
        <v>31.536000000000001</v>
      </c>
      <c r="R169" s="203">
        <v>31.536000000000001</v>
      </c>
      <c r="S169" s="203">
        <v>31.536000000000001</v>
      </c>
      <c r="T169" s="203">
        <v>31.536000000000001</v>
      </c>
      <c r="U169" s="203">
        <v>31.536000000000001</v>
      </c>
      <c r="V169" s="203">
        <v>31.536000000000001</v>
      </c>
      <c r="W169" s="203">
        <v>31.536000000000001</v>
      </c>
      <c r="X169" s="203">
        <v>31.536000000000001</v>
      </c>
      <c r="Y169" s="203">
        <v>31.536000000000001</v>
      </c>
      <c r="Z169" s="203">
        <v>31.536000000000001</v>
      </c>
      <c r="AA169" s="203">
        <v>31.536000000000001</v>
      </c>
      <c r="AB169" s="203">
        <v>31.536000000000001</v>
      </c>
      <c r="AC169" s="203">
        <v>31.536000000000001</v>
      </c>
      <c r="AD169" s="203">
        <v>31.536000000000001</v>
      </c>
      <c r="AE169" s="203">
        <v>31.536000000000001</v>
      </c>
      <c r="AF169" s="203">
        <v>31.536000000000001</v>
      </c>
      <c r="AG169" s="203">
        <v>31.536000000000001</v>
      </c>
      <c r="AH169" s="203">
        <v>31.536000000000001</v>
      </c>
      <c r="AI169" s="203">
        <v>31.536000000000001</v>
      </c>
      <c r="AJ169" s="203">
        <v>31.536000000000001</v>
      </c>
      <c r="AK169" s="203">
        <v>31.536000000000001</v>
      </c>
      <c r="AL169" s="203">
        <v>31.536000000000001</v>
      </c>
      <c r="AM169" s="203">
        <v>31.536000000000001</v>
      </c>
      <c r="AN169" s="203">
        <v>31.536000000000001</v>
      </c>
      <c r="AO169" s="203">
        <v>31.536000000000001</v>
      </c>
      <c r="AP169" s="203">
        <v>31.536000000000001</v>
      </c>
      <c r="AQ169" s="203">
        <v>31.536000000000001</v>
      </c>
      <c r="AR169" s="203">
        <v>31.536000000000001</v>
      </c>
      <c r="AS169" s="203">
        <v>31.536000000000001</v>
      </c>
    </row>
    <row r="170" spans="1:48" ht="11.45" customHeight="1" x14ac:dyDescent="0.2">
      <c r="A170" s="205"/>
      <c r="B170" s="202"/>
    </row>
    <row r="171" spans="1:48" ht="11.45" customHeight="1" x14ac:dyDescent="0.2">
      <c r="A171" s="205"/>
      <c r="B171" s="202"/>
    </row>
    <row r="172" spans="1:48" ht="11.45" customHeight="1" x14ac:dyDescent="0.2">
      <c r="A172" s="205"/>
      <c r="B172" s="202"/>
      <c r="H172" s="203" t="s">
        <v>50</v>
      </c>
    </row>
    <row r="173" spans="1:48" ht="11.45" customHeight="1" x14ac:dyDescent="0.2">
      <c r="A173" s="205"/>
      <c r="B173" s="202"/>
      <c r="F173" s="203" t="s">
        <v>42</v>
      </c>
      <c r="G173" s="203" t="s">
        <v>47</v>
      </c>
      <c r="H173" s="203" t="s">
        <v>48</v>
      </c>
      <c r="I173" s="203" t="s">
        <v>0</v>
      </c>
      <c r="J173" s="203" t="s">
        <v>1</v>
      </c>
      <c r="K173" s="203" t="s">
        <v>2</v>
      </c>
      <c r="L173" s="203" t="s">
        <v>33</v>
      </c>
      <c r="M173" s="203" t="s">
        <v>3</v>
      </c>
      <c r="N173" s="203" t="s">
        <v>4</v>
      </c>
      <c r="O173" s="203" t="s">
        <v>5</v>
      </c>
      <c r="P173" s="203" t="s">
        <v>6</v>
      </c>
      <c r="Q173" s="203" t="s">
        <v>7</v>
      </c>
      <c r="R173" s="203" t="s">
        <v>9</v>
      </c>
      <c r="S173" s="203" t="s">
        <v>10</v>
      </c>
      <c r="T173" s="203" t="s">
        <v>11</v>
      </c>
      <c r="U173" s="203" t="s">
        <v>8</v>
      </c>
      <c r="V173" s="203" t="s">
        <v>12</v>
      </c>
      <c r="W173" s="203" t="s">
        <v>13</v>
      </c>
      <c r="X173" s="203" t="s">
        <v>14</v>
      </c>
      <c r="Y173" s="203" t="s">
        <v>15</v>
      </c>
      <c r="Z173" s="203" t="s">
        <v>16</v>
      </c>
      <c r="AA173" s="203" t="s">
        <v>17</v>
      </c>
      <c r="AB173" s="203" t="s">
        <v>18</v>
      </c>
      <c r="AC173" s="203" t="s">
        <v>19</v>
      </c>
      <c r="AD173" s="203" t="s">
        <v>20</v>
      </c>
      <c r="AE173" s="203" t="s">
        <v>21</v>
      </c>
      <c r="AF173" s="203" t="s">
        <v>22</v>
      </c>
      <c r="AG173" s="203" t="s">
        <v>23</v>
      </c>
      <c r="AH173" s="203" t="s">
        <v>24</v>
      </c>
      <c r="AI173" s="203" t="s">
        <v>25</v>
      </c>
      <c r="AJ173" s="203" t="s">
        <v>26</v>
      </c>
      <c r="AK173" s="203" t="s">
        <v>27</v>
      </c>
      <c r="AL173" s="203" t="s">
        <v>28</v>
      </c>
      <c r="AM173" s="203" t="s">
        <v>29</v>
      </c>
      <c r="AN173" s="203" t="s">
        <v>121</v>
      </c>
      <c r="AO173" s="203" t="s">
        <v>122</v>
      </c>
      <c r="AP173" s="203" t="s">
        <v>124</v>
      </c>
      <c r="AQ173" s="203" t="s">
        <v>125</v>
      </c>
      <c r="AR173" s="203" t="s">
        <v>126</v>
      </c>
      <c r="AS173" s="203" t="s">
        <v>123</v>
      </c>
    </row>
    <row r="174" spans="1:48" ht="11.45" customHeight="1" x14ac:dyDescent="0.2">
      <c r="A174" s="205"/>
      <c r="B174" s="202"/>
      <c r="F174" s="203" t="s">
        <v>308</v>
      </c>
      <c r="G174" s="203" t="s">
        <v>257</v>
      </c>
      <c r="I174" s="203">
        <v>1</v>
      </c>
      <c r="J174" s="203">
        <v>1</v>
      </c>
      <c r="K174" s="203">
        <v>1</v>
      </c>
      <c r="L174" s="203">
        <v>1</v>
      </c>
      <c r="M174" s="203">
        <v>1</v>
      </c>
      <c r="N174" s="203">
        <v>1</v>
      </c>
      <c r="O174" s="203">
        <v>1</v>
      </c>
      <c r="P174" s="203">
        <v>1</v>
      </c>
      <c r="Q174" s="203">
        <v>1</v>
      </c>
      <c r="R174" s="203">
        <v>1</v>
      </c>
      <c r="S174" s="203">
        <v>1</v>
      </c>
      <c r="T174" s="203">
        <v>1</v>
      </c>
      <c r="U174" s="203">
        <v>1</v>
      </c>
      <c r="V174" s="203">
        <v>1</v>
      </c>
      <c r="W174" s="203">
        <v>1</v>
      </c>
      <c r="X174" s="203">
        <v>1</v>
      </c>
      <c r="Y174" s="203">
        <v>1</v>
      </c>
      <c r="Z174" s="203">
        <v>1</v>
      </c>
      <c r="AA174" s="203">
        <v>1</v>
      </c>
      <c r="AB174" s="203">
        <v>1</v>
      </c>
      <c r="AC174" s="203">
        <v>1</v>
      </c>
      <c r="AD174" s="203">
        <v>1</v>
      </c>
      <c r="AE174" s="203">
        <v>1</v>
      </c>
      <c r="AF174" s="203">
        <v>1</v>
      </c>
      <c r="AG174" s="203">
        <v>1</v>
      </c>
      <c r="AH174" s="203">
        <v>1</v>
      </c>
      <c r="AI174" s="203">
        <v>1</v>
      </c>
      <c r="AJ174" s="203">
        <v>1</v>
      </c>
      <c r="AK174" s="203">
        <v>1</v>
      </c>
      <c r="AL174" s="203">
        <v>1</v>
      </c>
      <c r="AM174" s="203">
        <v>1</v>
      </c>
      <c r="AN174" s="203">
        <v>1</v>
      </c>
      <c r="AO174" s="203">
        <v>1</v>
      </c>
      <c r="AP174" s="203">
        <v>1</v>
      </c>
      <c r="AQ174" s="203">
        <v>1</v>
      </c>
      <c r="AR174" s="203">
        <v>1</v>
      </c>
      <c r="AS174" s="203">
        <v>1</v>
      </c>
    </row>
    <row r="175" spans="1:48" ht="11.45" customHeight="1" x14ac:dyDescent="0.2">
      <c r="A175" s="205"/>
      <c r="B175" s="202"/>
      <c r="H175" s="203" t="s">
        <v>413</v>
      </c>
    </row>
    <row r="176" spans="1:48" ht="11.45" customHeight="1" x14ac:dyDescent="0.2">
      <c r="A176" s="205"/>
      <c r="B176" s="202"/>
    </row>
    <row r="177" spans="1:54" ht="11.45" customHeight="1" x14ac:dyDescent="0.2">
      <c r="A177" s="205"/>
      <c r="B177" s="202"/>
    </row>
    <row r="178" spans="1:54" ht="11.45" customHeight="1" x14ac:dyDescent="0.2">
      <c r="A178" s="205"/>
      <c r="B178" s="202"/>
      <c r="H178" s="203" t="s">
        <v>307</v>
      </c>
    </row>
    <row r="179" spans="1:54" ht="11.45" customHeight="1" x14ac:dyDescent="0.2">
      <c r="A179" s="205"/>
      <c r="B179" s="202"/>
      <c r="F179" s="203" t="s">
        <v>42</v>
      </c>
      <c r="G179" s="203" t="s">
        <v>47</v>
      </c>
      <c r="H179" s="203" t="s">
        <v>48</v>
      </c>
      <c r="I179" s="203" t="s">
        <v>0</v>
      </c>
      <c r="J179" s="203" t="s">
        <v>1</v>
      </c>
      <c r="K179" s="203" t="s">
        <v>2</v>
      </c>
      <c r="L179" s="203" t="s">
        <v>33</v>
      </c>
      <c r="M179" s="203" t="s">
        <v>3</v>
      </c>
      <c r="N179" s="203" t="s">
        <v>4</v>
      </c>
      <c r="O179" s="203" t="s">
        <v>5</v>
      </c>
      <c r="P179" s="203" t="s">
        <v>6</v>
      </c>
      <c r="Q179" s="203" t="s">
        <v>7</v>
      </c>
      <c r="R179" s="203" t="s">
        <v>9</v>
      </c>
      <c r="S179" s="203" t="s">
        <v>10</v>
      </c>
      <c r="T179" s="203" t="s">
        <v>11</v>
      </c>
      <c r="U179" s="203" t="s">
        <v>8</v>
      </c>
      <c r="V179" s="203" t="s">
        <v>12</v>
      </c>
      <c r="W179" s="203" t="s">
        <v>13</v>
      </c>
      <c r="X179" s="203" t="s">
        <v>14</v>
      </c>
      <c r="Y179" s="203" t="s">
        <v>15</v>
      </c>
      <c r="Z179" s="203" t="s">
        <v>16</v>
      </c>
      <c r="AA179" s="203" t="s">
        <v>17</v>
      </c>
      <c r="AB179" s="203" t="s">
        <v>18</v>
      </c>
      <c r="AC179" s="203" t="s">
        <v>19</v>
      </c>
      <c r="AD179" s="203" t="s">
        <v>20</v>
      </c>
      <c r="AE179" s="203" t="s">
        <v>21</v>
      </c>
      <c r="AF179" s="203" t="s">
        <v>22</v>
      </c>
      <c r="AG179" s="203" t="s">
        <v>23</v>
      </c>
      <c r="AH179" s="203" t="s">
        <v>24</v>
      </c>
      <c r="AI179" s="203" t="s">
        <v>25</v>
      </c>
      <c r="AJ179" s="203" t="s">
        <v>26</v>
      </c>
      <c r="AK179" s="203" t="s">
        <v>27</v>
      </c>
      <c r="AL179" s="203" t="s">
        <v>28</v>
      </c>
      <c r="AM179" s="203" t="s">
        <v>29</v>
      </c>
      <c r="AN179" s="203" t="s">
        <v>121</v>
      </c>
      <c r="AO179" s="203" t="s">
        <v>122</v>
      </c>
      <c r="AP179" s="203" t="s">
        <v>124</v>
      </c>
      <c r="AQ179" s="203" t="s">
        <v>125</v>
      </c>
      <c r="AR179" s="203" t="s">
        <v>126</v>
      </c>
      <c r="AS179" s="203" t="s">
        <v>123</v>
      </c>
    </row>
    <row r="180" spans="1:54" ht="11.45" customHeight="1" x14ac:dyDescent="0.2">
      <c r="A180" s="205"/>
      <c r="B180" s="202"/>
      <c r="F180" s="203" t="s">
        <v>308</v>
      </c>
      <c r="I180" s="203">
        <f>1/3</f>
        <v>0.33333333333333331</v>
      </c>
      <c r="J180" s="203">
        <f t="shared" ref="J180:AS180" si="0">1/3</f>
        <v>0.33333333333333331</v>
      </c>
      <c r="K180" s="203">
        <f t="shared" si="0"/>
        <v>0.33333333333333331</v>
      </c>
      <c r="L180" s="203">
        <f t="shared" si="0"/>
        <v>0.33333333333333331</v>
      </c>
      <c r="M180" s="203">
        <f t="shared" si="0"/>
        <v>0.33333333333333331</v>
      </c>
      <c r="N180" s="203">
        <f t="shared" si="0"/>
        <v>0.33333333333333331</v>
      </c>
      <c r="O180" s="203">
        <f t="shared" si="0"/>
        <v>0.33333333333333331</v>
      </c>
      <c r="P180" s="203">
        <f t="shared" si="0"/>
        <v>0.33333333333333331</v>
      </c>
      <c r="Q180" s="203">
        <f t="shared" si="0"/>
        <v>0.33333333333333331</v>
      </c>
      <c r="R180" s="203">
        <f t="shared" si="0"/>
        <v>0.33333333333333331</v>
      </c>
      <c r="S180" s="203">
        <f t="shared" si="0"/>
        <v>0.33333333333333331</v>
      </c>
      <c r="T180" s="203">
        <f t="shared" si="0"/>
        <v>0.33333333333333331</v>
      </c>
      <c r="U180" s="203">
        <f t="shared" si="0"/>
        <v>0.33333333333333331</v>
      </c>
      <c r="V180" s="203">
        <f t="shared" si="0"/>
        <v>0.33333333333333331</v>
      </c>
      <c r="W180" s="203">
        <f t="shared" si="0"/>
        <v>0.33333333333333331</v>
      </c>
      <c r="X180" s="203">
        <f t="shared" si="0"/>
        <v>0.33333333333333331</v>
      </c>
      <c r="Y180" s="203">
        <f t="shared" si="0"/>
        <v>0.33333333333333331</v>
      </c>
      <c r="Z180" s="203">
        <f t="shared" si="0"/>
        <v>0.33333333333333331</v>
      </c>
      <c r="AA180" s="203">
        <f t="shared" si="0"/>
        <v>0.33333333333333331</v>
      </c>
      <c r="AB180" s="203">
        <f t="shared" si="0"/>
        <v>0.33333333333333331</v>
      </c>
      <c r="AC180" s="203">
        <f t="shared" si="0"/>
        <v>0.33333333333333331</v>
      </c>
      <c r="AD180" s="203">
        <f t="shared" si="0"/>
        <v>0.33333333333333331</v>
      </c>
      <c r="AE180" s="203">
        <f t="shared" si="0"/>
        <v>0.33333333333333331</v>
      </c>
      <c r="AF180" s="203">
        <f t="shared" si="0"/>
        <v>0.33333333333333331</v>
      </c>
      <c r="AG180" s="203">
        <f t="shared" si="0"/>
        <v>0.33333333333333331</v>
      </c>
      <c r="AH180" s="203">
        <f t="shared" si="0"/>
        <v>0.33333333333333331</v>
      </c>
      <c r="AI180" s="203">
        <f t="shared" si="0"/>
        <v>0.33333333333333331</v>
      </c>
      <c r="AJ180" s="203">
        <f t="shared" si="0"/>
        <v>0.33333333333333331</v>
      </c>
      <c r="AK180" s="203">
        <f t="shared" si="0"/>
        <v>0.33333333333333331</v>
      </c>
      <c r="AL180" s="203">
        <f t="shared" si="0"/>
        <v>0.33333333333333331</v>
      </c>
      <c r="AM180" s="203">
        <f t="shared" si="0"/>
        <v>0.33333333333333331</v>
      </c>
      <c r="AN180" s="203">
        <f t="shared" si="0"/>
        <v>0.33333333333333331</v>
      </c>
      <c r="AO180" s="203">
        <f t="shared" si="0"/>
        <v>0.33333333333333331</v>
      </c>
      <c r="AP180" s="203">
        <f t="shared" si="0"/>
        <v>0.33333333333333331</v>
      </c>
      <c r="AQ180" s="203">
        <f t="shared" si="0"/>
        <v>0.33333333333333331</v>
      </c>
      <c r="AR180" s="203">
        <f t="shared" si="0"/>
        <v>0.33333333333333331</v>
      </c>
      <c r="AS180" s="203">
        <f t="shared" si="0"/>
        <v>0.33333333333333331</v>
      </c>
    </row>
    <row r="181" spans="1:54" ht="11.45" customHeight="1" x14ac:dyDescent="0.2">
      <c r="A181" s="205"/>
      <c r="B181" s="202"/>
    </row>
    <row r="182" spans="1:54" ht="11.45" customHeight="1" x14ac:dyDescent="0.2">
      <c r="A182" s="205"/>
      <c r="B182" s="202"/>
    </row>
    <row r="183" spans="1:54" ht="11.45" customHeight="1" x14ac:dyDescent="0.2">
      <c r="A183" s="205"/>
      <c r="B183" s="202"/>
      <c r="H183" s="203" t="s">
        <v>306</v>
      </c>
    </row>
    <row r="184" spans="1:54" ht="11.45" customHeight="1" x14ac:dyDescent="0.2">
      <c r="F184" s="203" t="s">
        <v>42</v>
      </c>
      <c r="G184" s="203" t="s">
        <v>47</v>
      </c>
      <c r="H184" s="203" t="s">
        <v>48</v>
      </c>
      <c r="I184" s="203" t="s">
        <v>0</v>
      </c>
      <c r="J184" s="203" t="s">
        <v>1</v>
      </c>
      <c r="K184" s="203" t="s">
        <v>2</v>
      </c>
      <c r="L184" s="203" t="s">
        <v>33</v>
      </c>
      <c r="M184" s="203" t="s">
        <v>3</v>
      </c>
      <c r="N184" s="203" t="s">
        <v>4</v>
      </c>
      <c r="O184" s="203" t="s">
        <v>5</v>
      </c>
      <c r="P184" s="203" t="s">
        <v>6</v>
      </c>
      <c r="Q184" s="203" t="s">
        <v>7</v>
      </c>
      <c r="R184" s="203" t="s">
        <v>9</v>
      </c>
      <c r="S184" s="203" t="s">
        <v>10</v>
      </c>
      <c r="T184" s="203" t="s">
        <v>11</v>
      </c>
      <c r="U184" s="203" t="s">
        <v>8</v>
      </c>
      <c r="V184" s="203" t="s">
        <v>12</v>
      </c>
      <c r="W184" s="203" t="s">
        <v>13</v>
      </c>
      <c r="X184" s="203" t="s">
        <v>14</v>
      </c>
      <c r="Y184" s="203" t="s">
        <v>15</v>
      </c>
      <c r="Z184" s="203" t="s">
        <v>16</v>
      </c>
      <c r="AA184" s="203" t="s">
        <v>17</v>
      </c>
      <c r="AB184" s="203" t="s">
        <v>18</v>
      </c>
      <c r="AC184" s="203" t="s">
        <v>19</v>
      </c>
      <c r="AD184" s="203" t="s">
        <v>20</v>
      </c>
      <c r="AE184" s="203" t="s">
        <v>21</v>
      </c>
      <c r="AF184" s="203" t="s">
        <v>22</v>
      </c>
      <c r="AG184" s="203" t="s">
        <v>23</v>
      </c>
      <c r="AH184" s="203" t="s">
        <v>24</v>
      </c>
      <c r="AI184" s="203" t="s">
        <v>25</v>
      </c>
      <c r="AJ184" s="203" t="s">
        <v>26</v>
      </c>
      <c r="AK184" s="203" t="s">
        <v>27</v>
      </c>
      <c r="AL184" s="203" t="s">
        <v>28</v>
      </c>
      <c r="AM184" s="203" t="s">
        <v>29</v>
      </c>
      <c r="AN184" s="203" t="s">
        <v>121</v>
      </c>
      <c r="AO184" s="203" t="s">
        <v>122</v>
      </c>
      <c r="AP184" s="203" t="s">
        <v>124</v>
      </c>
      <c r="AQ184" s="203" t="s">
        <v>125</v>
      </c>
      <c r="AR184" s="203" t="s">
        <v>126</v>
      </c>
      <c r="AS184" s="203" t="s">
        <v>123</v>
      </c>
    </row>
    <row r="185" spans="1:54" ht="11.45" customHeight="1" x14ac:dyDescent="0.2">
      <c r="F185" s="203" t="s">
        <v>308</v>
      </c>
      <c r="I185" s="203">
        <v>1</v>
      </c>
      <c r="J185" s="203">
        <v>1</v>
      </c>
      <c r="K185" s="203">
        <v>1</v>
      </c>
      <c r="L185" s="203">
        <v>1</v>
      </c>
      <c r="M185" s="203">
        <v>1</v>
      </c>
      <c r="N185" s="203">
        <v>1</v>
      </c>
      <c r="O185" s="203">
        <v>1</v>
      </c>
      <c r="P185" s="203">
        <v>1</v>
      </c>
      <c r="Q185" s="203">
        <v>1</v>
      </c>
      <c r="R185" s="203">
        <v>1</v>
      </c>
      <c r="S185" s="203">
        <v>1</v>
      </c>
      <c r="T185" s="203">
        <v>1</v>
      </c>
      <c r="U185" s="203">
        <v>1</v>
      </c>
      <c r="V185" s="203">
        <v>1</v>
      </c>
      <c r="W185" s="203">
        <v>1</v>
      </c>
      <c r="X185" s="203">
        <v>1</v>
      </c>
      <c r="Y185" s="203">
        <v>1</v>
      </c>
      <c r="Z185" s="203">
        <v>1</v>
      </c>
      <c r="AA185" s="203">
        <v>1</v>
      </c>
      <c r="AB185" s="203">
        <v>1</v>
      </c>
      <c r="AC185" s="203">
        <v>1</v>
      </c>
      <c r="AD185" s="203">
        <v>1</v>
      </c>
      <c r="AE185" s="203">
        <v>1</v>
      </c>
      <c r="AF185" s="203">
        <v>1</v>
      </c>
      <c r="AG185" s="203">
        <v>1</v>
      </c>
      <c r="AH185" s="203">
        <v>1</v>
      </c>
      <c r="AI185" s="203">
        <v>1</v>
      </c>
      <c r="AJ185" s="203">
        <v>1</v>
      </c>
      <c r="AK185" s="203">
        <v>1</v>
      </c>
      <c r="AL185" s="203">
        <v>1</v>
      </c>
      <c r="AM185" s="203">
        <v>1</v>
      </c>
      <c r="AN185" s="203">
        <v>1</v>
      </c>
      <c r="AO185" s="203">
        <v>1</v>
      </c>
      <c r="AP185" s="203">
        <v>1</v>
      </c>
      <c r="AQ185" s="203">
        <v>1</v>
      </c>
      <c r="AR185" s="203">
        <v>1</v>
      </c>
      <c r="AS185" s="203">
        <v>1</v>
      </c>
    </row>
    <row r="189" spans="1:54" ht="11.45" customHeight="1" x14ac:dyDescent="0.2">
      <c r="F189" s="216" t="s">
        <v>42</v>
      </c>
      <c r="G189" s="216" t="s">
        <v>47</v>
      </c>
      <c r="H189" s="216" t="s">
        <v>48</v>
      </c>
      <c r="I189" s="216" t="s">
        <v>0</v>
      </c>
      <c r="J189" s="216" t="s">
        <v>1</v>
      </c>
      <c r="K189" s="216" t="s">
        <v>2</v>
      </c>
      <c r="L189" s="216" t="s">
        <v>33</v>
      </c>
      <c r="M189" s="216" t="s">
        <v>3</v>
      </c>
      <c r="N189" s="216" t="s">
        <v>4</v>
      </c>
      <c r="O189" s="216" t="s">
        <v>5</v>
      </c>
      <c r="P189" s="216" t="s">
        <v>6</v>
      </c>
      <c r="Q189" s="216" t="s">
        <v>7</v>
      </c>
      <c r="R189" s="216" t="s">
        <v>9</v>
      </c>
      <c r="S189" s="216" t="s">
        <v>10</v>
      </c>
      <c r="T189" s="216" t="s">
        <v>11</v>
      </c>
      <c r="U189" s="216" t="s">
        <v>8</v>
      </c>
      <c r="V189" s="216" t="s">
        <v>12</v>
      </c>
      <c r="W189" s="216" t="s">
        <v>13</v>
      </c>
      <c r="X189" s="216" t="s">
        <v>14</v>
      </c>
      <c r="Y189" s="216" t="s">
        <v>15</v>
      </c>
      <c r="Z189" s="216" t="s">
        <v>16</v>
      </c>
      <c r="AA189" s="216" t="s">
        <v>17</v>
      </c>
      <c r="AB189" s="216" t="s">
        <v>18</v>
      </c>
      <c r="AC189" s="216" t="s">
        <v>19</v>
      </c>
      <c r="AD189" s="216" t="s">
        <v>20</v>
      </c>
      <c r="AE189" s="216" t="s">
        <v>21</v>
      </c>
      <c r="AF189" s="216" t="s">
        <v>22</v>
      </c>
      <c r="AG189" s="216" t="s">
        <v>23</v>
      </c>
      <c r="AH189" s="216" t="s">
        <v>24</v>
      </c>
      <c r="AI189" s="216" t="s">
        <v>25</v>
      </c>
      <c r="AJ189" s="216" t="s">
        <v>26</v>
      </c>
      <c r="AK189" s="216" t="s">
        <v>27</v>
      </c>
      <c r="AL189" s="216" t="s">
        <v>28</v>
      </c>
      <c r="AM189" s="216" t="s">
        <v>29</v>
      </c>
      <c r="AN189" s="216" t="s">
        <v>121</v>
      </c>
      <c r="AO189" s="216" t="s">
        <v>122</v>
      </c>
      <c r="AP189" s="216" t="s">
        <v>124</v>
      </c>
      <c r="AQ189" s="216" t="s">
        <v>125</v>
      </c>
      <c r="AR189" s="216" t="s">
        <v>126</v>
      </c>
      <c r="AS189" s="216" t="s">
        <v>123</v>
      </c>
      <c r="AT189" s="216"/>
      <c r="AU189" s="216"/>
      <c r="AV189" s="216"/>
      <c r="AW189" s="216"/>
      <c r="AX189" s="216"/>
      <c r="AY189" s="216"/>
      <c r="AZ189" s="216"/>
      <c r="BA189" s="216"/>
      <c r="BB189" s="216"/>
    </row>
    <row r="190" spans="1:54" ht="11.45" customHeight="1" x14ac:dyDescent="0.2">
      <c r="F190" s="216" t="s">
        <v>308</v>
      </c>
      <c r="G190" s="216"/>
      <c r="H190" s="216"/>
      <c r="I190" s="216">
        <v>1</v>
      </c>
      <c r="J190" s="216">
        <v>1</v>
      </c>
      <c r="K190" s="216">
        <v>1</v>
      </c>
      <c r="L190" s="216">
        <v>1</v>
      </c>
      <c r="M190" s="216">
        <v>1</v>
      </c>
      <c r="N190" s="216">
        <v>1</v>
      </c>
      <c r="O190" s="216">
        <v>1</v>
      </c>
      <c r="P190" s="216">
        <v>1</v>
      </c>
      <c r="Q190" s="216">
        <v>1</v>
      </c>
      <c r="R190" s="216">
        <v>1</v>
      </c>
      <c r="S190" s="216">
        <v>1</v>
      </c>
      <c r="T190" s="216">
        <v>1</v>
      </c>
      <c r="U190" s="216">
        <v>1</v>
      </c>
      <c r="V190" s="216">
        <v>1</v>
      </c>
      <c r="W190" s="216">
        <v>1</v>
      </c>
      <c r="X190" s="216">
        <v>1</v>
      </c>
      <c r="Y190" s="216">
        <v>1</v>
      </c>
      <c r="Z190" s="216">
        <v>1</v>
      </c>
      <c r="AA190" s="216">
        <v>1</v>
      </c>
      <c r="AB190" s="216">
        <v>1</v>
      </c>
      <c r="AC190" s="216">
        <v>1</v>
      </c>
      <c r="AD190" s="216">
        <v>1</v>
      </c>
      <c r="AE190" s="216">
        <v>1</v>
      </c>
      <c r="AF190" s="216">
        <v>1</v>
      </c>
      <c r="AG190" s="216">
        <v>1</v>
      </c>
      <c r="AH190" s="216">
        <v>1</v>
      </c>
      <c r="AI190" s="216">
        <v>1</v>
      </c>
      <c r="AJ190" s="216">
        <v>1</v>
      </c>
      <c r="AK190" s="216">
        <v>1</v>
      </c>
      <c r="AL190" s="216">
        <v>1</v>
      </c>
      <c r="AM190" s="216">
        <v>1</v>
      </c>
      <c r="AN190" s="216">
        <v>1</v>
      </c>
      <c r="AO190" s="216">
        <v>1</v>
      </c>
      <c r="AP190" s="216">
        <v>1</v>
      </c>
      <c r="AQ190" s="216">
        <v>1</v>
      </c>
      <c r="AR190" s="216">
        <v>1</v>
      </c>
      <c r="AS190" s="216">
        <v>1</v>
      </c>
      <c r="AT190" s="216"/>
      <c r="AU190" s="216"/>
      <c r="AV190" s="216"/>
      <c r="AW190" s="216"/>
      <c r="AX190" s="216"/>
      <c r="AY190" s="216"/>
      <c r="AZ190" s="216"/>
      <c r="BA190" s="216"/>
      <c r="BB190" s="216"/>
    </row>
    <row r="191" spans="1:54" ht="11.45" customHeight="1" x14ac:dyDescent="0.2"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</row>
    <row r="192" spans="1:54" ht="11.45" customHeight="1" x14ac:dyDescent="0.2"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</row>
    <row r="193" spans="1:54" ht="11.45" customHeight="1" x14ac:dyDescent="0.2"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</row>
    <row r="194" spans="1:54" ht="11.45" customHeight="1" x14ac:dyDescent="0.2">
      <c r="A194" s="205"/>
      <c r="B194" s="202"/>
      <c r="F194" s="216" t="s">
        <v>42</v>
      </c>
      <c r="G194" s="216" t="s">
        <v>47</v>
      </c>
      <c r="H194" s="216" t="s">
        <v>48</v>
      </c>
      <c r="I194" s="216" t="s">
        <v>0</v>
      </c>
      <c r="J194" s="216" t="s">
        <v>1</v>
      </c>
      <c r="K194" s="216" t="s">
        <v>2</v>
      </c>
      <c r="L194" s="216" t="s">
        <v>33</v>
      </c>
      <c r="M194" s="216" t="s">
        <v>3</v>
      </c>
      <c r="N194" s="216" t="s">
        <v>4</v>
      </c>
      <c r="O194" s="216" t="s">
        <v>5</v>
      </c>
      <c r="P194" s="216" t="s">
        <v>6</v>
      </c>
      <c r="Q194" s="216" t="s">
        <v>7</v>
      </c>
      <c r="R194" s="216" t="s">
        <v>9</v>
      </c>
      <c r="S194" s="216" t="s">
        <v>10</v>
      </c>
      <c r="T194" s="216" t="s">
        <v>11</v>
      </c>
      <c r="U194" s="216" t="s">
        <v>8</v>
      </c>
      <c r="V194" s="216" t="s">
        <v>12</v>
      </c>
      <c r="W194" s="216" t="s">
        <v>13</v>
      </c>
      <c r="X194" s="216" t="s">
        <v>14</v>
      </c>
      <c r="Y194" s="216" t="s">
        <v>15</v>
      </c>
      <c r="Z194" s="216" t="s">
        <v>16</v>
      </c>
      <c r="AA194" s="216" t="s">
        <v>17</v>
      </c>
      <c r="AB194" s="216" t="s">
        <v>18</v>
      </c>
      <c r="AC194" s="216" t="s">
        <v>19</v>
      </c>
      <c r="AD194" s="216" t="s">
        <v>20</v>
      </c>
      <c r="AE194" s="216" t="s">
        <v>21</v>
      </c>
      <c r="AF194" s="216" t="s">
        <v>22</v>
      </c>
      <c r="AG194" s="216" t="s">
        <v>23</v>
      </c>
      <c r="AH194" s="216" t="s">
        <v>24</v>
      </c>
      <c r="AI194" s="216" t="s">
        <v>25</v>
      </c>
      <c r="AJ194" s="216" t="s">
        <v>26</v>
      </c>
      <c r="AK194" s="216" t="s">
        <v>27</v>
      </c>
      <c r="AL194" s="216" t="s">
        <v>28</v>
      </c>
      <c r="AM194" s="216" t="s">
        <v>29</v>
      </c>
      <c r="AN194" s="216" t="s">
        <v>121</v>
      </c>
      <c r="AO194" s="216" t="s">
        <v>122</v>
      </c>
      <c r="AP194" s="216" t="s">
        <v>124</v>
      </c>
      <c r="AQ194" s="216" t="s">
        <v>125</v>
      </c>
      <c r="AR194" s="216" t="s">
        <v>126</v>
      </c>
      <c r="AS194" s="216" t="s">
        <v>123</v>
      </c>
      <c r="AT194" s="216"/>
      <c r="AU194" s="216"/>
      <c r="AV194" s="216"/>
      <c r="AW194" s="216"/>
      <c r="AX194" s="216"/>
      <c r="AY194" s="216"/>
      <c r="AZ194" s="216"/>
      <c r="BA194" s="216"/>
      <c r="BB194" s="216"/>
    </row>
    <row r="195" spans="1:54" ht="11.45" customHeight="1" x14ac:dyDescent="0.2">
      <c r="F195" s="216" t="s">
        <v>308</v>
      </c>
      <c r="G195" s="216"/>
      <c r="H195" s="216"/>
      <c r="I195" s="216">
        <v>31.536000000000001</v>
      </c>
      <c r="J195" s="216">
        <v>31.536000000000001</v>
      </c>
      <c r="K195" s="216">
        <v>31.536000000000001</v>
      </c>
      <c r="L195" s="216">
        <v>31.536000000000001</v>
      </c>
      <c r="M195" s="216">
        <v>31.536000000000001</v>
      </c>
      <c r="N195" s="216">
        <v>31.536000000000001</v>
      </c>
      <c r="O195" s="216">
        <v>31.536000000000001</v>
      </c>
      <c r="P195" s="216">
        <v>31.536000000000001</v>
      </c>
      <c r="Q195" s="216">
        <v>31.536000000000001</v>
      </c>
      <c r="R195" s="216">
        <v>31.536000000000001</v>
      </c>
      <c r="S195" s="216">
        <v>31.536000000000001</v>
      </c>
      <c r="T195" s="216">
        <v>31.536000000000001</v>
      </c>
      <c r="U195" s="216">
        <v>31.536000000000001</v>
      </c>
      <c r="V195" s="216">
        <v>31.536000000000001</v>
      </c>
      <c r="W195" s="216">
        <v>31.536000000000001</v>
      </c>
      <c r="X195" s="216">
        <v>31.536000000000001</v>
      </c>
      <c r="Y195" s="216">
        <v>31.536000000000001</v>
      </c>
      <c r="Z195" s="216">
        <v>31.536000000000001</v>
      </c>
      <c r="AA195" s="216">
        <v>31.536000000000001</v>
      </c>
      <c r="AB195" s="216">
        <v>31.536000000000001</v>
      </c>
      <c r="AC195" s="216">
        <v>31.536000000000001</v>
      </c>
      <c r="AD195" s="216">
        <v>31.536000000000001</v>
      </c>
      <c r="AE195" s="216">
        <v>31.536000000000001</v>
      </c>
      <c r="AF195" s="216">
        <v>31.536000000000001</v>
      </c>
      <c r="AG195" s="216">
        <v>31.536000000000001</v>
      </c>
      <c r="AH195" s="216">
        <v>31.536000000000001</v>
      </c>
      <c r="AI195" s="216">
        <v>31.536000000000001</v>
      </c>
      <c r="AJ195" s="216">
        <v>31.536000000000001</v>
      </c>
      <c r="AK195" s="216">
        <v>31.536000000000001</v>
      </c>
      <c r="AL195" s="216">
        <v>31.536000000000001</v>
      </c>
      <c r="AM195" s="216">
        <v>31.536000000000001</v>
      </c>
      <c r="AN195" s="216">
        <v>31.536000000000001</v>
      </c>
      <c r="AO195" s="216">
        <v>31.536000000000001</v>
      </c>
      <c r="AP195" s="216">
        <v>31.536000000000001</v>
      </c>
      <c r="AQ195" s="216">
        <v>31.536000000000001</v>
      </c>
      <c r="AR195" s="216">
        <v>31.536000000000001</v>
      </c>
      <c r="AS195" s="216">
        <v>31.536000000000001</v>
      </c>
      <c r="AT195" s="216"/>
      <c r="AU195" s="216"/>
      <c r="AV195" s="216"/>
      <c r="AW195" s="216"/>
      <c r="AX195" s="216"/>
      <c r="AY195" s="216"/>
      <c r="AZ195" s="216"/>
      <c r="BA195" s="216"/>
      <c r="BB195" s="216"/>
    </row>
    <row r="196" spans="1:54" ht="11.45" customHeight="1" x14ac:dyDescent="0.2"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  <c r="AL196" s="216"/>
      <c r="AM196" s="216"/>
      <c r="AN196" s="216"/>
      <c r="AO196" s="216"/>
      <c r="AP196" s="216"/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  <c r="BA196" s="216"/>
      <c r="BB196" s="216"/>
    </row>
    <row r="197" spans="1:54" ht="11.45" customHeight="1" x14ac:dyDescent="0.2"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  <c r="AL197" s="216"/>
      <c r="AM197" s="216"/>
      <c r="AN197" s="216"/>
      <c r="AO197" s="216"/>
      <c r="AP197" s="216"/>
      <c r="AQ197" s="216"/>
      <c r="AR197" s="216"/>
      <c r="AS197" s="216"/>
      <c r="AT197" s="216"/>
      <c r="AU197" s="216"/>
      <c r="AV197" s="216"/>
      <c r="AW197" s="216"/>
      <c r="AX197" s="216"/>
      <c r="AY197" s="216"/>
      <c r="AZ197" s="216"/>
      <c r="BA197" s="216"/>
      <c r="BB197" s="216"/>
    </row>
    <row r="198" spans="1:54" ht="11.45" customHeight="1" x14ac:dyDescent="0.2"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216"/>
      <c r="AP198" s="216"/>
      <c r="AQ198" s="216"/>
      <c r="AR198" s="216"/>
      <c r="AS198" s="216"/>
      <c r="AT198" s="216"/>
      <c r="AU198" s="216"/>
      <c r="AV198" s="216"/>
      <c r="AW198" s="216"/>
      <c r="AX198" s="216"/>
      <c r="AY198" s="216"/>
      <c r="AZ198" s="216"/>
      <c r="BA198" s="216"/>
      <c r="BB198" s="216"/>
    </row>
    <row r="199" spans="1:54" ht="11.45" customHeight="1" x14ac:dyDescent="0.2">
      <c r="F199" s="216" t="s">
        <v>42</v>
      </c>
      <c r="G199" s="216" t="s">
        <v>47</v>
      </c>
      <c r="H199" s="216" t="s">
        <v>48</v>
      </c>
      <c r="I199" s="216" t="s">
        <v>0</v>
      </c>
      <c r="J199" s="216" t="s">
        <v>1</v>
      </c>
      <c r="K199" s="216" t="s">
        <v>2</v>
      </c>
      <c r="L199" s="216" t="s">
        <v>33</v>
      </c>
      <c r="M199" s="216" t="s">
        <v>3</v>
      </c>
      <c r="N199" s="216" t="s">
        <v>4</v>
      </c>
      <c r="O199" s="216" t="s">
        <v>5</v>
      </c>
      <c r="P199" s="216" t="s">
        <v>6</v>
      </c>
      <c r="Q199" s="216" t="s">
        <v>7</v>
      </c>
      <c r="R199" s="216" t="s">
        <v>9</v>
      </c>
      <c r="S199" s="216" t="s">
        <v>10</v>
      </c>
      <c r="T199" s="216" t="s">
        <v>11</v>
      </c>
      <c r="U199" s="216" t="s">
        <v>8</v>
      </c>
      <c r="V199" s="216" t="s">
        <v>12</v>
      </c>
      <c r="W199" s="216" t="s">
        <v>13</v>
      </c>
      <c r="X199" s="216" t="s">
        <v>14</v>
      </c>
      <c r="Y199" s="216" t="s">
        <v>15</v>
      </c>
      <c r="Z199" s="216" t="s">
        <v>16</v>
      </c>
      <c r="AA199" s="216" t="s">
        <v>17</v>
      </c>
      <c r="AB199" s="216" t="s">
        <v>18</v>
      </c>
      <c r="AC199" s="216" t="s">
        <v>19</v>
      </c>
      <c r="AD199" s="216" t="s">
        <v>20</v>
      </c>
      <c r="AE199" s="216" t="s">
        <v>21</v>
      </c>
      <c r="AF199" s="216" t="s">
        <v>22</v>
      </c>
      <c r="AG199" s="216" t="s">
        <v>23</v>
      </c>
      <c r="AH199" s="216" t="s">
        <v>24</v>
      </c>
      <c r="AI199" s="216" t="s">
        <v>25</v>
      </c>
      <c r="AJ199" s="216" t="s">
        <v>26</v>
      </c>
      <c r="AK199" s="216" t="s">
        <v>27</v>
      </c>
      <c r="AL199" s="216" t="s">
        <v>28</v>
      </c>
      <c r="AM199" s="216" t="s">
        <v>29</v>
      </c>
      <c r="AN199" s="216" t="s">
        <v>121</v>
      </c>
      <c r="AO199" s="216" t="s">
        <v>122</v>
      </c>
      <c r="AP199" s="216" t="s">
        <v>124</v>
      </c>
      <c r="AQ199" s="216" t="s">
        <v>125</v>
      </c>
      <c r="AR199" s="216" t="s">
        <v>126</v>
      </c>
      <c r="AS199" s="216" t="s">
        <v>123</v>
      </c>
      <c r="AT199" s="216"/>
      <c r="AU199" s="216"/>
      <c r="AV199" s="216"/>
      <c r="AW199" s="216"/>
      <c r="AX199" s="216"/>
      <c r="AY199" s="216"/>
      <c r="AZ199" s="216"/>
      <c r="BA199" s="216"/>
      <c r="BB199" s="216"/>
    </row>
    <row r="200" spans="1:54" ht="11.45" customHeight="1" x14ac:dyDescent="0.2">
      <c r="F200" s="216" t="s">
        <v>308</v>
      </c>
      <c r="G200" s="216" t="s">
        <v>257</v>
      </c>
      <c r="H200" s="216"/>
      <c r="I200" s="216">
        <v>1</v>
      </c>
      <c r="J200" s="216">
        <v>1</v>
      </c>
      <c r="K200" s="216">
        <v>1</v>
      </c>
      <c r="L200" s="216">
        <v>1</v>
      </c>
      <c r="M200" s="216">
        <v>1</v>
      </c>
      <c r="N200" s="216">
        <v>1</v>
      </c>
      <c r="O200" s="216">
        <v>1</v>
      </c>
      <c r="P200" s="216">
        <v>1</v>
      </c>
      <c r="Q200" s="216">
        <v>1</v>
      </c>
      <c r="R200" s="216">
        <v>1</v>
      </c>
      <c r="S200" s="216">
        <v>1</v>
      </c>
      <c r="T200" s="216">
        <v>1</v>
      </c>
      <c r="U200" s="216">
        <v>1</v>
      </c>
      <c r="V200" s="216">
        <v>1</v>
      </c>
      <c r="W200" s="216">
        <v>1</v>
      </c>
      <c r="X200" s="216">
        <v>1</v>
      </c>
      <c r="Y200" s="216">
        <v>1</v>
      </c>
      <c r="Z200" s="216">
        <v>1</v>
      </c>
      <c r="AA200" s="216">
        <v>1</v>
      </c>
      <c r="AB200" s="216">
        <v>1</v>
      </c>
      <c r="AC200" s="216">
        <v>1</v>
      </c>
      <c r="AD200" s="216">
        <v>1</v>
      </c>
      <c r="AE200" s="216">
        <v>1</v>
      </c>
      <c r="AF200" s="216">
        <v>1</v>
      </c>
      <c r="AG200" s="216">
        <v>1</v>
      </c>
      <c r="AH200" s="216">
        <v>1</v>
      </c>
      <c r="AI200" s="216">
        <v>1</v>
      </c>
      <c r="AJ200" s="216">
        <v>1</v>
      </c>
      <c r="AK200" s="216">
        <v>1</v>
      </c>
      <c r="AL200" s="216">
        <v>1</v>
      </c>
      <c r="AM200" s="216">
        <v>1</v>
      </c>
      <c r="AN200" s="216">
        <v>1</v>
      </c>
      <c r="AO200" s="216">
        <v>1</v>
      </c>
      <c r="AP200" s="216">
        <v>1</v>
      </c>
      <c r="AQ200" s="216">
        <v>1</v>
      </c>
      <c r="AR200" s="216">
        <v>1</v>
      </c>
      <c r="AS200" s="216">
        <v>1</v>
      </c>
      <c r="AT200" s="216"/>
      <c r="AU200" s="216"/>
      <c r="AV200" s="216"/>
      <c r="AW200" s="216"/>
      <c r="AX200" s="216"/>
      <c r="AY200" s="216"/>
      <c r="AZ200" s="216"/>
      <c r="BA200" s="216"/>
      <c r="BB200" s="216"/>
    </row>
    <row r="201" spans="1:54" ht="11.45" customHeight="1" x14ac:dyDescent="0.2">
      <c r="F201" s="216"/>
      <c r="G201" s="216"/>
      <c r="H201" s="216" t="s">
        <v>282</v>
      </c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  <c r="AK201" s="216"/>
      <c r="AL201" s="216"/>
      <c r="AM201" s="216"/>
      <c r="AN201" s="216"/>
      <c r="AO201" s="216"/>
      <c r="AP201" s="216"/>
      <c r="AQ201" s="216"/>
      <c r="AR201" s="216"/>
      <c r="AS201" s="216"/>
      <c r="AT201" s="216"/>
      <c r="AU201" s="216"/>
      <c r="AV201" s="216"/>
      <c r="AW201" s="216"/>
      <c r="AX201" s="216"/>
      <c r="AY201" s="216"/>
      <c r="AZ201" s="216"/>
      <c r="BA201" s="216"/>
      <c r="BB201" s="216"/>
    </row>
    <row r="202" spans="1:54" ht="11.45" customHeight="1" x14ac:dyDescent="0.2"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216"/>
      <c r="AP202" s="216"/>
      <c r="AQ202" s="216"/>
      <c r="AR202" s="216"/>
      <c r="AS202" s="216"/>
      <c r="AT202" s="216"/>
      <c r="AU202" s="216"/>
      <c r="AV202" s="216"/>
      <c r="AW202" s="216"/>
      <c r="AX202" s="216"/>
      <c r="AY202" s="216"/>
      <c r="AZ202" s="216"/>
      <c r="BA202" s="216"/>
      <c r="BB202" s="216"/>
    </row>
    <row r="203" spans="1:54" ht="11.45" customHeight="1" x14ac:dyDescent="0.2"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6"/>
      <c r="AS203" s="216"/>
      <c r="AT203" s="216"/>
      <c r="AU203" s="216"/>
      <c r="AV203" s="216"/>
      <c r="AW203" s="216"/>
      <c r="AX203" s="216"/>
      <c r="AY203" s="216"/>
      <c r="AZ203" s="216"/>
      <c r="BA203" s="216"/>
      <c r="BB203" s="216"/>
    </row>
    <row r="204" spans="1:54" ht="11.45" customHeight="1" x14ac:dyDescent="0.2"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</row>
    <row r="205" spans="1:54" ht="11.45" customHeight="1" x14ac:dyDescent="0.2">
      <c r="F205" s="216" t="s">
        <v>42</v>
      </c>
      <c r="G205" s="216" t="s">
        <v>47</v>
      </c>
      <c r="H205" s="216" t="s">
        <v>48</v>
      </c>
      <c r="I205" s="216" t="s">
        <v>0</v>
      </c>
      <c r="J205" s="216" t="s">
        <v>1</v>
      </c>
      <c r="K205" s="216" t="s">
        <v>2</v>
      </c>
      <c r="L205" s="216" t="s">
        <v>33</v>
      </c>
      <c r="M205" s="216" t="s">
        <v>3</v>
      </c>
      <c r="N205" s="216" t="s">
        <v>4</v>
      </c>
      <c r="O205" s="216" t="s">
        <v>5</v>
      </c>
      <c r="P205" s="216" t="s">
        <v>6</v>
      </c>
      <c r="Q205" s="216" t="s">
        <v>7</v>
      </c>
      <c r="R205" s="216" t="s">
        <v>9</v>
      </c>
      <c r="S205" s="216" t="s">
        <v>10</v>
      </c>
      <c r="T205" s="216" t="s">
        <v>11</v>
      </c>
      <c r="U205" s="216" t="s">
        <v>8</v>
      </c>
      <c r="V205" s="216" t="s">
        <v>12</v>
      </c>
      <c r="W205" s="216" t="s">
        <v>13</v>
      </c>
      <c r="X205" s="216" t="s">
        <v>14</v>
      </c>
      <c r="Y205" s="216" t="s">
        <v>15</v>
      </c>
      <c r="Z205" s="216" t="s">
        <v>16</v>
      </c>
      <c r="AA205" s="216" t="s">
        <v>17</v>
      </c>
      <c r="AB205" s="216" t="s">
        <v>18</v>
      </c>
      <c r="AC205" s="216" t="s">
        <v>19</v>
      </c>
      <c r="AD205" s="216" t="s">
        <v>20</v>
      </c>
      <c r="AE205" s="216" t="s">
        <v>21</v>
      </c>
      <c r="AF205" s="216" t="s">
        <v>22</v>
      </c>
      <c r="AG205" s="216" t="s">
        <v>23</v>
      </c>
      <c r="AH205" s="216" t="s">
        <v>24</v>
      </c>
      <c r="AI205" s="216" t="s">
        <v>25</v>
      </c>
      <c r="AJ205" s="216" t="s">
        <v>26</v>
      </c>
      <c r="AK205" s="216" t="s">
        <v>27</v>
      </c>
      <c r="AL205" s="216" t="s">
        <v>28</v>
      </c>
      <c r="AM205" s="216" t="s">
        <v>29</v>
      </c>
      <c r="AN205" s="216" t="s">
        <v>121</v>
      </c>
      <c r="AO205" s="216" t="s">
        <v>122</v>
      </c>
      <c r="AP205" s="216" t="s">
        <v>124</v>
      </c>
      <c r="AQ205" s="216" t="s">
        <v>125</v>
      </c>
      <c r="AR205" s="216" t="s">
        <v>126</v>
      </c>
      <c r="AS205" s="216" t="s">
        <v>123</v>
      </c>
      <c r="AT205" s="216"/>
      <c r="AU205" s="216"/>
      <c r="AV205" s="216"/>
      <c r="AW205" s="216"/>
      <c r="AX205" s="216"/>
      <c r="AY205" s="216"/>
      <c r="AZ205" s="216"/>
      <c r="BA205" s="216"/>
      <c r="BB205" s="216"/>
    </row>
    <row r="206" spans="1:54" ht="11.45" customHeight="1" x14ac:dyDescent="0.2">
      <c r="F206" s="216" t="s">
        <v>308</v>
      </c>
      <c r="G206" s="216"/>
      <c r="H206" s="216"/>
      <c r="I206" s="216">
        <f>1/3</f>
        <v>0.33333333333333331</v>
      </c>
      <c r="J206" s="216">
        <f t="shared" ref="J206:AS206" si="1">1/3</f>
        <v>0.33333333333333331</v>
      </c>
      <c r="K206" s="216">
        <f t="shared" si="1"/>
        <v>0.33333333333333331</v>
      </c>
      <c r="L206" s="216">
        <f t="shared" si="1"/>
        <v>0.33333333333333331</v>
      </c>
      <c r="M206" s="216">
        <f t="shared" si="1"/>
        <v>0.33333333333333331</v>
      </c>
      <c r="N206" s="216">
        <f t="shared" si="1"/>
        <v>0.33333333333333331</v>
      </c>
      <c r="O206" s="216">
        <f t="shared" si="1"/>
        <v>0.33333333333333331</v>
      </c>
      <c r="P206" s="216">
        <f t="shared" si="1"/>
        <v>0.33333333333333331</v>
      </c>
      <c r="Q206" s="216">
        <f t="shared" si="1"/>
        <v>0.33333333333333331</v>
      </c>
      <c r="R206" s="216">
        <f t="shared" si="1"/>
        <v>0.33333333333333331</v>
      </c>
      <c r="S206" s="216">
        <f t="shared" si="1"/>
        <v>0.33333333333333331</v>
      </c>
      <c r="T206" s="216">
        <f t="shared" si="1"/>
        <v>0.33333333333333331</v>
      </c>
      <c r="U206" s="216">
        <f t="shared" si="1"/>
        <v>0.33333333333333331</v>
      </c>
      <c r="V206" s="216">
        <f t="shared" si="1"/>
        <v>0.33333333333333331</v>
      </c>
      <c r="W206" s="216">
        <f t="shared" si="1"/>
        <v>0.33333333333333331</v>
      </c>
      <c r="X206" s="216">
        <f t="shared" si="1"/>
        <v>0.33333333333333331</v>
      </c>
      <c r="Y206" s="216">
        <f t="shared" si="1"/>
        <v>0.33333333333333331</v>
      </c>
      <c r="Z206" s="216">
        <f t="shared" si="1"/>
        <v>0.33333333333333331</v>
      </c>
      <c r="AA206" s="216">
        <f t="shared" si="1"/>
        <v>0.33333333333333331</v>
      </c>
      <c r="AB206" s="216">
        <f t="shared" si="1"/>
        <v>0.33333333333333331</v>
      </c>
      <c r="AC206" s="216">
        <f t="shared" si="1"/>
        <v>0.33333333333333331</v>
      </c>
      <c r="AD206" s="216">
        <f t="shared" si="1"/>
        <v>0.33333333333333331</v>
      </c>
      <c r="AE206" s="216">
        <f t="shared" si="1"/>
        <v>0.33333333333333331</v>
      </c>
      <c r="AF206" s="216">
        <f t="shared" si="1"/>
        <v>0.33333333333333331</v>
      </c>
      <c r="AG206" s="216">
        <f t="shared" si="1"/>
        <v>0.33333333333333331</v>
      </c>
      <c r="AH206" s="216">
        <f t="shared" si="1"/>
        <v>0.33333333333333331</v>
      </c>
      <c r="AI206" s="216">
        <f t="shared" si="1"/>
        <v>0.33333333333333331</v>
      </c>
      <c r="AJ206" s="216">
        <f t="shared" si="1"/>
        <v>0.33333333333333331</v>
      </c>
      <c r="AK206" s="216">
        <f t="shared" si="1"/>
        <v>0.33333333333333331</v>
      </c>
      <c r="AL206" s="216">
        <f t="shared" si="1"/>
        <v>0.33333333333333331</v>
      </c>
      <c r="AM206" s="216">
        <f t="shared" si="1"/>
        <v>0.33333333333333331</v>
      </c>
      <c r="AN206" s="216">
        <f t="shared" si="1"/>
        <v>0.33333333333333331</v>
      </c>
      <c r="AO206" s="216">
        <f t="shared" si="1"/>
        <v>0.33333333333333331</v>
      </c>
      <c r="AP206" s="216">
        <f t="shared" si="1"/>
        <v>0.33333333333333331</v>
      </c>
      <c r="AQ206" s="216">
        <f t="shared" si="1"/>
        <v>0.33333333333333331</v>
      </c>
      <c r="AR206" s="216">
        <f t="shared" si="1"/>
        <v>0.33333333333333331</v>
      </c>
      <c r="AS206" s="216">
        <f t="shared" si="1"/>
        <v>0.33333333333333331</v>
      </c>
      <c r="AT206" s="216"/>
      <c r="AU206" s="216"/>
      <c r="AV206" s="216"/>
      <c r="AW206" s="216"/>
      <c r="AX206" s="216"/>
      <c r="AY206" s="216"/>
      <c r="AZ206" s="216"/>
      <c r="BA206" s="216"/>
      <c r="BB206" s="216"/>
    </row>
    <row r="207" spans="1:54" ht="11.45" customHeight="1" x14ac:dyDescent="0.2"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6"/>
      <c r="AT207" s="216"/>
      <c r="AU207" s="216"/>
      <c r="AV207" s="216"/>
      <c r="AW207" s="216"/>
      <c r="AX207" s="216"/>
      <c r="AY207" s="216"/>
      <c r="AZ207" s="216"/>
      <c r="BA207" s="216"/>
      <c r="BB207" s="216"/>
    </row>
    <row r="208" spans="1:54" ht="11.45" customHeight="1" x14ac:dyDescent="0.2"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216"/>
      <c r="AP208" s="216"/>
      <c r="AQ208" s="216"/>
      <c r="AR208" s="216"/>
      <c r="AS208" s="216"/>
      <c r="AT208" s="216"/>
      <c r="AU208" s="216"/>
      <c r="AV208" s="216"/>
      <c r="AW208" s="216"/>
      <c r="AX208" s="216"/>
      <c r="AY208" s="216"/>
      <c r="AZ208" s="216"/>
      <c r="BA208" s="216"/>
      <c r="BB208" s="216"/>
    </row>
    <row r="209" spans="2:54" ht="11.45" customHeight="1" x14ac:dyDescent="0.2"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6"/>
      <c r="AT209" s="216"/>
      <c r="AU209" s="216"/>
      <c r="AV209" s="216"/>
      <c r="AW209" s="216"/>
      <c r="AX209" s="216"/>
      <c r="AY209" s="216"/>
      <c r="AZ209" s="216"/>
      <c r="BA209" s="216"/>
      <c r="BB209" s="216"/>
    </row>
    <row r="210" spans="2:54" ht="11.45" customHeight="1" x14ac:dyDescent="0.2">
      <c r="F210" s="216" t="s">
        <v>42</v>
      </c>
      <c r="G210" s="216" t="s">
        <v>47</v>
      </c>
      <c r="H210" s="216" t="s">
        <v>48</v>
      </c>
      <c r="I210" s="216" t="s">
        <v>0</v>
      </c>
      <c r="J210" s="216" t="s">
        <v>1</v>
      </c>
      <c r="K210" s="216" t="s">
        <v>2</v>
      </c>
      <c r="L210" s="216" t="s">
        <v>33</v>
      </c>
      <c r="M210" s="216" t="s">
        <v>3</v>
      </c>
      <c r="N210" s="216" t="s">
        <v>4</v>
      </c>
      <c r="O210" s="216" t="s">
        <v>5</v>
      </c>
      <c r="P210" s="216" t="s">
        <v>6</v>
      </c>
      <c r="Q210" s="216" t="s">
        <v>7</v>
      </c>
      <c r="R210" s="216" t="s">
        <v>9</v>
      </c>
      <c r="S210" s="216" t="s">
        <v>10</v>
      </c>
      <c r="T210" s="216" t="s">
        <v>11</v>
      </c>
      <c r="U210" s="216" t="s">
        <v>8</v>
      </c>
      <c r="V210" s="216" t="s">
        <v>12</v>
      </c>
      <c r="W210" s="216" t="s">
        <v>13</v>
      </c>
      <c r="X210" s="216" t="s">
        <v>14</v>
      </c>
      <c r="Y210" s="216" t="s">
        <v>15</v>
      </c>
      <c r="Z210" s="216" t="s">
        <v>16</v>
      </c>
      <c r="AA210" s="216" t="s">
        <v>17</v>
      </c>
      <c r="AB210" s="216" t="s">
        <v>18</v>
      </c>
      <c r="AC210" s="216" t="s">
        <v>19</v>
      </c>
      <c r="AD210" s="216" t="s">
        <v>20</v>
      </c>
      <c r="AE210" s="216" t="s">
        <v>21</v>
      </c>
      <c r="AF210" s="216" t="s">
        <v>22</v>
      </c>
      <c r="AG210" s="216" t="s">
        <v>23</v>
      </c>
      <c r="AH210" s="216" t="s">
        <v>24</v>
      </c>
      <c r="AI210" s="216" t="s">
        <v>25</v>
      </c>
      <c r="AJ210" s="216" t="s">
        <v>26</v>
      </c>
      <c r="AK210" s="216" t="s">
        <v>27</v>
      </c>
      <c r="AL210" s="216" t="s">
        <v>28</v>
      </c>
      <c r="AM210" s="216" t="s">
        <v>29</v>
      </c>
      <c r="AN210" s="216" t="s">
        <v>121</v>
      </c>
      <c r="AO210" s="216" t="s">
        <v>122</v>
      </c>
      <c r="AP210" s="216" t="s">
        <v>124</v>
      </c>
      <c r="AQ210" s="216" t="s">
        <v>125</v>
      </c>
      <c r="AR210" s="216" t="s">
        <v>126</v>
      </c>
      <c r="AS210" s="216" t="s">
        <v>123</v>
      </c>
      <c r="AT210" s="216"/>
      <c r="AU210" s="216"/>
      <c r="AV210" s="216"/>
      <c r="AW210" s="216"/>
      <c r="AX210" s="216"/>
      <c r="AY210" s="216"/>
      <c r="AZ210" s="216"/>
      <c r="BA210" s="216"/>
      <c r="BB210" s="216"/>
    </row>
    <row r="211" spans="2:54" ht="11.45" customHeight="1" x14ac:dyDescent="0.2">
      <c r="F211" s="216" t="s">
        <v>308</v>
      </c>
      <c r="G211" s="216"/>
      <c r="H211" s="216"/>
      <c r="I211" s="216">
        <v>1</v>
      </c>
      <c r="J211" s="216">
        <v>1</v>
      </c>
      <c r="K211" s="216">
        <v>1</v>
      </c>
      <c r="L211" s="216">
        <v>1</v>
      </c>
      <c r="M211" s="216">
        <v>1</v>
      </c>
      <c r="N211" s="216">
        <v>1</v>
      </c>
      <c r="O211" s="216">
        <v>1</v>
      </c>
      <c r="P211" s="216">
        <v>1</v>
      </c>
      <c r="Q211" s="216">
        <v>1</v>
      </c>
      <c r="R211" s="216">
        <v>1</v>
      </c>
      <c r="S211" s="216">
        <v>1</v>
      </c>
      <c r="T211" s="216">
        <v>1</v>
      </c>
      <c r="U211" s="216">
        <v>1</v>
      </c>
      <c r="V211" s="216">
        <v>1</v>
      </c>
      <c r="W211" s="216">
        <v>1</v>
      </c>
      <c r="X211" s="216">
        <v>1</v>
      </c>
      <c r="Y211" s="216">
        <v>1</v>
      </c>
      <c r="Z211" s="216">
        <v>1</v>
      </c>
      <c r="AA211" s="216">
        <v>1</v>
      </c>
      <c r="AB211" s="216">
        <v>1</v>
      </c>
      <c r="AC211" s="216">
        <v>1</v>
      </c>
      <c r="AD211" s="216">
        <v>1</v>
      </c>
      <c r="AE211" s="216">
        <v>1</v>
      </c>
      <c r="AF211" s="216">
        <v>1</v>
      </c>
      <c r="AG211" s="216">
        <v>1</v>
      </c>
      <c r="AH211" s="216">
        <v>1</v>
      </c>
      <c r="AI211" s="216">
        <v>1</v>
      </c>
      <c r="AJ211" s="216">
        <v>1</v>
      </c>
      <c r="AK211" s="216">
        <v>1</v>
      </c>
      <c r="AL211" s="216">
        <v>1</v>
      </c>
      <c r="AM211" s="216">
        <v>1</v>
      </c>
      <c r="AN211" s="216">
        <v>1</v>
      </c>
      <c r="AO211" s="216">
        <v>1</v>
      </c>
      <c r="AP211" s="216">
        <v>1</v>
      </c>
      <c r="AQ211" s="216">
        <v>1</v>
      </c>
      <c r="AR211" s="216">
        <v>1</v>
      </c>
      <c r="AS211" s="216">
        <v>1</v>
      </c>
      <c r="AT211" s="216"/>
      <c r="AU211" s="216"/>
      <c r="AV211" s="216"/>
      <c r="AW211" s="216"/>
      <c r="AX211" s="216"/>
      <c r="AY211" s="216"/>
      <c r="AZ211" s="216"/>
      <c r="BA211" s="216"/>
      <c r="BB211" s="216"/>
    </row>
    <row r="214" spans="2:54" ht="11.45" customHeight="1" x14ac:dyDescent="0.2">
      <c r="E214" s="203" t="s">
        <v>258</v>
      </c>
      <c r="F214" s="202"/>
    </row>
    <row r="215" spans="2:54" ht="11.45" customHeight="1" x14ac:dyDescent="0.2">
      <c r="H215" s="203" t="s">
        <v>309</v>
      </c>
    </row>
    <row r="216" spans="2:54" ht="11.45" customHeight="1" x14ac:dyDescent="0.2">
      <c r="F216" s="203" t="s">
        <v>42</v>
      </c>
      <c r="G216" s="203" t="s">
        <v>47</v>
      </c>
      <c r="H216" s="203" t="s">
        <v>48</v>
      </c>
      <c r="I216" s="203" t="s">
        <v>0</v>
      </c>
      <c r="J216" s="203" t="s">
        <v>1</v>
      </c>
      <c r="K216" s="203" t="s">
        <v>2</v>
      </c>
      <c r="L216" s="203" t="s">
        <v>33</v>
      </c>
      <c r="M216" s="203" t="s">
        <v>3</v>
      </c>
      <c r="N216" s="203" t="s">
        <v>4</v>
      </c>
      <c r="O216" s="203" t="s">
        <v>5</v>
      </c>
      <c r="P216" s="203" t="s">
        <v>6</v>
      </c>
      <c r="Q216" s="203" t="s">
        <v>7</v>
      </c>
      <c r="R216" s="203" t="s">
        <v>9</v>
      </c>
      <c r="S216" s="203" t="s">
        <v>10</v>
      </c>
      <c r="T216" s="203" t="s">
        <v>11</v>
      </c>
      <c r="U216" s="203" t="s">
        <v>8</v>
      </c>
      <c r="V216" s="203" t="s">
        <v>12</v>
      </c>
      <c r="W216" s="203" t="s">
        <v>13</v>
      </c>
      <c r="X216" s="203" t="s">
        <v>14</v>
      </c>
      <c r="Y216" s="203" t="s">
        <v>15</v>
      </c>
      <c r="Z216" s="203" t="s">
        <v>16</v>
      </c>
      <c r="AA216" s="203" t="s">
        <v>17</v>
      </c>
      <c r="AB216" s="203" t="s">
        <v>18</v>
      </c>
      <c r="AC216" s="203" t="s">
        <v>19</v>
      </c>
      <c r="AD216" s="203" t="s">
        <v>20</v>
      </c>
      <c r="AE216" s="203" t="s">
        <v>21</v>
      </c>
      <c r="AF216" s="203" t="s">
        <v>22</v>
      </c>
      <c r="AG216" s="203" t="s">
        <v>23</v>
      </c>
      <c r="AH216" s="203" t="s">
        <v>24</v>
      </c>
      <c r="AI216" s="203" t="s">
        <v>25</v>
      </c>
      <c r="AJ216" s="203" t="s">
        <v>26</v>
      </c>
      <c r="AK216" s="203" t="s">
        <v>27</v>
      </c>
      <c r="AL216" s="203" t="s">
        <v>28</v>
      </c>
      <c r="AM216" s="203" t="s">
        <v>29</v>
      </c>
      <c r="AN216" s="203" t="s">
        <v>121</v>
      </c>
      <c r="AO216" s="203" t="s">
        <v>122</v>
      </c>
      <c r="AP216" s="203" t="s">
        <v>124</v>
      </c>
      <c r="AQ216" s="203" t="s">
        <v>125</v>
      </c>
      <c r="AR216" s="203" t="s">
        <v>126</v>
      </c>
      <c r="AS216" s="203" t="s">
        <v>123</v>
      </c>
    </row>
    <row r="217" spans="2:54" ht="11.45" customHeight="1" x14ac:dyDescent="0.2">
      <c r="B217" s="203" t="s">
        <v>259</v>
      </c>
      <c r="F217" s="203" t="s">
        <v>310</v>
      </c>
      <c r="I217" s="203">
        <v>300</v>
      </c>
      <c r="J217" s="203">
        <v>300</v>
      </c>
      <c r="K217" s="203">
        <v>300</v>
      </c>
      <c r="L217" s="203">
        <v>300</v>
      </c>
      <c r="M217" s="203">
        <v>300</v>
      </c>
      <c r="N217" s="203">
        <v>300</v>
      </c>
      <c r="O217" s="203">
        <v>300</v>
      </c>
      <c r="P217" s="203">
        <v>300</v>
      </c>
      <c r="Q217" s="203">
        <v>300</v>
      </c>
      <c r="R217" s="203">
        <v>300</v>
      </c>
      <c r="S217" s="203">
        <v>300</v>
      </c>
      <c r="T217" s="203">
        <v>300</v>
      </c>
      <c r="U217" s="203">
        <v>300</v>
      </c>
      <c r="V217" s="203">
        <v>300</v>
      </c>
      <c r="W217" s="203">
        <v>300</v>
      </c>
      <c r="X217" s="203">
        <v>300</v>
      </c>
      <c r="Y217" s="203">
        <v>300</v>
      </c>
      <c r="Z217" s="203">
        <v>300</v>
      </c>
      <c r="AA217" s="203">
        <v>300</v>
      </c>
      <c r="AB217" s="203">
        <v>300</v>
      </c>
      <c r="AC217" s="203">
        <v>300</v>
      </c>
      <c r="AD217" s="203">
        <v>300</v>
      </c>
      <c r="AE217" s="203">
        <v>300</v>
      </c>
      <c r="AF217" s="203">
        <v>300</v>
      </c>
      <c r="AG217" s="203">
        <v>300</v>
      </c>
      <c r="AH217" s="203">
        <v>300</v>
      </c>
      <c r="AI217" s="203">
        <v>300</v>
      </c>
      <c r="AJ217" s="203">
        <v>300</v>
      </c>
      <c r="AK217" s="203">
        <v>300</v>
      </c>
      <c r="AL217" s="203">
        <v>300</v>
      </c>
      <c r="AM217" s="203">
        <v>300</v>
      </c>
      <c r="AN217" s="203">
        <v>300</v>
      </c>
      <c r="AO217" s="203">
        <v>300</v>
      </c>
      <c r="AP217" s="203">
        <v>300</v>
      </c>
      <c r="AQ217" s="203">
        <v>300</v>
      </c>
      <c r="AR217" s="203">
        <v>300</v>
      </c>
      <c r="AS217" s="203">
        <v>300</v>
      </c>
    </row>
    <row r="220" spans="2:54" ht="11.45" customHeight="1" x14ac:dyDescent="0.2">
      <c r="H220" s="203" t="s">
        <v>304</v>
      </c>
    </row>
    <row r="221" spans="2:54" ht="11.45" customHeight="1" x14ac:dyDescent="0.2">
      <c r="F221" s="203" t="s">
        <v>42</v>
      </c>
      <c r="G221" s="203" t="s">
        <v>47</v>
      </c>
      <c r="H221" s="203" t="s">
        <v>48</v>
      </c>
      <c r="I221" s="203" t="s">
        <v>0</v>
      </c>
      <c r="J221" s="203" t="s">
        <v>1</v>
      </c>
      <c r="K221" s="203" t="s">
        <v>2</v>
      </c>
      <c r="L221" s="203" t="s">
        <v>33</v>
      </c>
      <c r="M221" s="203" t="s">
        <v>3</v>
      </c>
      <c r="N221" s="203" t="s">
        <v>4</v>
      </c>
      <c r="O221" s="203" t="s">
        <v>5</v>
      </c>
      <c r="P221" s="203" t="s">
        <v>6</v>
      </c>
      <c r="Q221" s="203" t="s">
        <v>7</v>
      </c>
      <c r="R221" s="203" t="s">
        <v>9</v>
      </c>
      <c r="S221" s="203" t="s">
        <v>10</v>
      </c>
      <c r="T221" s="203" t="s">
        <v>11</v>
      </c>
      <c r="U221" s="203" t="s">
        <v>8</v>
      </c>
      <c r="V221" s="203" t="s">
        <v>12</v>
      </c>
      <c r="W221" s="203" t="s">
        <v>13</v>
      </c>
      <c r="X221" s="203" t="s">
        <v>14</v>
      </c>
      <c r="Y221" s="203" t="s">
        <v>15</v>
      </c>
      <c r="Z221" s="203" t="s">
        <v>16</v>
      </c>
      <c r="AA221" s="203" t="s">
        <v>17</v>
      </c>
      <c r="AB221" s="203" t="s">
        <v>18</v>
      </c>
      <c r="AC221" s="203" t="s">
        <v>19</v>
      </c>
      <c r="AD221" s="203" t="s">
        <v>20</v>
      </c>
      <c r="AE221" s="203" t="s">
        <v>21</v>
      </c>
      <c r="AF221" s="203" t="s">
        <v>22</v>
      </c>
      <c r="AG221" s="203" t="s">
        <v>23</v>
      </c>
      <c r="AH221" s="203" t="s">
        <v>24</v>
      </c>
      <c r="AI221" s="203" t="s">
        <v>25</v>
      </c>
      <c r="AJ221" s="203" t="s">
        <v>26</v>
      </c>
      <c r="AK221" s="203" t="s">
        <v>27</v>
      </c>
      <c r="AL221" s="203" t="s">
        <v>28</v>
      </c>
      <c r="AM221" s="203" t="s">
        <v>29</v>
      </c>
      <c r="AN221" s="203" t="s">
        <v>121</v>
      </c>
      <c r="AO221" s="203" t="s">
        <v>122</v>
      </c>
      <c r="AP221" s="203" t="s">
        <v>124</v>
      </c>
      <c r="AQ221" s="203" t="s">
        <v>125</v>
      </c>
      <c r="AR221" s="203" t="s">
        <v>126</v>
      </c>
      <c r="AS221" s="203" t="s">
        <v>123</v>
      </c>
    </row>
    <row r="222" spans="2:54" ht="11.45" customHeight="1" x14ac:dyDescent="0.2">
      <c r="F222" s="203" t="s">
        <v>310</v>
      </c>
      <c r="I222" s="203">
        <v>31.536000000000001</v>
      </c>
      <c r="J222" s="203">
        <v>31.536000000000001</v>
      </c>
      <c r="K222" s="203">
        <v>31.536000000000001</v>
      </c>
      <c r="L222" s="203">
        <v>31.536000000000001</v>
      </c>
      <c r="M222" s="203">
        <v>31.536000000000001</v>
      </c>
      <c r="N222" s="203">
        <v>31.536000000000001</v>
      </c>
      <c r="O222" s="203">
        <v>31.536000000000001</v>
      </c>
      <c r="P222" s="203">
        <v>31.536000000000001</v>
      </c>
      <c r="Q222" s="203">
        <v>31.536000000000001</v>
      </c>
      <c r="R222" s="203">
        <v>31.536000000000001</v>
      </c>
      <c r="S222" s="203">
        <v>31.536000000000001</v>
      </c>
      <c r="T222" s="203">
        <v>31.536000000000001</v>
      </c>
      <c r="U222" s="203">
        <v>31.536000000000001</v>
      </c>
      <c r="V222" s="203">
        <v>31.536000000000001</v>
      </c>
      <c r="W222" s="203">
        <v>31.536000000000001</v>
      </c>
      <c r="X222" s="203">
        <v>31.536000000000001</v>
      </c>
      <c r="Y222" s="203">
        <v>31.536000000000001</v>
      </c>
      <c r="Z222" s="203">
        <v>31.536000000000001</v>
      </c>
      <c r="AA222" s="203">
        <v>31.536000000000001</v>
      </c>
      <c r="AB222" s="203">
        <v>31.536000000000001</v>
      </c>
      <c r="AC222" s="203">
        <v>31.536000000000001</v>
      </c>
      <c r="AD222" s="203">
        <v>31.536000000000001</v>
      </c>
      <c r="AE222" s="203">
        <v>31.536000000000001</v>
      </c>
      <c r="AF222" s="203">
        <v>31.536000000000001</v>
      </c>
      <c r="AG222" s="203">
        <v>31.536000000000001</v>
      </c>
      <c r="AH222" s="203">
        <v>31.536000000000001</v>
      </c>
      <c r="AI222" s="203">
        <v>31.536000000000001</v>
      </c>
      <c r="AJ222" s="203">
        <v>31.536000000000001</v>
      </c>
      <c r="AK222" s="203">
        <v>31.536000000000001</v>
      </c>
      <c r="AL222" s="203">
        <v>31.536000000000001</v>
      </c>
      <c r="AM222" s="203">
        <v>31.536000000000001</v>
      </c>
      <c r="AN222" s="203">
        <v>31.536000000000001</v>
      </c>
      <c r="AO222" s="203">
        <v>31.536000000000001</v>
      </c>
      <c r="AP222" s="203">
        <v>31.536000000000001</v>
      </c>
      <c r="AQ222" s="203">
        <v>31.536000000000001</v>
      </c>
      <c r="AR222" s="203">
        <v>31.536000000000001</v>
      </c>
      <c r="AS222" s="203">
        <v>31.536000000000001</v>
      </c>
    </row>
    <row r="225" spans="6:45" ht="11.45" customHeight="1" x14ac:dyDescent="0.2">
      <c r="H225" s="203" t="s">
        <v>50</v>
      </c>
    </row>
    <row r="226" spans="6:45" ht="11.45" customHeight="1" x14ac:dyDescent="0.2">
      <c r="F226" s="203" t="s">
        <v>42</v>
      </c>
      <c r="G226" s="203" t="s">
        <v>47</v>
      </c>
      <c r="H226" s="203" t="s">
        <v>48</v>
      </c>
      <c r="I226" s="203" t="s">
        <v>0</v>
      </c>
      <c r="J226" s="203" t="s">
        <v>1</v>
      </c>
      <c r="K226" s="203" t="s">
        <v>2</v>
      </c>
      <c r="L226" s="203" t="s">
        <v>33</v>
      </c>
      <c r="M226" s="203" t="s">
        <v>3</v>
      </c>
      <c r="N226" s="203" t="s">
        <v>4</v>
      </c>
      <c r="O226" s="203" t="s">
        <v>5</v>
      </c>
      <c r="P226" s="203" t="s">
        <v>6</v>
      </c>
      <c r="Q226" s="203" t="s">
        <v>7</v>
      </c>
      <c r="R226" s="203" t="s">
        <v>9</v>
      </c>
      <c r="S226" s="203" t="s">
        <v>10</v>
      </c>
      <c r="T226" s="203" t="s">
        <v>11</v>
      </c>
      <c r="U226" s="203" t="s">
        <v>8</v>
      </c>
      <c r="V226" s="203" t="s">
        <v>12</v>
      </c>
      <c r="W226" s="203" t="s">
        <v>13</v>
      </c>
      <c r="X226" s="203" t="s">
        <v>14</v>
      </c>
      <c r="Y226" s="203" t="s">
        <v>15</v>
      </c>
      <c r="Z226" s="203" t="s">
        <v>16</v>
      </c>
      <c r="AA226" s="203" t="s">
        <v>17</v>
      </c>
      <c r="AB226" s="203" t="s">
        <v>18</v>
      </c>
      <c r="AC226" s="203" t="s">
        <v>19</v>
      </c>
      <c r="AD226" s="203" t="s">
        <v>20</v>
      </c>
      <c r="AE226" s="203" t="s">
        <v>21</v>
      </c>
      <c r="AF226" s="203" t="s">
        <v>22</v>
      </c>
      <c r="AG226" s="203" t="s">
        <v>23</v>
      </c>
      <c r="AH226" s="203" t="s">
        <v>24</v>
      </c>
      <c r="AI226" s="203" t="s">
        <v>25</v>
      </c>
      <c r="AJ226" s="203" t="s">
        <v>26</v>
      </c>
      <c r="AK226" s="203" t="s">
        <v>27</v>
      </c>
      <c r="AL226" s="203" t="s">
        <v>28</v>
      </c>
      <c r="AM226" s="203" t="s">
        <v>29</v>
      </c>
      <c r="AN226" s="203" t="s">
        <v>121</v>
      </c>
      <c r="AO226" s="203" t="s">
        <v>122</v>
      </c>
      <c r="AP226" s="203" t="s">
        <v>124</v>
      </c>
      <c r="AQ226" s="203" t="s">
        <v>125</v>
      </c>
      <c r="AR226" s="203" t="s">
        <v>126</v>
      </c>
      <c r="AS226" s="203" t="s">
        <v>123</v>
      </c>
    </row>
    <row r="227" spans="6:45" ht="11.45" customHeight="1" x14ac:dyDescent="0.2">
      <c r="F227" s="203" t="s">
        <v>310</v>
      </c>
      <c r="G227" s="203" t="s">
        <v>256</v>
      </c>
      <c r="I227" s="203">
        <v>1</v>
      </c>
      <c r="J227" s="203">
        <v>1</v>
      </c>
      <c r="K227" s="203">
        <v>1</v>
      </c>
      <c r="L227" s="203">
        <v>1</v>
      </c>
      <c r="M227" s="203">
        <v>1</v>
      </c>
      <c r="N227" s="203">
        <v>1</v>
      </c>
      <c r="O227" s="203">
        <v>1</v>
      </c>
      <c r="P227" s="203">
        <v>1</v>
      </c>
      <c r="Q227" s="203">
        <v>1</v>
      </c>
      <c r="R227" s="203">
        <v>1</v>
      </c>
      <c r="S227" s="203">
        <v>1</v>
      </c>
      <c r="T227" s="203">
        <v>1</v>
      </c>
      <c r="U227" s="203">
        <v>1</v>
      </c>
      <c r="V227" s="203">
        <v>1</v>
      </c>
      <c r="W227" s="203">
        <v>1</v>
      </c>
      <c r="X227" s="203">
        <v>1</v>
      </c>
      <c r="Y227" s="203">
        <v>1</v>
      </c>
      <c r="Z227" s="203">
        <v>1</v>
      </c>
      <c r="AA227" s="203">
        <v>1</v>
      </c>
      <c r="AB227" s="203">
        <v>1</v>
      </c>
      <c r="AC227" s="203">
        <v>1</v>
      </c>
      <c r="AD227" s="203">
        <v>1</v>
      </c>
      <c r="AE227" s="203">
        <v>1</v>
      </c>
      <c r="AF227" s="203">
        <v>1</v>
      </c>
      <c r="AG227" s="203">
        <v>1</v>
      </c>
      <c r="AH227" s="203">
        <v>1</v>
      </c>
      <c r="AI227" s="203">
        <v>1</v>
      </c>
      <c r="AJ227" s="203">
        <v>1</v>
      </c>
      <c r="AK227" s="203">
        <v>1</v>
      </c>
      <c r="AL227" s="203">
        <v>1</v>
      </c>
      <c r="AM227" s="203">
        <v>1</v>
      </c>
      <c r="AN227" s="203">
        <v>1</v>
      </c>
      <c r="AO227" s="203">
        <v>1</v>
      </c>
      <c r="AP227" s="203">
        <v>1</v>
      </c>
      <c r="AQ227" s="203">
        <v>1</v>
      </c>
      <c r="AR227" s="203">
        <v>1</v>
      </c>
      <c r="AS227" s="203">
        <v>1</v>
      </c>
    </row>
    <row r="228" spans="6:45" ht="11.45" customHeight="1" x14ac:dyDescent="0.2">
      <c r="H228" s="203" t="s">
        <v>413</v>
      </c>
    </row>
    <row r="231" spans="6:45" ht="11.45" customHeight="1" x14ac:dyDescent="0.2">
      <c r="H231" s="203" t="s">
        <v>307</v>
      </c>
    </row>
    <row r="232" spans="6:45" ht="11.45" customHeight="1" x14ac:dyDescent="0.2">
      <c r="F232" s="203" t="s">
        <v>42</v>
      </c>
      <c r="G232" s="203" t="s">
        <v>47</v>
      </c>
      <c r="H232" s="203" t="s">
        <v>48</v>
      </c>
      <c r="I232" s="203" t="s">
        <v>0</v>
      </c>
      <c r="J232" s="203" t="s">
        <v>1</v>
      </c>
      <c r="K232" s="203" t="s">
        <v>2</v>
      </c>
      <c r="L232" s="203" t="s">
        <v>33</v>
      </c>
      <c r="M232" s="203" t="s">
        <v>3</v>
      </c>
      <c r="N232" s="203" t="s">
        <v>4</v>
      </c>
      <c r="O232" s="203" t="s">
        <v>5</v>
      </c>
      <c r="P232" s="203" t="s">
        <v>6</v>
      </c>
      <c r="Q232" s="203" t="s">
        <v>7</v>
      </c>
      <c r="R232" s="203" t="s">
        <v>9</v>
      </c>
      <c r="S232" s="203" t="s">
        <v>10</v>
      </c>
      <c r="T232" s="203" t="s">
        <v>11</v>
      </c>
      <c r="U232" s="203" t="s">
        <v>8</v>
      </c>
      <c r="V232" s="203" t="s">
        <v>12</v>
      </c>
      <c r="W232" s="203" t="s">
        <v>13</v>
      </c>
      <c r="X232" s="203" t="s">
        <v>14</v>
      </c>
      <c r="Y232" s="203" t="s">
        <v>15</v>
      </c>
      <c r="Z232" s="203" t="s">
        <v>16</v>
      </c>
      <c r="AA232" s="203" t="s">
        <v>17</v>
      </c>
      <c r="AB232" s="203" t="s">
        <v>18</v>
      </c>
      <c r="AC232" s="203" t="s">
        <v>19</v>
      </c>
      <c r="AD232" s="203" t="s">
        <v>20</v>
      </c>
      <c r="AE232" s="203" t="s">
        <v>21</v>
      </c>
      <c r="AF232" s="203" t="s">
        <v>22</v>
      </c>
      <c r="AG232" s="203" t="s">
        <v>23</v>
      </c>
      <c r="AH232" s="203" t="s">
        <v>24</v>
      </c>
      <c r="AI232" s="203" t="s">
        <v>25</v>
      </c>
      <c r="AJ232" s="203" t="s">
        <v>26</v>
      </c>
      <c r="AK232" s="203" t="s">
        <v>27</v>
      </c>
      <c r="AL232" s="203" t="s">
        <v>28</v>
      </c>
      <c r="AM232" s="203" t="s">
        <v>29</v>
      </c>
      <c r="AN232" s="203" t="s">
        <v>121</v>
      </c>
      <c r="AO232" s="203" t="s">
        <v>122</v>
      </c>
      <c r="AP232" s="203" t="s">
        <v>124</v>
      </c>
      <c r="AQ232" s="203" t="s">
        <v>125</v>
      </c>
      <c r="AR232" s="203" t="s">
        <v>126</v>
      </c>
      <c r="AS232" s="203" t="s">
        <v>123</v>
      </c>
    </row>
    <row r="233" spans="6:45" ht="11.45" customHeight="1" x14ac:dyDescent="0.2">
      <c r="F233" s="203" t="s">
        <v>310</v>
      </c>
      <c r="I233" s="203">
        <f>1/3</f>
        <v>0.33333333333333331</v>
      </c>
      <c r="J233" s="203">
        <f t="shared" ref="J233:AS233" si="2">1/3</f>
        <v>0.33333333333333331</v>
      </c>
      <c r="K233" s="203">
        <f t="shared" si="2"/>
        <v>0.33333333333333331</v>
      </c>
      <c r="L233" s="203">
        <f t="shared" si="2"/>
        <v>0.33333333333333331</v>
      </c>
      <c r="M233" s="203">
        <f t="shared" si="2"/>
        <v>0.33333333333333331</v>
      </c>
      <c r="N233" s="203">
        <f t="shared" si="2"/>
        <v>0.33333333333333331</v>
      </c>
      <c r="O233" s="203">
        <f t="shared" si="2"/>
        <v>0.33333333333333331</v>
      </c>
      <c r="P233" s="203">
        <f t="shared" si="2"/>
        <v>0.33333333333333331</v>
      </c>
      <c r="Q233" s="203">
        <f t="shared" si="2"/>
        <v>0.33333333333333331</v>
      </c>
      <c r="R233" s="203">
        <f t="shared" si="2"/>
        <v>0.33333333333333331</v>
      </c>
      <c r="S233" s="203">
        <f t="shared" si="2"/>
        <v>0.33333333333333331</v>
      </c>
      <c r="T233" s="203">
        <f t="shared" si="2"/>
        <v>0.33333333333333331</v>
      </c>
      <c r="U233" s="203">
        <f t="shared" si="2"/>
        <v>0.33333333333333331</v>
      </c>
      <c r="V233" s="203">
        <f t="shared" si="2"/>
        <v>0.33333333333333331</v>
      </c>
      <c r="W233" s="203">
        <f t="shared" si="2"/>
        <v>0.33333333333333331</v>
      </c>
      <c r="X233" s="203">
        <f t="shared" si="2"/>
        <v>0.33333333333333331</v>
      </c>
      <c r="Y233" s="203">
        <f t="shared" si="2"/>
        <v>0.33333333333333331</v>
      </c>
      <c r="Z233" s="203">
        <f t="shared" si="2"/>
        <v>0.33333333333333331</v>
      </c>
      <c r="AA233" s="203">
        <f t="shared" si="2"/>
        <v>0.33333333333333331</v>
      </c>
      <c r="AB233" s="203">
        <f t="shared" si="2"/>
        <v>0.33333333333333331</v>
      </c>
      <c r="AC233" s="203">
        <f t="shared" si="2"/>
        <v>0.33333333333333331</v>
      </c>
      <c r="AD233" s="203">
        <f t="shared" si="2"/>
        <v>0.33333333333333331</v>
      </c>
      <c r="AE233" s="203">
        <f t="shared" si="2"/>
        <v>0.33333333333333331</v>
      </c>
      <c r="AF233" s="203">
        <f t="shared" si="2"/>
        <v>0.33333333333333331</v>
      </c>
      <c r="AG233" s="203">
        <f t="shared" si="2"/>
        <v>0.33333333333333331</v>
      </c>
      <c r="AH233" s="203">
        <f t="shared" si="2"/>
        <v>0.33333333333333331</v>
      </c>
      <c r="AI233" s="203">
        <f t="shared" si="2"/>
        <v>0.33333333333333331</v>
      </c>
      <c r="AJ233" s="203">
        <f t="shared" si="2"/>
        <v>0.33333333333333331</v>
      </c>
      <c r="AK233" s="203">
        <f t="shared" si="2"/>
        <v>0.33333333333333331</v>
      </c>
      <c r="AL233" s="203">
        <f t="shared" si="2"/>
        <v>0.33333333333333331</v>
      </c>
      <c r="AM233" s="203">
        <f t="shared" si="2"/>
        <v>0.33333333333333331</v>
      </c>
      <c r="AN233" s="203">
        <f t="shared" si="2"/>
        <v>0.33333333333333331</v>
      </c>
      <c r="AO233" s="203">
        <f t="shared" si="2"/>
        <v>0.33333333333333331</v>
      </c>
      <c r="AP233" s="203">
        <f t="shared" si="2"/>
        <v>0.33333333333333331</v>
      </c>
      <c r="AQ233" s="203">
        <f t="shared" si="2"/>
        <v>0.33333333333333331</v>
      </c>
      <c r="AR233" s="203">
        <f t="shared" si="2"/>
        <v>0.33333333333333331</v>
      </c>
      <c r="AS233" s="203">
        <f t="shared" si="2"/>
        <v>0.33333333333333331</v>
      </c>
    </row>
    <row r="236" spans="6:45" ht="11.45" customHeight="1" x14ac:dyDescent="0.2">
      <c r="H236" s="203" t="s">
        <v>306</v>
      </c>
    </row>
    <row r="237" spans="6:45" ht="11.45" customHeight="1" x14ac:dyDescent="0.2">
      <c r="F237" s="203" t="s">
        <v>42</v>
      </c>
      <c r="G237" s="203" t="s">
        <v>47</v>
      </c>
      <c r="H237" s="203" t="s">
        <v>48</v>
      </c>
      <c r="I237" s="203" t="s">
        <v>0</v>
      </c>
      <c r="J237" s="203" t="s">
        <v>1</v>
      </c>
      <c r="K237" s="203" t="s">
        <v>2</v>
      </c>
      <c r="L237" s="203" t="s">
        <v>33</v>
      </c>
      <c r="M237" s="203" t="s">
        <v>3</v>
      </c>
      <c r="N237" s="203" t="s">
        <v>4</v>
      </c>
      <c r="O237" s="203" t="s">
        <v>5</v>
      </c>
      <c r="P237" s="203" t="s">
        <v>6</v>
      </c>
      <c r="Q237" s="203" t="s">
        <v>7</v>
      </c>
      <c r="R237" s="203" t="s">
        <v>9</v>
      </c>
      <c r="S237" s="203" t="s">
        <v>10</v>
      </c>
      <c r="T237" s="203" t="s">
        <v>11</v>
      </c>
      <c r="U237" s="203" t="s">
        <v>8</v>
      </c>
      <c r="V237" s="203" t="s">
        <v>12</v>
      </c>
      <c r="W237" s="203" t="s">
        <v>13</v>
      </c>
      <c r="X237" s="203" t="s">
        <v>14</v>
      </c>
      <c r="Y237" s="203" t="s">
        <v>15</v>
      </c>
      <c r="Z237" s="203" t="s">
        <v>16</v>
      </c>
      <c r="AA237" s="203" t="s">
        <v>17</v>
      </c>
      <c r="AB237" s="203" t="s">
        <v>18</v>
      </c>
      <c r="AC237" s="203" t="s">
        <v>19</v>
      </c>
      <c r="AD237" s="203" t="s">
        <v>20</v>
      </c>
      <c r="AE237" s="203" t="s">
        <v>21</v>
      </c>
      <c r="AF237" s="203" t="s">
        <v>22</v>
      </c>
      <c r="AG237" s="203" t="s">
        <v>23</v>
      </c>
      <c r="AH237" s="203" t="s">
        <v>24</v>
      </c>
      <c r="AI237" s="203" t="s">
        <v>25</v>
      </c>
      <c r="AJ237" s="203" t="s">
        <v>26</v>
      </c>
      <c r="AK237" s="203" t="s">
        <v>27</v>
      </c>
      <c r="AL237" s="203" t="s">
        <v>28</v>
      </c>
      <c r="AM237" s="203" t="s">
        <v>29</v>
      </c>
      <c r="AN237" s="203" t="s">
        <v>121</v>
      </c>
      <c r="AO237" s="203" t="s">
        <v>122</v>
      </c>
      <c r="AP237" s="203" t="s">
        <v>124</v>
      </c>
      <c r="AQ237" s="203" t="s">
        <v>125</v>
      </c>
      <c r="AR237" s="203" t="s">
        <v>126</v>
      </c>
      <c r="AS237" s="203" t="s">
        <v>123</v>
      </c>
    </row>
    <row r="238" spans="6:45" ht="11.45" customHeight="1" x14ac:dyDescent="0.2">
      <c r="F238" s="203" t="s">
        <v>310</v>
      </c>
      <c r="I238" s="203">
        <v>1</v>
      </c>
      <c r="J238" s="203">
        <v>1</v>
      </c>
      <c r="K238" s="203">
        <v>1</v>
      </c>
      <c r="L238" s="203">
        <v>1</v>
      </c>
      <c r="M238" s="203">
        <v>1</v>
      </c>
      <c r="N238" s="203">
        <v>1</v>
      </c>
      <c r="O238" s="203">
        <v>1</v>
      </c>
      <c r="P238" s="203">
        <v>1</v>
      </c>
      <c r="Q238" s="203">
        <v>1</v>
      </c>
      <c r="R238" s="203">
        <v>1</v>
      </c>
      <c r="S238" s="203">
        <v>1</v>
      </c>
      <c r="T238" s="203">
        <v>1</v>
      </c>
      <c r="U238" s="203">
        <v>1</v>
      </c>
      <c r="V238" s="203">
        <v>1</v>
      </c>
      <c r="W238" s="203">
        <v>1</v>
      </c>
      <c r="X238" s="203">
        <v>1</v>
      </c>
      <c r="Y238" s="203">
        <v>1</v>
      </c>
      <c r="Z238" s="203">
        <v>1</v>
      </c>
      <c r="AA238" s="203">
        <v>1</v>
      </c>
      <c r="AB238" s="203">
        <v>1</v>
      </c>
      <c r="AC238" s="203">
        <v>1</v>
      </c>
      <c r="AD238" s="203">
        <v>1</v>
      </c>
      <c r="AE238" s="203">
        <v>1</v>
      </c>
      <c r="AF238" s="203">
        <v>1</v>
      </c>
      <c r="AG238" s="203">
        <v>1</v>
      </c>
      <c r="AH238" s="203">
        <v>1</v>
      </c>
      <c r="AI238" s="203">
        <v>1</v>
      </c>
      <c r="AJ238" s="203">
        <v>1</v>
      </c>
      <c r="AK238" s="203">
        <v>1</v>
      </c>
      <c r="AL238" s="203">
        <v>1</v>
      </c>
      <c r="AM238" s="203">
        <v>1</v>
      </c>
      <c r="AN238" s="203">
        <v>1</v>
      </c>
      <c r="AO238" s="203">
        <v>1</v>
      </c>
      <c r="AP238" s="203">
        <v>1</v>
      </c>
      <c r="AQ238" s="203">
        <v>1</v>
      </c>
      <c r="AR238" s="203">
        <v>1</v>
      </c>
      <c r="AS238" s="203">
        <v>1</v>
      </c>
    </row>
    <row r="241" spans="6:54" ht="11.45" customHeight="1" x14ac:dyDescent="0.2">
      <c r="H241" s="203" t="s">
        <v>301</v>
      </c>
    </row>
    <row r="242" spans="6:54" ht="11.45" customHeight="1" x14ac:dyDescent="0.2">
      <c r="F242" s="203" t="s">
        <v>42</v>
      </c>
      <c r="G242" s="203" t="s">
        <v>47</v>
      </c>
      <c r="H242" s="203" t="s">
        <v>48</v>
      </c>
      <c r="I242" s="203" t="s">
        <v>0</v>
      </c>
      <c r="J242" s="203" t="s">
        <v>1</v>
      </c>
      <c r="K242" s="203" t="s">
        <v>2</v>
      </c>
      <c r="L242" s="203" t="s">
        <v>33</v>
      </c>
      <c r="M242" s="203" t="s">
        <v>3</v>
      </c>
      <c r="N242" s="203" t="s">
        <v>4</v>
      </c>
      <c r="O242" s="203" t="s">
        <v>5</v>
      </c>
      <c r="P242" s="203" t="s">
        <v>6</v>
      </c>
      <c r="Q242" s="203" t="s">
        <v>7</v>
      </c>
      <c r="R242" s="203" t="s">
        <v>9</v>
      </c>
      <c r="S242" s="203" t="s">
        <v>10</v>
      </c>
      <c r="T242" s="203" t="s">
        <v>11</v>
      </c>
      <c r="U242" s="203" t="s">
        <v>8</v>
      </c>
      <c r="V242" s="203" t="s">
        <v>12</v>
      </c>
      <c r="W242" s="203" t="s">
        <v>13</v>
      </c>
      <c r="X242" s="203" t="s">
        <v>14</v>
      </c>
      <c r="Y242" s="203" t="s">
        <v>15</v>
      </c>
      <c r="Z242" s="203" t="s">
        <v>16</v>
      </c>
      <c r="AA242" s="203" t="s">
        <v>17</v>
      </c>
      <c r="AB242" s="203" t="s">
        <v>18</v>
      </c>
      <c r="AC242" s="203" t="s">
        <v>19</v>
      </c>
      <c r="AD242" s="203" t="s">
        <v>20</v>
      </c>
      <c r="AE242" s="203" t="s">
        <v>21</v>
      </c>
      <c r="AF242" s="203" t="s">
        <v>22</v>
      </c>
      <c r="AG242" s="203" t="s">
        <v>23</v>
      </c>
      <c r="AH242" s="203" t="s">
        <v>24</v>
      </c>
      <c r="AI242" s="203" t="s">
        <v>25</v>
      </c>
      <c r="AJ242" s="203" t="s">
        <v>26</v>
      </c>
      <c r="AK242" s="203" t="s">
        <v>27</v>
      </c>
      <c r="AL242" s="203" t="s">
        <v>28</v>
      </c>
      <c r="AM242" s="203" t="s">
        <v>29</v>
      </c>
      <c r="AN242" s="203" t="s">
        <v>121</v>
      </c>
      <c r="AO242" s="203" t="s">
        <v>122</v>
      </c>
      <c r="AP242" s="203" t="s">
        <v>124</v>
      </c>
      <c r="AQ242" s="203" t="s">
        <v>125</v>
      </c>
      <c r="AR242" s="203" t="s">
        <v>126</v>
      </c>
      <c r="AS242" s="203" t="s">
        <v>123</v>
      </c>
    </row>
    <row r="243" spans="6:54" ht="11.45" customHeight="1" x14ac:dyDescent="0.2">
      <c r="F243" s="203" t="s">
        <v>310</v>
      </c>
      <c r="I243" s="203">
        <v>2011</v>
      </c>
      <c r="J243" s="203">
        <v>2011</v>
      </c>
      <c r="K243" s="203">
        <v>2011</v>
      </c>
      <c r="L243" s="203">
        <v>2011</v>
      </c>
      <c r="M243" s="203">
        <v>2011</v>
      </c>
      <c r="N243" s="203">
        <v>2011</v>
      </c>
      <c r="O243" s="203">
        <v>2011</v>
      </c>
      <c r="P243" s="203">
        <v>2011</v>
      </c>
      <c r="Q243" s="203">
        <v>2011</v>
      </c>
      <c r="R243" s="203">
        <v>2011</v>
      </c>
      <c r="S243" s="203">
        <v>2011</v>
      </c>
      <c r="T243" s="203">
        <v>2011</v>
      </c>
      <c r="U243" s="203">
        <v>2011</v>
      </c>
      <c r="V243" s="203">
        <v>2011</v>
      </c>
      <c r="W243" s="203">
        <v>2011</v>
      </c>
      <c r="X243" s="203">
        <v>2011</v>
      </c>
      <c r="Y243" s="203">
        <v>2011</v>
      </c>
      <c r="Z243" s="203">
        <v>2011</v>
      </c>
      <c r="AA243" s="203">
        <v>2011</v>
      </c>
      <c r="AB243" s="203">
        <v>2011</v>
      </c>
      <c r="AC243" s="203">
        <v>2011</v>
      </c>
      <c r="AD243" s="203">
        <v>2011</v>
      </c>
      <c r="AE243" s="203">
        <v>2011</v>
      </c>
      <c r="AF243" s="203">
        <v>2011</v>
      </c>
      <c r="AG243" s="203">
        <v>2011</v>
      </c>
      <c r="AH243" s="203">
        <v>2011</v>
      </c>
      <c r="AI243" s="203">
        <v>2011</v>
      </c>
      <c r="AJ243" s="203">
        <v>2011</v>
      </c>
      <c r="AK243" s="203">
        <v>2011</v>
      </c>
      <c r="AL243" s="203">
        <v>2011</v>
      </c>
      <c r="AM243" s="203">
        <v>2011</v>
      </c>
      <c r="AN243" s="203">
        <v>2011</v>
      </c>
      <c r="AO243" s="203">
        <v>2011</v>
      </c>
      <c r="AP243" s="203">
        <v>2011</v>
      </c>
      <c r="AQ243" s="203">
        <v>2011</v>
      </c>
      <c r="AR243" s="203">
        <v>2011</v>
      </c>
      <c r="AS243" s="203">
        <v>2011</v>
      </c>
    </row>
    <row r="246" spans="6:54" ht="11.45" customHeight="1" x14ac:dyDescent="0.2">
      <c r="H246" s="203" t="s">
        <v>302</v>
      </c>
    </row>
    <row r="247" spans="6:54" ht="11.45" customHeight="1" x14ac:dyDescent="0.2">
      <c r="F247" s="203" t="s">
        <v>42</v>
      </c>
      <c r="G247" s="203" t="s">
        <v>47</v>
      </c>
      <c r="H247" s="203" t="s">
        <v>48</v>
      </c>
      <c r="I247" s="203" t="s">
        <v>0</v>
      </c>
      <c r="J247" s="203" t="s">
        <v>1</v>
      </c>
      <c r="K247" s="203" t="s">
        <v>2</v>
      </c>
      <c r="L247" s="203" t="s">
        <v>33</v>
      </c>
      <c r="M247" s="203" t="s">
        <v>3</v>
      </c>
      <c r="N247" s="203" t="s">
        <v>4</v>
      </c>
      <c r="O247" s="203" t="s">
        <v>5</v>
      </c>
      <c r="P247" s="203" t="s">
        <v>6</v>
      </c>
      <c r="Q247" s="203" t="s">
        <v>7</v>
      </c>
      <c r="R247" s="203" t="s">
        <v>9</v>
      </c>
      <c r="S247" s="203" t="s">
        <v>10</v>
      </c>
      <c r="T247" s="203" t="s">
        <v>11</v>
      </c>
      <c r="U247" s="203" t="s">
        <v>8</v>
      </c>
      <c r="V247" s="203" t="s">
        <v>12</v>
      </c>
      <c r="W247" s="203" t="s">
        <v>13</v>
      </c>
      <c r="X247" s="203" t="s">
        <v>14</v>
      </c>
      <c r="Y247" s="203" t="s">
        <v>15</v>
      </c>
      <c r="Z247" s="203" t="s">
        <v>16</v>
      </c>
      <c r="AA247" s="203" t="s">
        <v>17</v>
      </c>
      <c r="AB247" s="203" t="s">
        <v>18</v>
      </c>
      <c r="AC247" s="203" t="s">
        <v>19</v>
      </c>
      <c r="AD247" s="203" t="s">
        <v>20</v>
      </c>
      <c r="AE247" s="203" t="s">
        <v>21</v>
      </c>
      <c r="AF247" s="203" t="s">
        <v>22</v>
      </c>
      <c r="AG247" s="203" t="s">
        <v>23</v>
      </c>
      <c r="AH247" s="203" t="s">
        <v>24</v>
      </c>
      <c r="AI247" s="203" t="s">
        <v>25</v>
      </c>
      <c r="AJ247" s="203" t="s">
        <v>26</v>
      </c>
      <c r="AK247" s="203" t="s">
        <v>27</v>
      </c>
      <c r="AL247" s="203" t="s">
        <v>28</v>
      </c>
      <c r="AM247" s="203" t="s">
        <v>29</v>
      </c>
      <c r="AN247" s="203" t="s">
        <v>121</v>
      </c>
      <c r="AO247" s="203" t="s">
        <v>122</v>
      </c>
      <c r="AP247" s="203" t="s">
        <v>124</v>
      </c>
      <c r="AQ247" s="203" t="s">
        <v>125</v>
      </c>
      <c r="AR247" s="203" t="s">
        <v>126</v>
      </c>
      <c r="AS247" s="203" t="s">
        <v>123</v>
      </c>
    </row>
    <row r="248" spans="6:54" ht="11.45" customHeight="1" x14ac:dyDescent="0.2">
      <c r="F248" s="203" t="s">
        <v>310</v>
      </c>
      <c r="I248" s="203">
        <v>60</v>
      </c>
      <c r="J248" s="203">
        <v>60</v>
      </c>
      <c r="K248" s="203">
        <v>60</v>
      </c>
      <c r="L248" s="203">
        <v>60</v>
      </c>
      <c r="M248" s="203">
        <v>60</v>
      </c>
      <c r="N248" s="203">
        <v>60</v>
      </c>
      <c r="O248" s="203">
        <v>60</v>
      </c>
      <c r="P248" s="203">
        <v>60</v>
      </c>
      <c r="Q248" s="203">
        <v>60</v>
      </c>
      <c r="R248" s="203">
        <v>60</v>
      </c>
      <c r="S248" s="203">
        <v>60</v>
      </c>
      <c r="T248" s="203">
        <v>60</v>
      </c>
      <c r="U248" s="203">
        <v>60</v>
      </c>
      <c r="V248" s="203">
        <v>60</v>
      </c>
      <c r="W248" s="203">
        <v>60</v>
      </c>
      <c r="X248" s="203">
        <v>60</v>
      </c>
      <c r="Y248" s="203">
        <v>60</v>
      </c>
      <c r="Z248" s="203">
        <v>60</v>
      </c>
      <c r="AA248" s="203">
        <v>60</v>
      </c>
      <c r="AB248" s="203">
        <v>60</v>
      </c>
      <c r="AC248" s="203">
        <v>60</v>
      </c>
      <c r="AD248" s="203">
        <v>60</v>
      </c>
      <c r="AE248" s="203">
        <v>60</v>
      </c>
      <c r="AF248" s="203">
        <v>60</v>
      </c>
      <c r="AG248" s="203">
        <v>60</v>
      </c>
      <c r="AH248" s="203">
        <v>60</v>
      </c>
      <c r="AI248" s="203">
        <v>60</v>
      </c>
      <c r="AJ248" s="203">
        <v>60</v>
      </c>
      <c r="AK248" s="203">
        <v>60</v>
      </c>
      <c r="AL248" s="203">
        <v>60</v>
      </c>
      <c r="AM248" s="203">
        <v>60</v>
      </c>
      <c r="AN248" s="203">
        <v>60</v>
      </c>
      <c r="AO248" s="203">
        <v>60</v>
      </c>
      <c r="AP248" s="203">
        <v>60</v>
      </c>
      <c r="AQ248" s="203">
        <v>60</v>
      </c>
      <c r="AR248" s="203">
        <v>60</v>
      </c>
      <c r="AS248" s="203">
        <v>60</v>
      </c>
    </row>
    <row r="252" spans="6:54" ht="11.45" customHeight="1" x14ac:dyDescent="0.2">
      <c r="F252" s="216" t="s">
        <v>42</v>
      </c>
      <c r="G252" s="216" t="s">
        <v>47</v>
      </c>
      <c r="H252" s="216" t="s">
        <v>48</v>
      </c>
      <c r="I252" s="216" t="s">
        <v>0</v>
      </c>
      <c r="J252" s="216" t="s">
        <v>1</v>
      </c>
      <c r="K252" s="216" t="s">
        <v>2</v>
      </c>
      <c r="L252" s="216" t="s">
        <v>33</v>
      </c>
      <c r="M252" s="216" t="s">
        <v>3</v>
      </c>
      <c r="N252" s="216" t="s">
        <v>4</v>
      </c>
      <c r="O252" s="216" t="s">
        <v>5</v>
      </c>
      <c r="P252" s="216" t="s">
        <v>6</v>
      </c>
      <c r="Q252" s="216" t="s">
        <v>7</v>
      </c>
      <c r="R252" s="216" t="s">
        <v>9</v>
      </c>
      <c r="S252" s="216" t="s">
        <v>10</v>
      </c>
      <c r="T252" s="216" t="s">
        <v>11</v>
      </c>
      <c r="U252" s="216" t="s">
        <v>8</v>
      </c>
      <c r="V252" s="216" t="s">
        <v>12</v>
      </c>
      <c r="W252" s="216" t="s">
        <v>13</v>
      </c>
      <c r="X252" s="216" t="s">
        <v>14</v>
      </c>
      <c r="Y252" s="216" t="s">
        <v>15</v>
      </c>
      <c r="Z252" s="216" t="s">
        <v>16</v>
      </c>
      <c r="AA252" s="216" t="s">
        <v>17</v>
      </c>
      <c r="AB252" s="216" t="s">
        <v>18</v>
      </c>
      <c r="AC252" s="216" t="s">
        <v>19</v>
      </c>
      <c r="AD252" s="216" t="s">
        <v>20</v>
      </c>
      <c r="AE252" s="216" t="s">
        <v>21</v>
      </c>
      <c r="AF252" s="216" t="s">
        <v>22</v>
      </c>
      <c r="AG252" s="216" t="s">
        <v>23</v>
      </c>
      <c r="AH252" s="216" t="s">
        <v>24</v>
      </c>
      <c r="AI252" s="216" t="s">
        <v>25</v>
      </c>
      <c r="AJ252" s="216" t="s">
        <v>26</v>
      </c>
      <c r="AK252" s="216" t="s">
        <v>27</v>
      </c>
      <c r="AL252" s="216" t="s">
        <v>28</v>
      </c>
      <c r="AM252" s="216" t="s">
        <v>29</v>
      </c>
      <c r="AN252" s="216" t="s">
        <v>121</v>
      </c>
      <c r="AO252" s="216" t="s">
        <v>122</v>
      </c>
      <c r="AP252" s="216" t="s">
        <v>124</v>
      </c>
      <c r="AQ252" s="216" t="s">
        <v>125</v>
      </c>
      <c r="AR252" s="216" t="s">
        <v>126</v>
      </c>
      <c r="AS252" s="216" t="s">
        <v>123</v>
      </c>
      <c r="AT252" s="216"/>
      <c r="AU252" s="216"/>
      <c r="AV252" s="216"/>
      <c r="AW252" s="216"/>
      <c r="AX252" s="216"/>
      <c r="AY252" s="216"/>
      <c r="AZ252" s="216"/>
      <c r="BA252" s="216"/>
      <c r="BB252" s="216"/>
    </row>
    <row r="253" spans="6:54" ht="11.45" customHeight="1" x14ac:dyDescent="0.2">
      <c r="F253" s="216" t="s">
        <v>310</v>
      </c>
      <c r="G253" s="216"/>
      <c r="H253" s="216"/>
      <c r="I253" s="216">
        <v>1</v>
      </c>
      <c r="J253" s="216">
        <v>1</v>
      </c>
      <c r="K253" s="216">
        <v>1</v>
      </c>
      <c r="L253" s="216">
        <v>1</v>
      </c>
      <c r="M253" s="216">
        <v>1</v>
      </c>
      <c r="N253" s="216">
        <v>1</v>
      </c>
      <c r="O253" s="216">
        <v>1</v>
      </c>
      <c r="P253" s="216">
        <v>1</v>
      </c>
      <c r="Q253" s="216">
        <v>1</v>
      </c>
      <c r="R253" s="216">
        <v>1</v>
      </c>
      <c r="S253" s="216">
        <v>1</v>
      </c>
      <c r="T253" s="216">
        <v>1</v>
      </c>
      <c r="U253" s="216">
        <v>1</v>
      </c>
      <c r="V253" s="216">
        <v>1</v>
      </c>
      <c r="W253" s="216">
        <v>1</v>
      </c>
      <c r="X253" s="216">
        <v>1</v>
      </c>
      <c r="Y253" s="216">
        <v>1</v>
      </c>
      <c r="Z253" s="216">
        <v>1</v>
      </c>
      <c r="AA253" s="216">
        <v>1</v>
      </c>
      <c r="AB253" s="216">
        <v>1</v>
      </c>
      <c r="AC253" s="216">
        <v>1</v>
      </c>
      <c r="AD253" s="216">
        <v>1</v>
      </c>
      <c r="AE253" s="216">
        <v>1</v>
      </c>
      <c r="AF253" s="216">
        <v>1</v>
      </c>
      <c r="AG253" s="216">
        <v>1</v>
      </c>
      <c r="AH253" s="216">
        <v>1</v>
      </c>
      <c r="AI253" s="216">
        <v>1</v>
      </c>
      <c r="AJ253" s="216">
        <v>1</v>
      </c>
      <c r="AK253" s="216">
        <v>1</v>
      </c>
      <c r="AL253" s="216">
        <v>1</v>
      </c>
      <c r="AM253" s="216">
        <v>1</v>
      </c>
      <c r="AN253" s="216">
        <v>1</v>
      </c>
      <c r="AO253" s="216">
        <v>1</v>
      </c>
      <c r="AP253" s="216">
        <v>1</v>
      </c>
      <c r="AQ253" s="216">
        <v>1</v>
      </c>
      <c r="AR253" s="216">
        <v>1</v>
      </c>
      <c r="AS253" s="216">
        <v>1</v>
      </c>
      <c r="AT253" s="216"/>
      <c r="AU253" s="216"/>
      <c r="AV253" s="216"/>
      <c r="AW253" s="216"/>
      <c r="AX253" s="216"/>
      <c r="AY253" s="216"/>
      <c r="AZ253" s="216"/>
      <c r="BA253" s="216"/>
      <c r="BB253" s="216"/>
    </row>
    <row r="254" spans="6:54" ht="11.45" customHeight="1" x14ac:dyDescent="0.2"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216"/>
      <c r="AE254" s="216"/>
      <c r="AF254" s="216"/>
      <c r="AG254" s="216"/>
      <c r="AH254" s="216"/>
      <c r="AI254" s="216"/>
      <c r="AJ254" s="216"/>
      <c r="AK254" s="216"/>
      <c r="AL254" s="216"/>
      <c r="AM254" s="216"/>
      <c r="AN254" s="216"/>
      <c r="AO254" s="216"/>
      <c r="AP254" s="216"/>
      <c r="AQ254" s="216"/>
      <c r="AR254" s="216"/>
      <c r="AS254" s="216"/>
      <c r="AT254" s="216"/>
      <c r="AU254" s="216"/>
      <c r="AV254" s="216"/>
      <c r="AW254" s="216"/>
      <c r="AX254" s="216"/>
      <c r="AY254" s="216"/>
      <c r="AZ254" s="216"/>
      <c r="BA254" s="216"/>
      <c r="BB254" s="216"/>
    </row>
    <row r="255" spans="6:54" ht="11.45" customHeight="1" x14ac:dyDescent="0.2"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216"/>
      <c r="AE255" s="216"/>
      <c r="AF255" s="216"/>
      <c r="AG255" s="216"/>
      <c r="AH255" s="216"/>
      <c r="AI255" s="216"/>
      <c r="AJ255" s="216"/>
      <c r="AK255" s="216"/>
      <c r="AL255" s="216"/>
      <c r="AM255" s="216"/>
      <c r="AN255" s="216"/>
      <c r="AO255" s="216"/>
      <c r="AP255" s="216"/>
      <c r="AQ255" s="216"/>
      <c r="AR255" s="216"/>
      <c r="AS255" s="216"/>
      <c r="AT255" s="216"/>
      <c r="AU255" s="216"/>
      <c r="AV255" s="216"/>
      <c r="AW255" s="216"/>
      <c r="AX255" s="216"/>
      <c r="AY255" s="216"/>
      <c r="AZ255" s="216"/>
      <c r="BA255" s="216"/>
      <c r="BB255" s="216"/>
    </row>
    <row r="256" spans="6:54" ht="11.45" customHeight="1" x14ac:dyDescent="0.2"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  <c r="AA256" s="216"/>
      <c r="AB256" s="216"/>
      <c r="AC256" s="216"/>
      <c r="AD256" s="216"/>
      <c r="AE256" s="216"/>
      <c r="AF256" s="216"/>
      <c r="AG256" s="216"/>
      <c r="AH256" s="216"/>
      <c r="AI256" s="216"/>
      <c r="AJ256" s="216"/>
      <c r="AK256" s="216"/>
      <c r="AL256" s="216"/>
      <c r="AM256" s="216"/>
      <c r="AN256" s="216"/>
      <c r="AO256" s="216"/>
      <c r="AP256" s="216"/>
      <c r="AQ256" s="216"/>
      <c r="AR256" s="216"/>
      <c r="AS256" s="216"/>
      <c r="AT256" s="216"/>
      <c r="AU256" s="216"/>
      <c r="AV256" s="216"/>
      <c r="AW256" s="216"/>
      <c r="AX256" s="216"/>
      <c r="AY256" s="216"/>
      <c r="AZ256" s="216"/>
      <c r="BA256" s="216"/>
      <c r="BB256" s="216"/>
    </row>
    <row r="257" spans="6:54" ht="11.45" customHeight="1" x14ac:dyDescent="0.2">
      <c r="F257" s="216" t="s">
        <v>42</v>
      </c>
      <c r="G257" s="216" t="s">
        <v>47</v>
      </c>
      <c r="H257" s="216" t="s">
        <v>48</v>
      </c>
      <c r="I257" s="216" t="s">
        <v>0</v>
      </c>
      <c r="J257" s="216" t="s">
        <v>1</v>
      </c>
      <c r="K257" s="216" t="s">
        <v>2</v>
      </c>
      <c r="L257" s="216" t="s">
        <v>33</v>
      </c>
      <c r="M257" s="216" t="s">
        <v>3</v>
      </c>
      <c r="N257" s="216" t="s">
        <v>4</v>
      </c>
      <c r="O257" s="216" t="s">
        <v>5</v>
      </c>
      <c r="P257" s="216" t="s">
        <v>6</v>
      </c>
      <c r="Q257" s="216" t="s">
        <v>7</v>
      </c>
      <c r="R257" s="216" t="s">
        <v>9</v>
      </c>
      <c r="S257" s="216" t="s">
        <v>10</v>
      </c>
      <c r="T257" s="216" t="s">
        <v>11</v>
      </c>
      <c r="U257" s="216" t="s">
        <v>8</v>
      </c>
      <c r="V257" s="216" t="s">
        <v>12</v>
      </c>
      <c r="W257" s="216" t="s">
        <v>13</v>
      </c>
      <c r="X257" s="216" t="s">
        <v>14</v>
      </c>
      <c r="Y257" s="216" t="s">
        <v>15</v>
      </c>
      <c r="Z257" s="216" t="s">
        <v>16</v>
      </c>
      <c r="AA257" s="216" t="s">
        <v>17</v>
      </c>
      <c r="AB257" s="216" t="s">
        <v>18</v>
      </c>
      <c r="AC257" s="216" t="s">
        <v>19</v>
      </c>
      <c r="AD257" s="216" t="s">
        <v>20</v>
      </c>
      <c r="AE257" s="216" t="s">
        <v>21</v>
      </c>
      <c r="AF257" s="216" t="s">
        <v>22</v>
      </c>
      <c r="AG257" s="216" t="s">
        <v>23</v>
      </c>
      <c r="AH257" s="216" t="s">
        <v>24</v>
      </c>
      <c r="AI257" s="216" t="s">
        <v>25</v>
      </c>
      <c r="AJ257" s="216" t="s">
        <v>26</v>
      </c>
      <c r="AK257" s="216" t="s">
        <v>27</v>
      </c>
      <c r="AL257" s="216" t="s">
        <v>28</v>
      </c>
      <c r="AM257" s="216" t="s">
        <v>29</v>
      </c>
      <c r="AN257" s="216" t="s">
        <v>121</v>
      </c>
      <c r="AO257" s="216" t="s">
        <v>122</v>
      </c>
      <c r="AP257" s="216" t="s">
        <v>124</v>
      </c>
      <c r="AQ257" s="216" t="s">
        <v>125</v>
      </c>
      <c r="AR257" s="216" t="s">
        <v>126</v>
      </c>
      <c r="AS257" s="216" t="s">
        <v>123</v>
      </c>
      <c r="AT257" s="216"/>
      <c r="AU257" s="216"/>
      <c r="AV257" s="216"/>
      <c r="AW257" s="216"/>
      <c r="AX257" s="216"/>
      <c r="AY257" s="216"/>
      <c r="AZ257" s="216"/>
      <c r="BA257" s="216"/>
      <c r="BB257" s="216"/>
    </row>
    <row r="258" spans="6:54" ht="11.45" customHeight="1" x14ac:dyDescent="0.2">
      <c r="F258" s="216" t="s">
        <v>310</v>
      </c>
      <c r="G258" s="216"/>
      <c r="H258" s="216"/>
      <c r="I258" s="216">
        <v>31.536000000000001</v>
      </c>
      <c r="J258" s="216">
        <v>31.536000000000001</v>
      </c>
      <c r="K258" s="216">
        <v>31.536000000000001</v>
      </c>
      <c r="L258" s="216">
        <v>31.536000000000001</v>
      </c>
      <c r="M258" s="216">
        <v>31.536000000000001</v>
      </c>
      <c r="N258" s="216">
        <v>31.536000000000001</v>
      </c>
      <c r="O258" s="216">
        <v>31.536000000000001</v>
      </c>
      <c r="P258" s="216">
        <v>31.536000000000001</v>
      </c>
      <c r="Q258" s="216">
        <v>31.536000000000001</v>
      </c>
      <c r="R258" s="216">
        <v>31.536000000000001</v>
      </c>
      <c r="S258" s="216">
        <v>31.536000000000001</v>
      </c>
      <c r="T258" s="216">
        <v>31.536000000000001</v>
      </c>
      <c r="U258" s="216">
        <v>31.536000000000001</v>
      </c>
      <c r="V258" s="216">
        <v>31.536000000000001</v>
      </c>
      <c r="W258" s="216">
        <v>31.536000000000001</v>
      </c>
      <c r="X258" s="216">
        <v>31.536000000000001</v>
      </c>
      <c r="Y258" s="216">
        <v>31.536000000000001</v>
      </c>
      <c r="Z258" s="216">
        <v>31.536000000000001</v>
      </c>
      <c r="AA258" s="216">
        <v>31.536000000000001</v>
      </c>
      <c r="AB258" s="216">
        <v>31.536000000000001</v>
      </c>
      <c r="AC258" s="216">
        <v>31.536000000000001</v>
      </c>
      <c r="AD258" s="216">
        <v>31.536000000000001</v>
      </c>
      <c r="AE258" s="216">
        <v>31.536000000000001</v>
      </c>
      <c r="AF258" s="216">
        <v>31.536000000000001</v>
      </c>
      <c r="AG258" s="216">
        <v>31.536000000000001</v>
      </c>
      <c r="AH258" s="216">
        <v>31.536000000000001</v>
      </c>
      <c r="AI258" s="216">
        <v>31.536000000000001</v>
      </c>
      <c r="AJ258" s="216">
        <v>31.536000000000001</v>
      </c>
      <c r="AK258" s="216">
        <v>31.536000000000001</v>
      </c>
      <c r="AL258" s="216">
        <v>31.536000000000001</v>
      </c>
      <c r="AM258" s="216">
        <v>31.536000000000001</v>
      </c>
      <c r="AN258" s="216">
        <v>31.536000000000001</v>
      </c>
      <c r="AO258" s="216">
        <v>31.536000000000001</v>
      </c>
      <c r="AP258" s="216">
        <v>31.536000000000001</v>
      </c>
      <c r="AQ258" s="216">
        <v>31.536000000000001</v>
      </c>
      <c r="AR258" s="216">
        <v>31.536000000000001</v>
      </c>
      <c r="AS258" s="216">
        <v>31.536000000000001</v>
      </c>
      <c r="AT258" s="216"/>
      <c r="AU258" s="216"/>
      <c r="AV258" s="216"/>
      <c r="AW258" s="216"/>
      <c r="AX258" s="216"/>
      <c r="AY258" s="216"/>
      <c r="AZ258" s="216"/>
      <c r="BA258" s="216"/>
      <c r="BB258" s="216"/>
    </row>
    <row r="259" spans="6:54" ht="11.45" customHeight="1" x14ac:dyDescent="0.2"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  <c r="AG259" s="216"/>
      <c r="AH259" s="216"/>
      <c r="AI259" s="216"/>
      <c r="AJ259" s="216"/>
      <c r="AK259" s="216"/>
      <c r="AL259" s="216"/>
      <c r="AM259" s="216"/>
      <c r="AN259" s="216"/>
      <c r="AO259" s="216"/>
      <c r="AP259" s="216"/>
      <c r="AQ259" s="216"/>
      <c r="AR259" s="216"/>
      <c r="AS259" s="216"/>
      <c r="AT259" s="216"/>
      <c r="AU259" s="216"/>
      <c r="AV259" s="216"/>
      <c r="AW259" s="216"/>
      <c r="AX259" s="216"/>
      <c r="AY259" s="216"/>
      <c r="AZ259" s="216"/>
      <c r="BA259" s="216"/>
      <c r="BB259" s="216"/>
    </row>
    <row r="260" spans="6:54" ht="11.45" customHeight="1" x14ac:dyDescent="0.2"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  <c r="AK260" s="216"/>
      <c r="AL260" s="216"/>
      <c r="AM260" s="216"/>
      <c r="AN260" s="216"/>
      <c r="AO260" s="216"/>
      <c r="AP260" s="216"/>
      <c r="AQ260" s="216"/>
      <c r="AR260" s="216"/>
      <c r="AS260" s="216"/>
      <c r="AT260" s="216"/>
      <c r="AU260" s="216"/>
      <c r="AV260" s="216"/>
      <c r="AW260" s="216"/>
      <c r="AX260" s="216"/>
      <c r="AY260" s="216"/>
      <c r="AZ260" s="216"/>
      <c r="BA260" s="216"/>
      <c r="BB260" s="216"/>
    </row>
    <row r="261" spans="6:54" ht="11.45" customHeight="1" x14ac:dyDescent="0.2"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216"/>
      <c r="AE261" s="216"/>
      <c r="AF261" s="216"/>
      <c r="AG261" s="216"/>
      <c r="AH261" s="216"/>
      <c r="AI261" s="216"/>
      <c r="AJ261" s="216"/>
      <c r="AK261" s="216"/>
      <c r="AL261" s="216"/>
      <c r="AM261" s="216"/>
      <c r="AN261" s="216"/>
      <c r="AO261" s="216"/>
      <c r="AP261" s="216"/>
      <c r="AQ261" s="216"/>
      <c r="AR261" s="216"/>
      <c r="AS261" s="216"/>
      <c r="AT261" s="216"/>
      <c r="AU261" s="216"/>
      <c r="AV261" s="216"/>
      <c r="AW261" s="216"/>
      <c r="AX261" s="216"/>
      <c r="AY261" s="216"/>
      <c r="AZ261" s="216"/>
      <c r="BA261" s="216"/>
      <c r="BB261" s="216"/>
    </row>
    <row r="262" spans="6:54" ht="11.45" customHeight="1" x14ac:dyDescent="0.2">
      <c r="F262" s="216" t="s">
        <v>42</v>
      </c>
      <c r="G262" s="216" t="s">
        <v>47</v>
      </c>
      <c r="H262" s="216" t="s">
        <v>48</v>
      </c>
      <c r="I262" s="216" t="s">
        <v>0</v>
      </c>
      <c r="J262" s="216" t="s">
        <v>1</v>
      </c>
      <c r="K262" s="216" t="s">
        <v>2</v>
      </c>
      <c r="L262" s="216" t="s">
        <v>33</v>
      </c>
      <c r="M262" s="216" t="s">
        <v>3</v>
      </c>
      <c r="N262" s="216" t="s">
        <v>4</v>
      </c>
      <c r="O262" s="216" t="s">
        <v>5</v>
      </c>
      <c r="P262" s="216" t="s">
        <v>6</v>
      </c>
      <c r="Q262" s="216" t="s">
        <v>7</v>
      </c>
      <c r="R262" s="216" t="s">
        <v>9</v>
      </c>
      <c r="S262" s="216" t="s">
        <v>10</v>
      </c>
      <c r="T262" s="216" t="s">
        <v>11</v>
      </c>
      <c r="U262" s="216" t="s">
        <v>8</v>
      </c>
      <c r="V262" s="216" t="s">
        <v>12</v>
      </c>
      <c r="W262" s="216" t="s">
        <v>13</v>
      </c>
      <c r="X262" s="216" t="s">
        <v>14</v>
      </c>
      <c r="Y262" s="216" t="s">
        <v>15</v>
      </c>
      <c r="Z262" s="216" t="s">
        <v>16</v>
      </c>
      <c r="AA262" s="216" t="s">
        <v>17</v>
      </c>
      <c r="AB262" s="216" t="s">
        <v>18</v>
      </c>
      <c r="AC262" s="216" t="s">
        <v>19</v>
      </c>
      <c r="AD262" s="216" t="s">
        <v>20</v>
      </c>
      <c r="AE262" s="216" t="s">
        <v>21</v>
      </c>
      <c r="AF262" s="216" t="s">
        <v>22</v>
      </c>
      <c r="AG262" s="216" t="s">
        <v>23</v>
      </c>
      <c r="AH262" s="216" t="s">
        <v>24</v>
      </c>
      <c r="AI262" s="216" t="s">
        <v>25</v>
      </c>
      <c r="AJ262" s="216" t="s">
        <v>26</v>
      </c>
      <c r="AK262" s="216" t="s">
        <v>27</v>
      </c>
      <c r="AL262" s="216" t="s">
        <v>28</v>
      </c>
      <c r="AM262" s="216" t="s">
        <v>29</v>
      </c>
      <c r="AN262" s="216" t="s">
        <v>121</v>
      </c>
      <c r="AO262" s="216" t="s">
        <v>122</v>
      </c>
      <c r="AP262" s="216" t="s">
        <v>124</v>
      </c>
      <c r="AQ262" s="216" t="s">
        <v>125</v>
      </c>
      <c r="AR262" s="216" t="s">
        <v>126</v>
      </c>
      <c r="AS262" s="216" t="s">
        <v>123</v>
      </c>
      <c r="AT262" s="216"/>
      <c r="AU262" s="216"/>
      <c r="AV262" s="216"/>
      <c r="AW262" s="216"/>
      <c r="AX262" s="216"/>
      <c r="AY262" s="216"/>
      <c r="AZ262" s="216"/>
      <c r="BA262" s="216"/>
      <c r="BB262" s="216"/>
    </row>
    <row r="263" spans="6:54" ht="11.45" customHeight="1" x14ac:dyDescent="0.2">
      <c r="F263" s="216" t="s">
        <v>310</v>
      </c>
      <c r="G263" s="216" t="s">
        <v>257</v>
      </c>
      <c r="H263" s="216"/>
      <c r="I263" s="216">
        <v>1</v>
      </c>
      <c r="J263" s="216">
        <v>1</v>
      </c>
      <c r="K263" s="216">
        <v>1</v>
      </c>
      <c r="L263" s="216">
        <v>1</v>
      </c>
      <c r="M263" s="216">
        <v>1</v>
      </c>
      <c r="N263" s="216">
        <v>1</v>
      </c>
      <c r="O263" s="216">
        <v>1</v>
      </c>
      <c r="P263" s="216">
        <v>1</v>
      </c>
      <c r="Q263" s="216">
        <v>1</v>
      </c>
      <c r="R263" s="216">
        <v>1</v>
      </c>
      <c r="S263" s="216">
        <v>1</v>
      </c>
      <c r="T263" s="216">
        <v>1</v>
      </c>
      <c r="U263" s="216">
        <v>1</v>
      </c>
      <c r="V263" s="216">
        <v>1</v>
      </c>
      <c r="W263" s="216">
        <v>1</v>
      </c>
      <c r="X263" s="216">
        <v>1</v>
      </c>
      <c r="Y263" s="216">
        <v>1</v>
      </c>
      <c r="Z263" s="216">
        <v>1</v>
      </c>
      <c r="AA263" s="216">
        <v>1</v>
      </c>
      <c r="AB263" s="216">
        <v>1</v>
      </c>
      <c r="AC263" s="216">
        <v>1</v>
      </c>
      <c r="AD263" s="216">
        <v>1</v>
      </c>
      <c r="AE263" s="216">
        <v>1</v>
      </c>
      <c r="AF263" s="216">
        <v>1</v>
      </c>
      <c r="AG263" s="216">
        <v>1</v>
      </c>
      <c r="AH263" s="216">
        <v>1</v>
      </c>
      <c r="AI263" s="216">
        <v>1</v>
      </c>
      <c r="AJ263" s="216">
        <v>1</v>
      </c>
      <c r="AK263" s="216">
        <v>1</v>
      </c>
      <c r="AL263" s="216">
        <v>1</v>
      </c>
      <c r="AM263" s="216">
        <v>1</v>
      </c>
      <c r="AN263" s="216">
        <v>1</v>
      </c>
      <c r="AO263" s="216">
        <v>1</v>
      </c>
      <c r="AP263" s="216">
        <v>1</v>
      </c>
      <c r="AQ263" s="216">
        <v>1</v>
      </c>
      <c r="AR263" s="216">
        <v>1</v>
      </c>
      <c r="AS263" s="216">
        <v>1</v>
      </c>
      <c r="AT263" s="216"/>
      <c r="AU263" s="216"/>
      <c r="AV263" s="216"/>
      <c r="AW263" s="216"/>
      <c r="AX263" s="216"/>
      <c r="AY263" s="216"/>
      <c r="AZ263" s="216"/>
      <c r="BA263" s="216"/>
      <c r="BB263" s="216"/>
    </row>
    <row r="264" spans="6:54" ht="11.45" customHeight="1" x14ac:dyDescent="0.2">
      <c r="F264" s="216"/>
      <c r="G264" s="216"/>
      <c r="H264" s="216" t="s">
        <v>282</v>
      </c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216"/>
      <c r="AE264" s="216"/>
      <c r="AF264" s="216"/>
      <c r="AG264" s="216"/>
      <c r="AH264" s="216"/>
      <c r="AI264" s="216"/>
      <c r="AJ264" s="216"/>
      <c r="AK264" s="216"/>
      <c r="AL264" s="216"/>
      <c r="AM264" s="216"/>
      <c r="AN264" s="216"/>
      <c r="AO264" s="216"/>
      <c r="AP264" s="216"/>
      <c r="AQ264" s="216"/>
      <c r="AR264" s="216"/>
      <c r="AS264" s="216"/>
      <c r="AT264" s="216"/>
      <c r="AU264" s="216"/>
      <c r="AV264" s="216"/>
      <c r="AW264" s="216"/>
      <c r="AX264" s="216"/>
      <c r="AY264" s="216"/>
      <c r="AZ264" s="216"/>
      <c r="BA264" s="216"/>
      <c r="BB264" s="216"/>
    </row>
    <row r="265" spans="6:54" ht="11.45" customHeight="1" x14ac:dyDescent="0.2"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  <c r="AK265" s="216"/>
      <c r="AL265" s="216"/>
      <c r="AM265" s="216"/>
      <c r="AN265" s="216"/>
      <c r="AO265" s="216"/>
      <c r="AP265" s="216"/>
      <c r="AQ265" s="216"/>
      <c r="AR265" s="216"/>
      <c r="AS265" s="216"/>
      <c r="AT265" s="216"/>
      <c r="AU265" s="216"/>
      <c r="AV265" s="216"/>
      <c r="AW265" s="216"/>
      <c r="AX265" s="216"/>
      <c r="AY265" s="216"/>
      <c r="AZ265" s="216"/>
      <c r="BA265" s="216"/>
      <c r="BB265" s="216"/>
    </row>
    <row r="266" spans="6:54" ht="11.45" customHeight="1" x14ac:dyDescent="0.2"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  <c r="AL266" s="216"/>
      <c r="AM266" s="216"/>
      <c r="AN266" s="216"/>
      <c r="AO266" s="216"/>
      <c r="AP266" s="216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  <c r="BA266" s="216"/>
      <c r="BB266" s="216"/>
    </row>
    <row r="267" spans="6:54" ht="11.45" customHeight="1" x14ac:dyDescent="0.2"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  <c r="BA267" s="216"/>
      <c r="BB267" s="216"/>
    </row>
    <row r="268" spans="6:54" ht="11.45" customHeight="1" x14ac:dyDescent="0.2">
      <c r="F268" s="216" t="s">
        <v>42</v>
      </c>
      <c r="G268" s="216" t="s">
        <v>47</v>
      </c>
      <c r="H268" s="216" t="s">
        <v>48</v>
      </c>
      <c r="I268" s="216" t="s">
        <v>0</v>
      </c>
      <c r="J268" s="216" t="s">
        <v>1</v>
      </c>
      <c r="K268" s="216" t="s">
        <v>2</v>
      </c>
      <c r="L268" s="216" t="s">
        <v>33</v>
      </c>
      <c r="M268" s="216" t="s">
        <v>3</v>
      </c>
      <c r="N268" s="216" t="s">
        <v>4</v>
      </c>
      <c r="O268" s="216" t="s">
        <v>5</v>
      </c>
      <c r="P268" s="216" t="s">
        <v>6</v>
      </c>
      <c r="Q268" s="216" t="s">
        <v>7</v>
      </c>
      <c r="R268" s="216" t="s">
        <v>9</v>
      </c>
      <c r="S268" s="216" t="s">
        <v>10</v>
      </c>
      <c r="T268" s="216" t="s">
        <v>11</v>
      </c>
      <c r="U268" s="216" t="s">
        <v>8</v>
      </c>
      <c r="V268" s="216" t="s">
        <v>12</v>
      </c>
      <c r="W268" s="216" t="s">
        <v>13</v>
      </c>
      <c r="X268" s="216" t="s">
        <v>14</v>
      </c>
      <c r="Y268" s="216" t="s">
        <v>15</v>
      </c>
      <c r="Z268" s="216" t="s">
        <v>16</v>
      </c>
      <c r="AA268" s="216" t="s">
        <v>17</v>
      </c>
      <c r="AB268" s="216" t="s">
        <v>18</v>
      </c>
      <c r="AC268" s="216" t="s">
        <v>19</v>
      </c>
      <c r="AD268" s="216" t="s">
        <v>20</v>
      </c>
      <c r="AE268" s="216" t="s">
        <v>21</v>
      </c>
      <c r="AF268" s="216" t="s">
        <v>22</v>
      </c>
      <c r="AG268" s="216" t="s">
        <v>23</v>
      </c>
      <c r="AH268" s="216" t="s">
        <v>24</v>
      </c>
      <c r="AI268" s="216" t="s">
        <v>25</v>
      </c>
      <c r="AJ268" s="216" t="s">
        <v>26</v>
      </c>
      <c r="AK268" s="216" t="s">
        <v>27</v>
      </c>
      <c r="AL268" s="216" t="s">
        <v>28</v>
      </c>
      <c r="AM268" s="216" t="s">
        <v>29</v>
      </c>
      <c r="AN268" s="216" t="s">
        <v>121</v>
      </c>
      <c r="AO268" s="216" t="s">
        <v>122</v>
      </c>
      <c r="AP268" s="216" t="s">
        <v>124</v>
      </c>
      <c r="AQ268" s="216" t="s">
        <v>125</v>
      </c>
      <c r="AR268" s="216" t="s">
        <v>126</v>
      </c>
      <c r="AS268" s="216" t="s">
        <v>123</v>
      </c>
      <c r="AT268" s="216"/>
      <c r="AU268" s="216"/>
      <c r="AV268" s="216"/>
      <c r="AW268" s="216"/>
      <c r="AX268" s="216"/>
      <c r="AY268" s="216"/>
      <c r="AZ268" s="216"/>
      <c r="BA268" s="216"/>
      <c r="BB268" s="216"/>
    </row>
    <row r="269" spans="6:54" ht="11.45" customHeight="1" x14ac:dyDescent="0.2">
      <c r="F269" s="216" t="s">
        <v>310</v>
      </c>
      <c r="G269" s="216"/>
      <c r="H269" s="216"/>
      <c r="I269" s="216">
        <f>1/3</f>
        <v>0.33333333333333331</v>
      </c>
      <c r="J269" s="216">
        <f t="shared" ref="J269:AS269" si="3">1/3</f>
        <v>0.33333333333333331</v>
      </c>
      <c r="K269" s="216">
        <f t="shared" si="3"/>
        <v>0.33333333333333331</v>
      </c>
      <c r="L269" s="216">
        <f t="shared" si="3"/>
        <v>0.33333333333333331</v>
      </c>
      <c r="M269" s="216">
        <f t="shared" si="3"/>
        <v>0.33333333333333331</v>
      </c>
      <c r="N269" s="216">
        <f t="shared" si="3"/>
        <v>0.33333333333333331</v>
      </c>
      <c r="O269" s="216">
        <f t="shared" si="3"/>
        <v>0.33333333333333331</v>
      </c>
      <c r="P269" s="216">
        <f t="shared" si="3"/>
        <v>0.33333333333333331</v>
      </c>
      <c r="Q269" s="216">
        <f t="shared" si="3"/>
        <v>0.33333333333333331</v>
      </c>
      <c r="R269" s="216">
        <f t="shared" si="3"/>
        <v>0.33333333333333331</v>
      </c>
      <c r="S269" s="216">
        <f t="shared" si="3"/>
        <v>0.33333333333333331</v>
      </c>
      <c r="T269" s="216">
        <f t="shared" si="3"/>
        <v>0.33333333333333331</v>
      </c>
      <c r="U269" s="216">
        <f t="shared" si="3"/>
        <v>0.33333333333333331</v>
      </c>
      <c r="V269" s="216">
        <f t="shared" si="3"/>
        <v>0.33333333333333331</v>
      </c>
      <c r="W269" s="216">
        <f t="shared" si="3"/>
        <v>0.33333333333333331</v>
      </c>
      <c r="X269" s="216">
        <f t="shared" si="3"/>
        <v>0.33333333333333331</v>
      </c>
      <c r="Y269" s="216">
        <f t="shared" si="3"/>
        <v>0.33333333333333331</v>
      </c>
      <c r="Z269" s="216">
        <f t="shared" si="3"/>
        <v>0.33333333333333331</v>
      </c>
      <c r="AA269" s="216">
        <f t="shared" si="3"/>
        <v>0.33333333333333331</v>
      </c>
      <c r="AB269" s="216">
        <f t="shared" si="3"/>
        <v>0.33333333333333331</v>
      </c>
      <c r="AC269" s="216">
        <f t="shared" si="3"/>
        <v>0.33333333333333331</v>
      </c>
      <c r="AD269" s="216">
        <f t="shared" si="3"/>
        <v>0.33333333333333331</v>
      </c>
      <c r="AE269" s="216">
        <f t="shared" si="3"/>
        <v>0.33333333333333331</v>
      </c>
      <c r="AF269" s="216">
        <f t="shared" si="3"/>
        <v>0.33333333333333331</v>
      </c>
      <c r="AG269" s="216">
        <f t="shared" si="3"/>
        <v>0.33333333333333331</v>
      </c>
      <c r="AH269" s="216">
        <f t="shared" si="3"/>
        <v>0.33333333333333331</v>
      </c>
      <c r="AI269" s="216">
        <f t="shared" si="3"/>
        <v>0.33333333333333331</v>
      </c>
      <c r="AJ269" s="216">
        <f t="shared" si="3"/>
        <v>0.33333333333333331</v>
      </c>
      <c r="AK269" s="216">
        <f t="shared" si="3"/>
        <v>0.33333333333333331</v>
      </c>
      <c r="AL269" s="216">
        <f t="shared" si="3"/>
        <v>0.33333333333333331</v>
      </c>
      <c r="AM269" s="216">
        <f t="shared" si="3"/>
        <v>0.33333333333333331</v>
      </c>
      <c r="AN269" s="216">
        <f t="shared" si="3"/>
        <v>0.33333333333333331</v>
      </c>
      <c r="AO269" s="216">
        <f t="shared" si="3"/>
        <v>0.33333333333333331</v>
      </c>
      <c r="AP269" s="216">
        <f t="shared" si="3"/>
        <v>0.33333333333333331</v>
      </c>
      <c r="AQ269" s="216">
        <f t="shared" si="3"/>
        <v>0.33333333333333331</v>
      </c>
      <c r="AR269" s="216">
        <f t="shared" si="3"/>
        <v>0.33333333333333331</v>
      </c>
      <c r="AS269" s="216">
        <f t="shared" si="3"/>
        <v>0.33333333333333331</v>
      </c>
      <c r="AT269" s="216"/>
      <c r="AU269" s="216"/>
      <c r="AV269" s="216"/>
      <c r="AW269" s="216"/>
      <c r="AX269" s="216"/>
      <c r="AY269" s="216"/>
      <c r="AZ269" s="216"/>
      <c r="BA269" s="216"/>
      <c r="BB269" s="216"/>
    </row>
    <row r="270" spans="6:54" ht="11.45" customHeight="1" x14ac:dyDescent="0.2"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</row>
    <row r="271" spans="6:54" ht="11.45" customHeight="1" x14ac:dyDescent="0.2"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</row>
    <row r="272" spans="6:54" ht="11.45" customHeight="1" x14ac:dyDescent="0.2"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</row>
    <row r="273" spans="2:54" ht="11.45" customHeight="1" x14ac:dyDescent="0.2">
      <c r="F273" s="216" t="s">
        <v>42</v>
      </c>
      <c r="G273" s="216" t="s">
        <v>47</v>
      </c>
      <c r="H273" s="216" t="s">
        <v>48</v>
      </c>
      <c r="I273" s="216" t="s">
        <v>0</v>
      </c>
      <c r="J273" s="216" t="s">
        <v>1</v>
      </c>
      <c r="K273" s="216" t="s">
        <v>2</v>
      </c>
      <c r="L273" s="216" t="s">
        <v>33</v>
      </c>
      <c r="M273" s="216" t="s">
        <v>3</v>
      </c>
      <c r="N273" s="216" t="s">
        <v>4</v>
      </c>
      <c r="O273" s="216" t="s">
        <v>5</v>
      </c>
      <c r="P273" s="216" t="s">
        <v>6</v>
      </c>
      <c r="Q273" s="216" t="s">
        <v>7</v>
      </c>
      <c r="R273" s="216" t="s">
        <v>9</v>
      </c>
      <c r="S273" s="216" t="s">
        <v>10</v>
      </c>
      <c r="T273" s="216" t="s">
        <v>11</v>
      </c>
      <c r="U273" s="216" t="s">
        <v>8</v>
      </c>
      <c r="V273" s="216" t="s">
        <v>12</v>
      </c>
      <c r="W273" s="216" t="s">
        <v>13</v>
      </c>
      <c r="X273" s="216" t="s">
        <v>14</v>
      </c>
      <c r="Y273" s="216" t="s">
        <v>15</v>
      </c>
      <c r="Z273" s="216" t="s">
        <v>16</v>
      </c>
      <c r="AA273" s="216" t="s">
        <v>17</v>
      </c>
      <c r="AB273" s="216" t="s">
        <v>18</v>
      </c>
      <c r="AC273" s="216" t="s">
        <v>19</v>
      </c>
      <c r="AD273" s="216" t="s">
        <v>20</v>
      </c>
      <c r="AE273" s="216" t="s">
        <v>21</v>
      </c>
      <c r="AF273" s="216" t="s">
        <v>22</v>
      </c>
      <c r="AG273" s="216" t="s">
        <v>23</v>
      </c>
      <c r="AH273" s="216" t="s">
        <v>24</v>
      </c>
      <c r="AI273" s="216" t="s">
        <v>25</v>
      </c>
      <c r="AJ273" s="216" t="s">
        <v>26</v>
      </c>
      <c r="AK273" s="216" t="s">
        <v>27</v>
      </c>
      <c r="AL273" s="216" t="s">
        <v>28</v>
      </c>
      <c r="AM273" s="216" t="s">
        <v>29</v>
      </c>
      <c r="AN273" s="216" t="s">
        <v>121</v>
      </c>
      <c r="AO273" s="216" t="s">
        <v>122</v>
      </c>
      <c r="AP273" s="216" t="s">
        <v>124</v>
      </c>
      <c r="AQ273" s="216" t="s">
        <v>125</v>
      </c>
      <c r="AR273" s="216" t="s">
        <v>126</v>
      </c>
      <c r="AS273" s="216" t="s">
        <v>123</v>
      </c>
      <c r="AT273" s="216"/>
      <c r="AU273" s="216"/>
      <c r="AV273" s="216"/>
      <c r="AW273" s="216"/>
      <c r="AX273" s="216"/>
      <c r="AY273" s="216"/>
      <c r="AZ273" s="216"/>
      <c r="BA273" s="216"/>
      <c r="BB273" s="216"/>
    </row>
    <row r="274" spans="2:54" ht="11.45" customHeight="1" x14ac:dyDescent="0.2">
      <c r="F274" s="216" t="s">
        <v>310</v>
      </c>
      <c r="G274" s="216"/>
      <c r="H274" s="216"/>
      <c r="I274" s="216">
        <v>1</v>
      </c>
      <c r="J274" s="216">
        <v>1</v>
      </c>
      <c r="K274" s="216">
        <v>1</v>
      </c>
      <c r="L274" s="216">
        <v>1</v>
      </c>
      <c r="M274" s="216">
        <v>1</v>
      </c>
      <c r="N274" s="216">
        <v>1</v>
      </c>
      <c r="O274" s="216">
        <v>1</v>
      </c>
      <c r="P274" s="216">
        <v>1</v>
      </c>
      <c r="Q274" s="216">
        <v>1</v>
      </c>
      <c r="R274" s="216">
        <v>1</v>
      </c>
      <c r="S274" s="216">
        <v>1</v>
      </c>
      <c r="T274" s="216">
        <v>1</v>
      </c>
      <c r="U274" s="216">
        <v>1</v>
      </c>
      <c r="V274" s="216">
        <v>1</v>
      </c>
      <c r="W274" s="216">
        <v>1</v>
      </c>
      <c r="X274" s="216">
        <v>1</v>
      </c>
      <c r="Y274" s="216">
        <v>1</v>
      </c>
      <c r="Z274" s="216">
        <v>1</v>
      </c>
      <c r="AA274" s="216">
        <v>1</v>
      </c>
      <c r="AB274" s="216">
        <v>1</v>
      </c>
      <c r="AC274" s="216">
        <v>1</v>
      </c>
      <c r="AD274" s="216">
        <v>1</v>
      </c>
      <c r="AE274" s="216">
        <v>1</v>
      </c>
      <c r="AF274" s="216">
        <v>1</v>
      </c>
      <c r="AG274" s="216">
        <v>1</v>
      </c>
      <c r="AH274" s="216">
        <v>1</v>
      </c>
      <c r="AI274" s="216">
        <v>1</v>
      </c>
      <c r="AJ274" s="216">
        <v>1</v>
      </c>
      <c r="AK274" s="216">
        <v>1</v>
      </c>
      <c r="AL274" s="216">
        <v>1</v>
      </c>
      <c r="AM274" s="216">
        <v>1</v>
      </c>
      <c r="AN274" s="216">
        <v>1</v>
      </c>
      <c r="AO274" s="216">
        <v>1</v>
      </c>
      <c r="AP274" s="216">
        <v>1</v>
      </c>
      <c r="AQ274" s="216">
        <v>1</v>
      </c>
      <c r="AR274" s="216">
        <v>1</v>
      </c>
      <c r="AS274" s="216">
        <v>1</v>
      </c>
      <c r="AT274" s="216"/>
      <c r="AU274" s="216"/>
      <c r="AV274" s="216"/>
      <c r="AW274" s="216"/>
      <c r="AX274" s="216"/>
      <c r="AY274" s="216"/>
      <c r="AZ274" s="216"/>
      <c r="BA274" s="216"/>
      <c r="BB274" s="216"/>
    </row>
    <row r="275" spans="2:54" ht="11.45" customHeight="1" x14ac:dyDescent="0.2"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  <c r="BA275" s="216"/>
      <c r="BB275" s="216"/>
    </row>
    <row r="276" spans="2:54" ht="11.45" customHeight="1" x14ac:dyDescent="0.2"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  <c r="BA276" s="216"/>
      <c r="BB276" s="216"/>
    </row>
    <row r="277" spans="2:54" ht="11.45" customHeight="1" x14ac:dyDescent="0.2"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  <c r="AL277" s="216"/>
      <c r="AM277" s="216"/>
      <c r="AN277" s="216"/>
      <c r="AO277" s="216"/>
      <c r="AP277" s="216"/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  <c r="BA277" s="216"/>
      <c r="BB277" s="216"/>
    </row>
    <row r="278" spans="2:54" ht="11.45" customHeight="1" x14ac:dyDescent="0.2">
      <c r="F278" s="216" t="s">
        <v>42</v>
      </c>
      <c r="G278" s="216" t="s">
        <v>47</v>
      </c>
      <c r="H278" s="216" t="s">
        <v>48</v>
      </c>
      <c r="I278" s="216" t="s">
        <v>0</v>
      </c>
      <c r="J278" s="216" t="s">
        <v>1</v>
      </c>
      <c r="K278" s="216" t="s">
        <v>2</v>
      </c>
      <c r="L278" s="216" t="s">
        <v>33</v>
      </c>
      <c r="M278" s="216" t="s">
        <v>3</v>
      </c>
      <c r="N278" s="216" t="s">
        <v>4</v>
      </c>
      <c r="O278" s="216" t="s">
        <v>5</v>
      </c>
      <c r="P278" s="216" t="s">
        <v>6</v>
      </c>
      <c r="Q278" s="216" t="s">
        <v>7</v>
      </c>
      <c r="R278" s="216" t="s">
        <v>9</v>
      </c>
      <c r="S278" s="216" t="s">
        <v>10</v>
      </c>
      <c r="T278" s="216" t="s">
        <v>11</v>
      </c>
      <c r="U278" s="216" t="s">
        <v>8</v>
      </c>
      <c r="V278" s="216" t="s">
        <v>12</v>
      </c>
      <c r="W278" s="216" t="s">
        <v>13</v>
      </c>
      <c r="X278" s="216" t="s">
        <v>14</v>
      </c>
      <c r="Y278" s="216" t="s">
        <v>15</v>
      </c>
      <c r="Z278" s="216" t="s">
        <v>16</v>
      </c>
      <c r="AA278" s="216" t="s">
        <v>17</v>
      </c>
      <c r="AB278" s="216" t="s">
        <v>18</v>
      </c>
      <c r="AC278" s="216" t="s">
        <v>19</v>
      </c>
      <c r="AD278" s="216" t="s">
        <v>20</v>
      </c>
      <c r="AE278" s="216" t="s">
        <v>21</v>
      </c>
      <c r="AF278" s="216" t="s">
        <v>22</v>
      </c>
      <c r="AG278" s="216" t="s">
        <v>23</v>
      </c>
      <c r="AH278" s="216" t="s">
        <v>24</v>
      </c>
      <c r="AI278" s="216" t="s">
        <v>25</v>
      </c>
      <c r="AJ278" s="216" t="s">
        <v>26</v>
      </c>
      <c r="AK278" s="216" t="s">
        <v>27</v>
      </c>
      <c r="AL278" s="216" t="s">
        <v>28</v>
      </c>
      <c r="AM278" s="216" t="s">
        <v>29</v>
      </c>
      <c r="AN278" s="216" t="s">
        <v>121</v>
      </c>
      <c r="AO278" s="216" t="s">
        <v>122</v>
      </c>
      <c r="AP278" s="216" t="s">
        <v>124</v>
      </c>
      <c r="AQ278" s="216" t="s">
        <v>125</v>
      </c>
      <c r="AR278" s="216" t="s">
        <v>126</v>
      </c>
      <c r="AS278" s="216" t="s">
        <v>123</v>
      </c>
      <c r="AT278" s="216"/>
      <c r="AU278" s="216"/>
      <c r="AV278" s="216"/>
      <c r="AW278" s="216"/>
      <c r="AX278" s="216"/>
      <c r="AY278" s="216"/>
      <c r="AZ278" s="216"/>
      <c r="BA278" s="216"/>
      <c r="BB278" s="216"/>
    </row>
    <row r="279" spans="2:54" ht="11.45" customHeight="1" x14ac:dyDescent="0.2">
      <c r="F279" s="216" t="s">
        <v>310</v>
      </c>
      <c r="G279" s="216"/>
      <c r="H279" s="216"/>
      <c r="I279" s="216">
        <v>2011</v>
      </c>
      <c r="J279" s="216">
        <v>2011</v>
      </c>
      <c r="K279" s="216">
        <v>2011</v>
      </c>
      <c r="L279" s="216">
        <v>2011</v>
      </c>
      <c r="M279" s="216">
        <v>2011</v>
      </c>
      <c r="N279" s="216">
        <v>2011</v>
      </c>
      <c r="O279" s="216">
        <v>2011</v>
      </c>
      <c r="P279" s="216">
        <v>2011</v>
      </c>
      <c r="Q279" s="216">
        <v>2011</v>
      </c>
      <c r="R279" s="216">
        <v>2011</v>
      </c>
      <c r="S279" s="216">
        <v>2011</v>
      </c>
      <c r="T279" s="216">
        <v>2011</v>
      </c>
      <c r="U279" s="216">
        <v>2011</v>
      </c>
      <c r="V279" s="216">
        <v>2011</v>
      </c>
      <c r="W279" s="216">
        <v>2011</v>
      </c>
      <c r="X279" s="216">
        <v>2011</v>
      </c>
      <c r="Y279" s="216">
        <v>2011</v>
      </c>
      <c r="Z279" s="216">
        <v>2011</v>
      </c>
      <c r="AA279" s="216">
        <v>2011</v>
      </c>
      <c r="AB279" s="216">
        <v>2011</v>
      </c>
      <c r="AC279" s="216">
        <v>2011</v>
      </c>
      <c r="AD279" s="216">
        <v>2011</v>
      </c>
      <c r="AE279" s="216">
        <v>2011</v>
      </c>
      <c r="AF279" s="216">
        <v>2011</v>
      </c>
      <c r="AG279" s="216">
        <v>2011</v>
      </c>
      <c r="AH279" s="216">
        <v>2011</v>
      </c>
      <c r="AI279" s="216">
        <v>2011</v>
      </c>
      <c r="AJ279" s="216">
        <v>2011</v>
      </c>
      <c r="AK279" s="216">
        <v>2011</v>
      </c>
      <c r="AL279" s="216">
        <v>2011</v>
      </c>
      <c r="AM279" s="216">
        <v>2011</v>
      </c>
      <c r="AN279" s="216">
        <v>2011</v>
      </c>
      <c r="AO279" s="216">
        <v>2011</v>
      </c>
      <c r="AP279" s="216">
        <v>2011</v>
      </c>
      <c r="AQ279" s="216">
        <v>2011</v>
      </c>
      <c r="AR279" s="216">
        <v>2011</v>
      </c>
      <c r="AS279" s="216">
        <v>2011</v>
      </c>
      <c r="AT279" s="216"/>
      <c r="AU279" s="216"/>
      <c r="AV279" s="216"/>
      <c r="AW279" s="216"/>
      <c r="AX279" s="216"/>
      <c r="AY279" s="216"/>
      <c r="AZ279" s="216"/>
      <c r="BA279" s="216"/>
      <c r="BB279" s="216"/>
    </row>
    <row r="280" spans="2:54" ht="11.45" customHeight="1" x14ac:dyDescent="0.2"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  <c r="AL280" s="216"/>
      <c r="AM280" s="216"/>
      <c r="AN280" s="216"/>
      <c r="AO280" s="216"/>
      <c r="AP280" s="216"/>
      <c r="AQ280" s="216"/>
      <c r="AR280" s="216"/>
      <c r="AS280" s="216"/>
      <c r="AT280" s="216"/>
      <c r="AU280" s="216"/>
      <c r="AV280" s="216"/>
      <c r="AW280" s="216"/>
      <c r="AX280" s="216"/>
      <c r="AY280" s="216"/>
      <c r="AZ280" s="216"/>
      <c r="BA280" s="216"/>
      <c r="BB280" s="216"/>
    </row>
    <row r="281" spans="2:54" ht="11.45" customHeight="1" x14ac:dyDescent="0.2"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216"/>
      <c r="AE281" s="216"/>
      <c r="AF281" s="216"/>
      <c r="AG281" s="216"/>
      <c r="AH281" s="216"/>
      <c r="AI281" s="216"/>
      <c r="AJ281" s="216"/>
      <c r="AK281" s="216"/>
      <c r="AL281" s="216"/>
      <c r="AM281" s="216"/>
      <c r="AN281" s="216"/>
      <c r="AO281" s="216"/>
      <c r="AP281" s="216"/>
      <c r="AQ281" s="216"/>
      <c r="AR281" s="216"/>
      <c r="AS281" s="216"/>
      <c r="AT281" s="216"/>
      <c r="AU281" s="216"/>
      <c r="AV281" s="216"/>
      <c r="AW281" s="216"/>
      <c r="AX281" s="216"/>
      <c r="AY281" s="216"/>
      <c r="AZ281" s="216"/>
      <c r="BA281" s="216"/>
      <c r="BB281" s="216"/>
    </row>
    <row r="282" spans="2:54" ht="11.45" customHeight="1" x14ac:dyDescent="0.2"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  <c r="AG282" s="216"/>
      <c r="AH282" s="216"/>
      <c r="AI282" s="216"/>
      <c r="AJ282" s="216"/>
      <c r="AK282" s="216"/>
      <c r="AL282" s="216"/>
      <c r="AM282" s="216"/>
      <c r="AN282" s="216"/>
      <c r="AO282" s="216"/>
      <c r="AP282" s="216"/>
      <c r="AQ282" s="216"/>
      <c r="AR282" s="216"/>
      <c r="AS282" s="216"/>
      <c r="AT282" s="216"/>
      <c r="AU282" s="216"/>
      <c r="AV282" s="216"/>
      <c r="AW282" s="216"/>
      <c r="AX282" s="216"/>
      <c r="AY282" s="216"/>
      <c r="AZ282" s="216"/>
      <c r="BA282" s="216"/>
      <c r="BB282" s="216"/>
    </row>
    <row r="283" spans="2:54" ht="11.45" customHeight="1" x14ac:dyDescent="0.2">
      <c r="F283" s="216" t="s">
        <v>42</v>
      </c>
      <c r="G283" s="216" t="s">
        <v>47</v>
      </c>
      <c r="H283" s="216" t="s">
        <v>48</v>
      </c>
      <c r="I283" s="216" t="s">
        <v>0</v>
      </c>
      <c r="J283" s="216" t="s">
        <v>1</v>
      </c>
      <c r="K283" s="216" t="s">
        <v>2</v>
      </c>
      <c r="L283" s="216" t="s">
        <v>33</v>
      </c>
      <c r="M283" s="216" t="s">
        <v>3</v>
      </c>
      <c r="N283" s="216" t="s">
        <v>4</v>
      </c>
      <c r="O283" s="216" t="s">
        <v>5</v>
      </c>
      <c r="P283" s="216" t="s">
        <v>6</v>
      </c>
      <c r="Q283" s="216" t="s">
        <v>7</v>
      </c>
      <c r="R283" s="216" t="s">
        <v>9</v>
      </c>
      <c r="S283" s="216" t="s">
        <v>10</v>
      </c>
      <c r="T283" s="216" t="s">
        <v>11</v>
      </c>
      <c r="U283" s="216" t="s">
        <v>8</v>
      </c>
      <c r="V283" s="216" t="s">
        <v>12</v>
      </c>
      <c r="W283" s="216" t="s">
        <v>13</v>
      </c>
      <c r="X283" s="216" t="s">
        <v>14</v>
      </c>
      <c r="Y283" s="216" t="s">
        <v>15</v>
      </c>
      <c r="Z283" s="216" t="s">
        <v>16</v>
      </c>
      <c r="AA283" s="216" t="s">
        <v>17</v>
      </c>
      <c r="AB283" s="216" t="s">
        <v>18</v>
      </c>
      <c r="AC283" s="216" t="s">
        <v>19</v>
      </c>
      <c r="AD283" s="216" t="s">
        <v>20</v>
      </c>
      <c r="AE283" s="216" t="s">
        <v>21</v>
      </c>
      <c r="AF283" s="216" t="s">
        <v>22</v>
      </c>
      <c r="AG283" s="216" t="s">
        <v>23</v>
      </c>
      <c r="AH283" s="216" t="s">
        <v>24</v>
      </c>
      <c r="AI283" s="216" t="s">
        <v>25</v>
      </c>
      <c r="AJ283" s="216" t="s">
        <v>26</v>
      </c>
      <c r="AK283" s="216" t="s">
        <v>27</v>
      </c>
      <c r="AL283" s="216" t="s">
        <v>28</v>
      </c>
      <c r="AM283" s="216" t="s">
        <v>29</v>
      </c>
      <c r="AN283" s="216" t="s">
        <v>121</v>
      </c>
      <c r="AO283" s="216" t="s">
        <v>122</v>
      </c>
      <c r="AP283" s="216" t="s">
        <v>124</v>
      </c>
      <c r="AQ283" s="216" t="s">
        <v>125</v>
      </c>
      <c r="AR283" s="216" t="s">
        <v>126</v>
      </c>
      <c r="AS283" s="216" t="s">
        <v>123</v>
      </c>
      <c r="AT283" s="216"/>
      <c r="AU283" s="216"/>
      <c r="AV283" s="216"/>
      <c r="AW283" s="216"/>
      <c r="AX283" s="216"/>
      <c r="AY283" s="216"/>
      <c r="AZ283" s="216"/>
      <c r="BA283" s="216"/>
      <c r="BB283" s="216"/>
    </row>
    <row r="284" spans="2:54" ht="11.45" customHeight="1" x14ac:dyDescent="0.2">
      <c r="F284" s="216" t="s">
        <v>310</v>
      </c>
      <c r="G284" s="216"/>
      <c r="H284" s="216"/>
      <c r="I284" s="216">
        <v>60</v>
      </c>
      <c r="J284" s="216">
        <v>60</v>
      </c>
      <c r="K284" s="216">
        <v>60</v>
      </c>
      <c r="L284" s="216">
        <v>60</v>
      </c>
      <c r="M284" s="216">
        <v>60</v>
      </c>
      <c r="N284" s="216">
        <v>60</v>
      </c>
      <c r="O284" s="216">
        <v>60</v>
      </c>
      <c r="P284" s="216">
        <v>60</v>
      </c>
      <c r="Q284" s="216">
        <v>60</v>
      </c>
      <c r="R284" s="216">
        <v>60</v>
      </c>
      <c r="S284" s="216">
        <v>60</v>
      </c>
      <c r="T284" s="216">
        <v>60</v>
      </c>
      <c r="U284" s="216">
        <v>60</v>
      </c>
      <c r="V284" s="216">
        <v>60</v>
      </c>
      <c r="W284" s="216">
        <v>60</v>
      </c>
      <c r="X284" s="216">
        <v>60</v>
      </c>
      <c r="Y284" s="216">
        <v>60</v>
      </c>
      <c r="Z284" s="216">
        <v>60</v>
      </c>
      <c r="AA284" s="216">
        <v>60</v>
      </c>
      <c r="AB284" s="216">
        <v>60</v>
      </c>
      <c r="AC284" s="216">
        <v>60</v>
      </c>
      <c r="AD284" s="216">
        <v>60</v>
      </c>
      <c r="AE284" s="216">
        <v>60</v>
      </c>
      <c r="AF284" s="216">
        <v>60</v>
      </c>
      <c r="AG284" s="216">
        <v>60</v>
      </c>
      <c r="AH284" s="216">
        <v>60</v>
      </c>
      <c r="AI284" s="216">
        <v>60</v>
      </c>
      <c r="AJ284" s="216">
        <v>60</v>
      </c>
      <c r="AK284" s="216">
        <v>60</v>
      </c>
      <c r="AL284" s="216">
        <v>60</v>
      </c>
      <c r="AM284" s="216">
        <v>60</v>
      </c>
      <c r="AN284" s="216">
        <v>60</v>
      </c>
      <c r="AO284" s="216">
        <v>60</v>
      </c>
      <c r="AP284" s="216">
        <v>60</v>
      </c>
      <c r="AQ284" s="216">
        <v>60</v>
      </c>
      <c r="AR284" s="216">
        <v>60</v>
      </c>
      <c r="AS284" s="216">
        <v>60</v>
      </c>
      <c r="AT284" s="216"/>
      <c r="AU284" s="216"/>
      <c r="AV284" s="216"/>
      <c r="AW284" s="216"/>
      <c r="AX284" s="216"/>
      <c r="AY284" s="216"/>
      <c r="AZ284" s="216"/>
      <c r="BA284" s="216"/>
      <c r="BB284" s="216"/>
    </row>
    <row r="285" spans="2:54" ht="11.45" customHeight="1" x14ac:dyDescent="0.2"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  <c r="AL285" s="216"/>
      <c r="AM285" s="216"/>
      <c r="AN285" s="216"/>
      <c r="AO285" s="216"/>
      <c r="AP285" s="216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  <c r="BA285" s="216"/>
      <c r="BB285" s="216"/>
    </row>
    <row r="288" spans="2:54" ht="11.45" customHeight="1" x14ac:dyDescent="0.2">
      <c r="B288" s="202"/>
      <c r="E288" s="203" t="s">
        <v>260</v>
      </c>
      <c r="F288" s="202"/>
    </row>
    <row r="289" spans="2:45" ht="11.45" customHeight="1" x14ac:dyDescent="0.2">
      <c r="B289" s="206"/>
      <c r="H289" s="203" t="s">
        <v>309</v>
      </c>
    </row>
    <row r="290" spans="2:45" ht="11.45" customHeight="1" x14ac:dyDescent="0.2">
      <c r="B290" s="207"/>
      <c r="F290" s="203" t="s">
        <v>42</v>
      </c>
      <c r="G290" s="203" t="s">
        <v>47</v>
      </c>
      <c r="H290" s="203" t="s">
        <v>48</v>
      </c>
      <c r="I290" s="203" t="s">
        <v>0</v>
      </c>
      <c r="J290" s="203" t="s">
        <v>1</v>
      </c>
      <c r="K290" s="203" t="s">
        <v>2</v>
      </c>
      <c r="L290" s="203" t="s">
        <v>33</v>
      </c>
      <c r="M290" s="203" t="s">
        <v>3</v>
      </c>
      <c r="N290" s="203" t="s">
        <v>4</v>
      </c>
      <c r="O290" s="203" t="s">
        <v>5</v>
      </c>
      <c r="P290" s="203" t="s">
        <v>6</v>
      </c>
      <c r="Q290" s="203" t="s">
        <v>7</v>
      </c>
      <c r="R290" s="203" t="s">
        <v>9</v>
      </c>
      <c r="S290" s="203" t="s">
        <v>10</v>
      </c>
      <c r="T290" s="203" t="s">
        <v>11</v>
      </c>
      <c r="U290" s="203" t="s">
        <v>8</v>
      </c>
      <c r="V290" s="203" t="s">
        <v>12</v>
      </c>
      <c r="W290" s="203" t="s">
        <v>13</v>
      </c>
      <c r="X290" s="203" t="s">
        <v>14</v>
      </c>
      <c r="Y290" s="203" t="s">
        <v>15</v>
      </c>
      <c r="Z290" s="203" t="s">
        <v>16</v>
      </c>
      <c r="AA290" s="203" t="s">
        <v>17</v>
      </c>
      <c r="AB290" s="203" t="s">
        <v>18</v>
      </c>
      <c r="AC290" s="203" t="s">
        <v>19</v>
      </c>
      <c r="AD290" s="203" t="s">
        <v>20</v>
      </c>
      <c r="AE290" s="203" t="s">
        <v>21</v>
      </c>
      <c r="AF290" s="203" t="s">
        <v>22</v>
      </c>
      <c r="AG290" s="203" t="s">
        <v>23</v>
      </c>
      <c r="AH290" s="203" t="s">
        <v>24</v>
      </c>
      <c r="AI290" s="203" t="s">
        <v>25</v>
      </c>
      <c r="AJ290" s="203" t="s">
        <v>26</v>
      </c>
      <c r="AK290" s="203" t="s">
        <v>27</v>
      </c>
      <c r="AL290" s="203" t="s">
        <v>28</v>
      </c>
      <c r="AM290" s="203" t="s">
        <v>29</v>
      </c>
      <c r="AN290" s="203" t="s">
        <v>121</v>
      </c>
      <c r="AO290" s="203" t="s">
        <v>122</v>
      </c>
      <c r="AP290" s="203" t="s">
        <v>124</v>
      </c>
      <c r="AQ290" s="203" t="s">
        <v>125</v>
      </c>
      <c r="AR290" s="203" t="s">
        <v>126</v>
      </c>
      <c r="AS290" s="203" t="s">
        <v>123</v>
      </c>
    </row>
    <row r="291" spans="2:45" ht="11.45" customHeight="1" x14ac:dyDescent="0.2">
      <c r="B291" s="202"/>
      <c r="F291" s="203" t="s">
        <v>311</v>
      </c>
      <c r="I291" s="203">
        <v>150</v>
      </c>
      <c r="J291" s="203">
        <v>150</v>
      </c>
      <c r="K291" s="203">
        <v>150</v>
      </c>
      <c r="L291" s="203">
        <v>150</v>
      </c>
      <c r="M291" s="203">
        <v>150</v>
      </c>
      <c r="N291" s="203">
        <v>150</v>
      </c>
      <c r="O291" s="203">
        <v>150</v>
      </c>
      <c r="P291" s="203">
        <v>150</v>
      </c>
      <c r="Q291" s="203">
        <v>150</v>
      </c>
      <c r="R291" s="203">
        <v>150</v>
      </c>
      <c r="S291" s="203">
        <v>150</v>
      </c>
      <c r="T291" s="203">
        <v>150</v>
      </c>
      <c r="U291" s="203">
        <v>150</v>
      </c>
      <c r="V291" s="203">
        <v>150</v>
      </c>
      <c r="W291" s="203">
        <v>150</v>
      </c>
      <c r="X291" s="203">
        <v>150</v>
      </c>
      <c r="Y291" s="203">
        <v>150</v>
      </c>
      <c r="Z291" s="203">
        <v>150</v>
      </c>
      <c r="AA291" s="203">
        <v>150</v>
      </c>
      <c r="AB291" s="203">
        <v>150</v>
      </c>
      <c r="AC291" s="203">
        <v>150</v>
      </c>
      <c r="AD291" s="203">
        <v>150</v>
      </c>
      <c r="AE291" s="203">
        <v>150</v>
      </c>
      <c r="AF291" s="203">
        <v>150</v>
      </c>
      <c r="AG291" s="203">
        <v>150</v>
      </c>
      <c r="AH291" s="203">
        <v>150</v>
      </c>
      <c r="AI291" s="203">
        <v>150</v>
      </c>
      <c r="AJ291" s="203">
        <v>150</v>
      </c>
      <c r="AK291" s="203">
        <v>150</v>
      </c>
      <c r="AL291" s="203">
        <v>150</v>
      </c>
      <c r="AM291" s="203">
        <v>150</v>
      </c>
      <c r="AN291" s="203">
        <v>150</v>
      </c>
      <c r="AO291" s="203">
        <v>150</v>
      </c>
      <c r="AP291" s="203">
        <v>150</v>
      </c>
      <c r="AQ291" s="203">
        <v>150</v>
      </c>
      <c r="AR291" s="203">
        <v>150</v>
      </c>
      <c r="AS291" s="203">
        <v>150</v>
      </c>
    </row>
    <row r="292" spans="2:45" ht="11.45" customHeight="1" x14ac:dyDescent="0.2">
      <c r="B292" s="202"/>
    </row>
    <row r="293" spans="2:45" ht="11.45" customHeight="1" x14ac:dyDescent="0.2">
      <c r="B293" s="202"/>
    </row>
    <row r="294" spans="2:45" ht="11.45" customHeight="1" x14ac:dyDescent="0.2">
      <c r="B294" s="202"/>
      <c r="H294" s="203" t="s">
        <v>312</v>
      </c>
    </row>
    <row r="295" spans="2:45" ht="11.45" customHeight="1" x14ac:dyDescent="0.2">
      <c r="B295" s="205"/>
      <c r="F295" s="203" t="s">
        <v>42</v>
      </c>
      <c r="G295" s="203" t="s">
        <v>47</v>
      </c>
      <c r="H295" s="203" t="s">
        <v>48</v>
      </c>
      <c r="I295" s="203" t="s">
        <v>0</v>
      </c>
      <c r="J295" s="203" t="s">
        <v>1</v>
      </c>
      <c r="K295" s="203" t="s">
        <v>2</v>
      </c>
      <c r="L295" s="203" t="s">
        <v>33</v>
      </c>
      <c r="M295" s="203" t="s">
        <v>3</v>
      </c>
      <c r="N295" s="203" t="s">
        <v>4</v>
      </c>
      <c r="O295" s="203" t="s">
        <v>5</v>
      </c>
      <c r="P295" s="203" t="s">
        <v>6</v>
      </c>
      <c r="Q295" s="203" t="s">
        <v>7</v>
      </c>
      <c r="R295" s="203" t="s">
        <v>9</v>
      </c>
      <c r="S295" s="203" t="s">
        <v>10</v>
      </c>
      <c r="T295" s="203" t="s">
        <v>11</v>
      </c>
      <c r="U295" s="203" t="s">
        <v>8</v>
      </c>
      <c r="V295" s="203" t="s">
        <v>12</v>
      </c>
      <c r="W295" s="203" t="s">
        <v>13</v>
      </c>
      <c r="X295" s="203" t="s">
        <v>14</v>
      </c>
      <c r="Y295" s="203" t="s">
        <v>15</v>
      </c>
      <c r="Z295" s="203" t="s">
        <v>16</v>
      </c>
      <c r="AA295" s="203" t="s">
        <v>17</v>
      </c>
      <c r="AB295" s="203" t="s">
        <v>18</v>
      </c>
      <c r="AC295" s="203" t="s">
        <v>19</v>
      </c>
      <c r="AD295" s="203" t="s">
        <v>20</v>
      </c>
      <c r="AE295" s="203" t="s">
        <v>21</v>
      </c>
      <c r="AF295" s="203" t="s">
        <v>22</v>
      </c>
      <c r="AG295" s="203" t="s">
        <v>23</v>
      </c>
      <c r="AH295" s="203" t="s">
        <v>24</v>
      </c>
      <c r="AI295" s="203" t="s">
        <v>25</v>
      </c>
      <c r="AJ295" s="203" t="s">
        <v>26</v>
      </c>
      <c r="AK295" s="203" t="s">
        <v>27</v>
      </c>
      <c r="AL295" s="203" t="s">
        <v>28</v>
      </c>
      <c r="AM295" s="203" t="s">
        <v>29</v>
      </c>
      <c r="AN295" s="203" t="s">
        <v>121</v>
      </c>
      <c r="AO295" s="203" t="s">
        <v>122</v>
      </c>
      <c r="AP295" s="203" t="s">
        <v>124</v>
      </c>
      <c r="AQ295" s="203" t="s">
        <v>125</v>
      </c>
      <c r="AR295" s="203" t="s">
        <v>126</v>
      </c>
      <c r="AS295" s="203" t="s">
        <v>123</v>
      </c>
    </row>
    <row r="296" spans="2:45" ht="11.45" customHeight="1" x14ac:dyDescent="0.2">
      <c r="B296" s="205"/>
      <c r="F296" s="203" t="s">
        <v>311</v>
      </c>
      <c r="I296" s="203">
        <v>15</v>
      </c>
      <c r="J296" s="203">
        <v>15</v>
      </c>
      <c r="K296" s="203">
        <v>15</v>
      </c>
      <c r="L296" s="203">
        <v>15</v>
      </c>
      <c r="M296" s="203">
        <v>15</v>
      </c>
      <c r="N296" s="203">
        <v>15</v>
      </c>
      <c r="O296" s="203">
        <v>15</v>
      </c>
      <c r="P296" s="203">
        <v>15</v>
      </c>
      <c r="Q296" s="203">
        <v>15</v>
      </c>
      <c r="R296" s="203">
        <v>15</v>
      </c>
      <c r="S296" s="203">
        <v>15</v>
      </c>
      <c r="T296" s="203">
        <v>15</v>
      </c>
      <c r="U296" s="203">
        <v>15</v>
      </c>
      <c r="V296" s="203">
        <v>15</v>
      </c>
      <c r="W296" s="203">
        <v>15</v>
      </c>
      <c r="X296" s="203">
        <v>15</v>
      </c>
      <c r="Y296" s="203">
        <v>15</v>
      </c>
      <c r="Z296" s="203">
        <v>15</v>
      </c>
      <c r="AA296" s="203">
        <v>15</v>
      </c>
      <c r="AB296" s="203">
        <v>15</v>
      </c>
      <c r="AC296" s="203">
        <v>15</v>
      </c>
      <c r="AD296" s="203">
        <v>15</v>
      </c>
      <c r="AE296" s="203">
        <v>15</v>
      </c>
      <c r="AF296" s="203">
        <v>15</v>
      </c>
      <c r="AG296" s="203">
        <v>15</v>
      </c>
      <c r="AH296" s="203">
        <v>15</v>
      </c>
      <c r="AI296" s="203">
        <v>15</v>
      </c>
      <c r="AJ296" s="203">
        <v>15</v>
      </c>
      <c r="AK296" s="203">
        <v>15</v>
      </c>
      <c r="AL296" s="203">
        <v>15</v>
      </c>
      <c r="AM296" s="203">
        <v>15</v>
      </c>
      <c r="AN296" s="203">
        <v>15</v>
      </c>
      <c r="AO296" s="203">
        <v>15</v>
      </c>
      <c r="AP296" s="203">
        <v>15</v>
      </c>
      <c r="AQ296" s="203">
        <v>15</v>
      </c>
      <c r="AR296" s="203">
        <v>15</v>
      </c>
      <c r="AS296" s="203">
        <v>15</v>
      </c>
    </row>
    <row r="297" spans="2:45" ht="11.45" customHeight="1" x14ac:dyDescent="0.2">
      <c r="B297" s="202"/>
    </row>
    <row r="299" spans="2:45" ht="11.45" customHeight="1" x14ac:dyDescent="0.2">
      <c r="H299" s="203" t="s">
        <v>313</v>
      </c>
    </row>
    <row r="300" spans="2:45" ht="11.45" customHeight="1" x14ac:dyDescent="0.2">
      <c r="F300" s="203" t="s">
        <v>42</v>
      </c>
      <c r="G300" s="203" t="s">
        <v>47</v>
      </c>
      <c r="H300" s="203" t="s">
        <v>48</v>
      </c>
      <c r="I300" s="203" t="s">
        <v>0</v>
      </c>
      <c r="J300" s="203" t="s">
        <v>1</v>
      </c>
      <c r="K300" s="203" t="s">
        <v>2</v>
      </c>
      <c r="L300" s="203" t="s">
        <v>33</v>
      </c>
      <c r="M300" s="203" t="s">
        <v>3</v>
      </c>
      <c r="N300" s="203" t="s">
        <v>4</v>
      </c>
      <c r="O300" s="203" t="s">
        <v>5</v>
      </c>
      <c r="P300" s="203" t="s">
        <v>6</v>
      </c>
      <c r="Q300" s="203" t="s">
        <v>7</v>
      </c>
      <c r="R300" s="203" t="s">
        <v>9</v>
      </c>
      <c r="S300" s="203" t="s">
        <v>10</v>
      </c>
      <c r="T300" s="203" t="s">
        <v>11</v>
      </c>
      <c r="U300" s="203" t="s">
        <v>8</v>
      </c>
      <c r="V300" s="203" t="s">
        <v>12</v>
      </c>
      <c r="W300" s="203" t="s">
        <v>13</v>
      </c>
      <c r="X300" s="203" t="s">
        <v>14</v>
      </c>
      <c r="Y300" s="203" t="s">
        <v>15</v>
      </c>
      <c r="Z300" s="203" t="s">
        <v>16</v>
      </c>
      <c r="AA300" s="203" t="s">
        <v>17</v>
      </c>
      <c r="AB300" s="203" t="s">
        <v>18</v>
      </c>
      <c r="AC300" s="203" t="s">
        <v>19</v>
      </c>
      <c r="AD300" s="203" t="s">
        <v>20</v>
      </c>
      <c r="AE300" s="203" t="s">
        <v>21</v>
      </c>
      <c r="AF300" s="203" t="s">
        <v>22</v>
      </c>
      <c r="AG300" s="203" t="s">
        <v>23</v>
      </c>
      <c r="AH300" s="203" t="s">
        <v>24</v>
      </c>
      <c r="AI300" s="203" t="s">
        <v>25</v>
      </c>
      <c r="AJ300" s="203" t="s">
        <v>26</v>
      </c>
      <c r="AK300" s="203" t="s">
        <v>27</v>
      </c>
      <c r="AL300" s="203" t="s">
        <v>28</v>
      </c>
      <c r="AM300" s="203" t="s">
        <v>29</v>
      </c>
      <c r="AN300" s="203" t="s">
        <v>121</v>
      </c>
      <c r="AO300" s="203" t="s">
        <v>122</v>
      </c>
      <c r="AP300" s="203" t="s">
        <v>124</v>
      </c>
      <c r="AQ300" s="203" t="s">
        <v>125</v>
      </c>
      <c r="AR300" s="203" t="s">
        <v>126</v>
      </c>
      <c r="AS300" s="203" t="s">
        <v>123</v>
      </c>
    </row>
    <row r="301" spans="2:45" ht="11.45" customHeight="1" x14ac:dyDescent="0.2">
      <c r="F301" s="203" t="s">
        <v>311</v>
      </c>
      <c r="I301" s="203">
        <v>31.536000000000001</v>
      </c>
      <c r="J301" s="203">
        <v>31.536000000000001</v>
      </c>
      <c r="K301" s="203">
        <v>31.536000000000001</v>
      </c>
      <c r="L301" s="203">
        <v>31.536000000000001</v>
      </c>
      <c r="M301" s="203">
        <v>31.536000000000001</v>
      </c>
      <c r="N301" s="203">
        <v>31.536000000000001</v>
      </c>
      <c r="O301" s="203">
        <v>31.536000000000001</v>
      </c>
      <c r="P301" s="203">
        <v>31.536000000000001</v>
      </c>
      <c r="Q301" s="203">
        <v>31.536000000000001</v>
      </c>
      <c r="R301" s="203">
        <v>31.536000000000001</v>
      </c>
      <c r="S301" s="203">
        <v>31.536000000000001</v>
      </c>
      <c r="T301" s="203">
        <v>31.536000000000001</v>
      </c>
      <c r="U301" s="203">
        <v>31.536000000000001</v>
      </c>
      <c r="V301" s="203">
        <v>31.536000000000001</v>
      </c>
      <c r="W301" s="203">
        <v>31.536000000000001</v>
      </c>
      <c r="X301" s="203">
        <v>31.536000000000001</v>
      </c>
      <c r="Y301" s="203">
        <v>31.536000000000001</v>
      </c>
      <c r="Z301" s="203">
        <v>31.536000000000001</v>
      </c>
      <c r="AA301" s="203">
        <v>31.536000000000001</v>
      </c>
      <c r="AB301" s="203">
        <v>31.536000000000001</v>
      </c>
      <c r="AC301" s="203">
        <v>31.536000000000001</v>
      </c>
      <c r="AD301" s="203">
        <v>31.536000000000001</v>
      </c>
      <c r="AE301" s="203">
        <v>31.536000000000001</v>
      </c>
      <c r="AF301" s="203">
        <v>31.536000000000001</v>
      </c>
      <c r="AG301" s="203">
        <v>31.536000000000001</v>
      </c>
      <c r="AH301" s="203">
        <v>31.536000000000001</v>
      </c>
      <c r="AI301" s="203">
        <v>31.536000000000001</v>
      </c>
      <c r="AJ301" s="203">
        <v>31.536000000000001</v>
      </c>
      <c r="AK301" s="203">
        <v>31.536000000000001</v>
      </c>
      <c r="AL301" s="203">
        <v>31.536000000000001</v>
      </c>
      <c r="AM301" s="203">
        <v>31.536000000000001</v>
      </c>
      <c r="AN301" s="203">
        <v>31.536000000000001</v>
      </c>
      <c r="AO301" s="203">
        <v>31.536000000000001</v>
      </c>
      <c r="AP301" s="203">
        <v>31.536000000000001</v>
      </c>
      <c r="AQ301" s="203">
        <v>31.536000000000001</v>
      </c>
      <c r="AR301" s="203">
        <v>31.536000000000001</v>
      </c>
      <c r="AS301" s="203">
        <v>31.536000000000001</v>
      </c>
    </row>
    <row r="304" spans="2:45" ht="11.45" customHeight="1" x14ac:dyDescent="0.2">
      <c r="D304" s="204" t="s">
        <v>261</v>
      </c>
      <c r="H304" s="203" t="s">
        <v>314</v>
      </c>
    </row>
    <row r="305" spans="2:45" ht="11.45" customHeight="1" x14ac:dyDescent="0.2">
      <c r="B305" s="203" t="s">
        <v>262</v>
      </c>
      <c r="F305" s="203" t="s">
        <v>42</v>
      </c>
      <c r="G305" s="203" t="s">
        <v>34</v>
      </c>
      <c r="H305" s="203" t="s">
        <v>48</v>
      </c>
      <c r="I305" s="203" t="s">
        <v>0</v>
      </c>
      <c r="J305" s="203" t="s">
        <v>1</v>
      </c>
      <c r="K305" s="203" t="s">
        <v>2</v>
      </c>
      <c r="L305" s="203" t="s">
        <v>33</v>
      </c>
      <c r="M305" s="203" t="s">
        <v>3</v>
      </c>
      <c r="N305" s="203" t="s">
        <v>4</v>
      </c>
      <c r="O305" s="203" t="s">
        <v>5</v>
      </c>
      <c r="P305" s="203" t="s">
        <v>6</v>
      </c>
      <c r="Q305" s="203" t="s">
        <v>7</v>
      </c>
      <c r="R305" s="203" t="s">
        <v>9</v>
      </c>
      <c r="S305" s="203" t="s">
        <v>10</v>
      </c>
      <c r="T305" s="203" t="s">
        <v>11</v>
      </c>
      <c r="U305" s="203" t="s">
        <v>8</v>
      </c>
      <c r="V305" s="203" t="s">
        <v>12</v>
      </c>
      <c r="W305" s="203" t="s">
        <v>13</v>
      </c>
      <c r="X305" s="203" t="s">
        <v>14</v>
      </c>
      <c r="Y305" s="203" t="s">
        <v>15</v>
      </c>
      <c r="Z305" s="203" t="s">
        <v>16</v>
      </c>
      <c r="AA305" s="203" t="s">
        <v>17</v>
      </c>
      <c r="AB305" s="203" t="s">
        <v>18</v>
      </c>
      <c r="AC305" s="203" t="s">
        <v>19</v>
      </c>
      <c r="AD305" s="203" t="s">
        <v>20</v>
      </c>
      <c r="AE305" s="203" t="s">
        <v>21</v>
      </c>
      <c r="AF305" s="203" t="s">
        <v>22</v>
      </c>
      <c r="AG305" s="203" t="s">
        <v>23</v>
      </c>
      <c r="AH305" s="203" t="s">
        <v>24</v>
      </c>
      <c r="AI305" s="203" t="s">
        <v>25</v>
      </c>
      <c r="AJ305" s="203" t="s">
        <v>26</v>
      </c>
      <c r="AK305" s="203" t="s">
        <v>27</v>
      </c>
      <c r="AL305" s="203" t="s">
        <v>28</v>
      </c>
      <c r="AM305" s="203" t="s">
        <v>29</v>
      </c>
      <c r="AN305" s="203" t="s">
        <v>121</v>
      </c>
      <c r="AO305" s="203" t="s">
        <v>122</v>
      </c>
      <c r="AP305" s="203" t="s">
        <v>124</v>
      </c>
      <c r="AQ305" s="203" t="s">
        <v>125</v>
      </c>
      <c r="AR305" s="203" t="s">
        <v>126</v>
      </c>
      <c r="AS305" s="203" t="s">
        <v>123</v>
      </c>
    </row>
    <row r="306" spans="2:45" ht="11.45" customHeight="1" x14ac:dyDescent="0.2">
      <c r="F306" s="203" t="s">
        <v>311</v>
      </c>
      <c r="G306" s="203" t="str">
        <f>H318</f>
        <v>COMCOO</v>
      </c>
      <c r="I306" s="203">
        <v>0.98</v>
      </c>
      <c r="J306" s="203">
        <v>0.98</v>
      </c>
      <c r="K306" s="203">
        <v>0.98</v>
      </c>
      <c r="L306" s="203">
        <v>0.98</v>
      </c>
      <c r="M306" s="203">
        <v>0.98</v>
      </c>
      <c r="N306" s="203">
        <v>0.98</v>
      </c>
      <c r="O306" s="203">
        <v>0.98</v>
      </c>
      <c r="P306" s="203">
        <v>0.98</v>
      </c>
      <c r="Q306" s="203">
        <v>0.98</v>
      </c>
      <c r="R306" s="203">
        <v>0.98</v>
      </c>
      <c r="S306" s="203">
        <v>0.98</v>
      </c>
      <c r="T306" s="203">
        <v>0.98</v>
      </c>
      <c r="U306" s="203">
        <v>0.98</v>
      </c>
      <c r="V306" s="203">
        <v>0.98</v>
      </c>
      <c r="W306" s="203">
        <v>0.98</v>
      </c>
      <c r="X306" s="203">
        <v>0.98</v>
      </c>
      <c r="Y306" s="203">
        <v>0.98</v>
      </c>
      <c r="Z306" s="203">
        <v>0.98</v>
      </c>
      <c r="AA306" s="203">
        <v>0.98</v>
      </c>
      <c r="AB306" s="203">
        <v>0.98</v>
      </c>
      <c r="AC306" s="203">
        <v>0.98</v>
      </c>
      <c r="AD306" s="203">
        <v>0.98</v>
      </c>
      <c r="AE306" s="203">
        <v>0.98</v>
      </c>
      <c r="AF306" s="203">
        <v>0.98</v>
      </c>
      <c r="AG306" s="203">
        <v>0.98</v>
      </c>
      <c r="AH306" s="203">
        <v>0.98</v>
      </c>
      <c r="AI306" s="203">
        <v>0.98</v>
      </c>
      <c r="AJ306" s="203">
        <v>0.98</v>
      </c>
      <c r="AK306" s="203">
        <v>0.98</v>
      </c>
      <c r="AL306" s="203">
        <v>0.98</v>
      </c>
      <c r="AM306" s="203">
        <v>0.98</v>
      </c>
      <c r="AN306" s="203">
        <v>0.98</v>
      </c>
      <c r="AO306" s="203">
        <v>0.98</v>
      </c>
      <c r="AP306" s="203">
        <v>0.98</v>
      </c>
      <c r="AQ306" s="203">
        <v>0.98</v>
      </c>
      <c r="AR306" s="203">
        <v>0.98</v>
      </c>
      <c r="AS306" s="203">
        <v>0.98</v>
      </c>
    </row>
    <row r="309" spans="2:45" ht="11.45" customHeight="1" x14ac:dyDescent="0.2">
      <c r="H309" s="203" t="s">
        <v>315</v>
      </c>
    </row>
    <row r="310" spans="2:45" ht="11.45" customHeight="1" x14ac:dyDescent="0.2">
      <c r="F310" s="203" t="s">
        <v>42</v>
      </c>
      <c r="G310" s="203" t="s">
        <v>47</v>
      </c>
      <c r="H310" s="203" t="s">
        <v>48</v>
      </c>
      <c r="I310" s="203" t="s">
        <v>0</v>
      </c>
      <c r="J310" s="203" t="s">
        <v>1</v>
      </c>
      <c r="K310" s="203" t="s">
        <v>2</v>
      </c>
      <c r="L310" s="203" t="s">
        <v>33</v>
      </c>
      <c r="M310" s="203" t="s">
        <v>3</v>
      </c>
      <c r="N310" s="203" t="s">
        <v>4</v>
      </c>
      <c r="O310" s="203" t="s">
        <v>5</v>
      </c>
      <c r="P310" s="203" t="s">
        <v>6</v>
      </c>
      <c r="Q310" s="203" t="s">
        <v>7</v>
      </c>
      <c r="R310" s="203" t="s">
        <v>9</v>
      </c>
      <c r="S310" s="203" t="s">
        <v>10</v>
      </c>
      <c r="T310" s="203" t="s">
        <v>11</v>
      </c>
      <c r="U310" s="203" t="s">
        <v>8</v>
      </c>
      <c r="V310" s="203" t="s">
        <v>12</v>
      </c>
      <c r="W310" s="203" t="s">
        <v>13</v>
      </c>
      <c r="X310" s="203" t="s">
        <v>14</v>
      </c>
      <c r="Y310" s="203" t="s">
        <v>15</v>
      </c>
      <c r="Z310" s="203" t="s">
        <v>16</v>
      </c>
      <c r="AA310" s="203" t="s">
        <v>17</v>
      </c>
      <c r="AB310" s="203" t="s">
        <v>18</v>
      </c>
      <c r="AC310" s="203" t="s">
        <v>19</v>
      </c>
      <c r="AD310" s="203" t="s">
        <v>20</v>
      </c>
      <c r="AE310" s="203" t="s">
        <v>21</v>
      </c>
      <c r="AF310" s="203" t="s">
        <v>22</v>
      </c>
      <c r="AG310" s="203" t="s">
        <v>23</v>
      </c>
      <c r="AH310" s="203" t="s">
        <v>24</v>
      </c>
      <c r="AI310" s="203" t="s">
        <v>25</v>
      </c>
      <c r="AJ310" s="203" t="s">
        <v>26</v>
      </c>
      <c r="AK310" s="203" t="s">
        <v>27</v>
      </c>
      <c r="AL310" s="203" t="s">
        <v>28</v>
      </c>
      <c r="AM310" s="203" t="s">
        <v>29</v>
      </c>
      <c r="AN310" s="203" t="s">
        <v>121</v>
      </c>
      <c r="AO310" s="203" t="s">
        <v>122</v>
      </c>
      <c r="AP310" s="203" t="s">
        <v>124</v>
      </c>
      <c r="AQ310" s="203" t="s">
        <v>125</v>
      </c>
      <c r="AR310" s="203" t="s">
        <v>126</v>
      </c>
      <c r="AS310" s="203" t="s">
        <v>123</v>
      </c>
    </row>
    <row r="311" spans="2:45" ht="11.45" customHeight="1" x14ac:dyDescent="0.2">
      <c r="F311" s="203" t="s">
        <v>311</v>
      </c>
      <c r="I311" s="203">
        <v>0.95</v>
      </c>
      <c r="J311" s="203">
        <v>0.95</v>
      </c>
      <c r="K311" s="203">
        <v>0.95</v>
      </c>
      <c r="L311" s="203">
        <v>0.95</v>
      </c>
      <c r="M311" s="203">
        <v>0.95</v>
      </c>
      <c r="N311" s="203">
        <v>0.95</v>
      </c>
      <c r="O311" s="203">
        <v>0.95</v>
      </c>
      <c r="P311" s="203">
        <v>0.95</v>
      </c>
      <c r="Q311" s="203">
        <v>0.95</v>
      </c>
      <c r="R311" s="203">
        <v>0.95</v>
      </c>
      <c r="S311" s="203">
        <v>0.95</v>
      </c>
      <c r="T311" s="203">
        <v>0.95</v>
      </c>
      <c r="U311" s="203">
        <v>0.95</v>
      </c>
      <c r="V311" s="203">
        <v>0.95</v>
      </c>
      <c r="W311" s="203">
        <v>0.95</v>
      </c>
      <c r="X311" s="203">
        <v>0.95</v>
      </c>
      <c r="Y311" s="203">
        <v>0.95</v>
      </c>
      <c r="Z311" s="203">
        <v>0.95</v>
      </c>
      <c r="AA311" s="203">
        <v>0.95</v>
      </c>
      <c r="AB311" s="203">
        <v>0.95</v>
      </c>
      <c r="AC311" s="203">
        <v>0.95</v>
      </c>
      <c r="AD311" s="203">
        <v>0.95</v>
      </c>
      <c r="AE311" s="203">
        <v>0.95</v>
      </c>
      <c r="AF311" s="203">
        <v>0.95</v>
      </c>
      <c r="AG311" s="203">
        <v>0.95</v>
      </c>
      <c r="AH311" s="203">
        <v>0.95</v>
      </c>
      <c r="AI311" s="203">
        <v>0.95</v>
      </c>
      <c r="AJ311" s="203">
        <v>0.95</v>
      </c>
      <c r="AK311" s="203">
        <v>0.95</v>
      </c>
      <c r="AL311" s="203">
        <v>0.95</v>
      </c>
      <c r="AM311" s="203">
        <v>0.95</v>
      </c>
      <c r="AN311" s="203">
        <v>0.95</v>
      </c>
      <c r="AO311" s="203">
        <v>0.95</v>
      </c>
      <c r="AP311" s="203">
        <v>0.95</v>
      </c>
      <c r="AQ311" s="203">
        <v>0.95</v>
      </c>
      <c r="AR311" s="203">
        <v>0.95</v>
      </c>
      <c r="AS311" s="203">
        <v>0.95</v>
      </c>
    </row>
    <row r="314" spans="2:45" ht="11.45" customHeight="1" x14ac:dyDescent="0.2">
      <c r="H314" s="203" t="s">
        <v>321</v>
      </c>
    </row>
    <row r="315" spans="2:45" ht="11.45" customHeight="1" x14ac:dyDescent="0.2">
      <c r="F315" s="203" t="s">
        <v>42</v>
      </c>
      <c r="G315" s="203" t="s">
        <v>47</v>
      </c>
      <c r="H315" s="203" t="s">
        <v>48</v>
      </c>
      <c r="I315" s="203" t="s">
        <v>0</v>
      </c>
      <c r="J315" s="203" t="s">
        <v>1</v>
      </c>
      <c r="K315" s="203" t="s">
        <v>2</v>
      </c>
      <c r="L315" s="203" t="s">
        <v>33</v>
      </c>
      <c r="M315" s="203" t="s">
        <v>3</v>
      </c>
      <c r="N315" s="203" t="s">
        <v>4</v>
      </c>
      <c r="O315" s="203" t="s">
        <v>5</v>
      </c>
      <c r="P315" s="203" t="s">
        <v>6</v>
      </c>
      <c r="Q315" s="203" t="s">
        <v>7</v>
      </c>
      <c r="R315" s="203" t="s">
        <v>9</v>
      </c>
      <c r="S315" s="203" t="s">
        <v>10</v>
      </c>
      <c r="T315" s="203" t="s">
        <v>11</v>
      </c>
      <c r="U315" s="203" t="s">
        <v>8</v>
      </c>
      <c r="V315" s="203" t="s">
        <v>12</v>
      </c>
      <c r="W315" s="203" t="s">
        <v>13</v>
      </c>
      <c r="X315" s="203" t="s">
        <v>14</v>
      </c>
      <c r="Y315" s="203" t="s">
        <v>15</v>
      </c>
      <c r="Z315" s="203" t="s">
        <v>16</v>
      </c>
      <c r="AA315" s="203" t="s">
        <v>17</v>
      </c>
      <c r="AB315" s="203" t="s">
        <v>18</v>
      </c>
      <c r="AC315" s="203" t="s">
        <v>19</v>
      </c>
      <c r="AD315" s="203" t="s">
        <v>20</v>
      </c>
      <c r="AE315" s="203" t="s">
        <v>21</v>
      </c>
      <c r="AF315" s="203" t="s">
        <v>22</v>
      </c>
      <c r="AG315" s="203" t="s">
        <v>23</v>
      </c>
      <c r="AH315" s="203" t="s">
        <v>24</v>
      </c>
      <c r="AI315" s="203" t="s">
        <v>25</v>
      </c>
      <c r="AJ315" s="203" t="s">
        <v>26</v>
      </c>
      <c r="AK315" s="203" t="s">
        <v>27</v>
      </c>
      <c r="AL315" s="203" t="s">
        <v>28</v>
      </c>
      <c r="AM315" s="203" t="s">
        <v>29</v>
      </c>
      <c r="AN315" s="203" t="s">
        <v>121</v>
      </c>
      <c r="AO315" s="203" t="s">
        <v>122</v>
      </c>
      <c r="AP315" s="203" t="s">
        <v>124</v>
      </c>
      <c r="AQ315" s="203" t="s">
        <v>125</v>
      </c>
      <c r="AR315" s="203" t="s">
        <v>126</v>
      </c>
      <c r="AS315" s="203" t="s">
        <v>123</v>
      </c>
    </row>
    <row r="316" spans="2:45" ht="11.45" customHeight="1" x14ac:dyDescent="0.2">
      <c r="F316" s="203" t="s">
        <v>311</v>
      </c>
      <c r="G316" s="203" t="s">
        <v>257</v>
      </c>
      <c r="I316" s="203">
        <v>0.75</v>
      </c>
      <c r="J316" s="203">
        <v>0.75</v>
      </c>
      <c r="K316" s="203">
        <v>0.75</v>
      </c>
      <c r="L316" s="203">
        <v>0.75</v>
      </c>
      <c r="M316" s="203">
        <v>0.75</v>
      </c>
      <c r="N316" s="203">
        <v>0.75</v>
      </c>
      <c r="O316" s="203">
        <v>0.75</v>
      </c>
      <c r="P316" s="203">
        <v>0.75</v>
      </c>
      <c r="Q316" s="203">
        <v>0.75</v>
      </c>
      <c r="R316" s="203">
        <v>0.75</v>
      </c>
      <c r="S316" s="203">
        <v>0.75</v>
      </c>
      <c r="T316" s="203">
        <v>0.75</v>
      </c>
      <c r="U316" s="203">
        <v>0.75</v>
      </c>
      <c r="V316" s="203">
        <v>0.75</v>
      </c>
      <c r="W316" s="203">
        <v>0.75</v>
      </c>
      <c r="X316" s="203">
        <v>0.75</v>
      </c>
      <c r="Y316" s="203">
        <v>0.75</v>
      </c>
      <c r="Z316" s="203">
        <v>0.75</v>
      </c>
      <c r="AA316" s="203">
        <v>0.75</v>
      </c>
      <c r="AB316" s="203">
        <v>0.75</v>
      </c>
      <c r="AC316" s="203">
        <v>0.75</v>
      </c>
      <c r="AD316" s="203">
        <v>0.75</v>
      </c>
      <c r="AE316" s="203">
        <v>0.75</v>
      </c>
      <c r="AF316" s="203">
        <v>0.75</v>
      </c>
      <c r="AG316" s="203">
        <v>0.75</v>
      </c>
      <c r="AH316" s="203">
        <v>0.75</v>
      </c>
      <c r="AI316" s="203">
        <v>0.75</v>
      </c>
      <c r="AJ316" s="203">
        <v>0.75</v>
      </c>
      <c r="AK316" s="203">
        <v>0.75</v>
      </c>
      <c r="AL316" s="203">
        <v>0.75</v>
      </c>
      <c r="AM316" s="203">
        <v>0.75</v>
      </c>
      <c r="AN316" s="203">
        <v>0.75</v>
      </c>
      <c r="AO316" s="203">
        <v>0.75</v>
      </c>
      <c r="AP316" s="203">
        <v>0.75</v>
      </c>
      <c r="AQ316" s="203">
        <v>0.75</v>
      </c>
      <c r="AR316" s="203">
        <v>0.75</v>
      </c>
      <c r="AS316" s="203">
        <v>0.75</v>
      </c>
    </row>
    <row r="317" spans="2:45" ht="11.45" customHeight="1" x14ac:dyDescent="0.2">
      <c r="G317" s="203" t="s">
        <v>283</v>
      </c>
      <c r="I317" s="203">
        <v>1</v>
      </c>
      <c r="J317" s="203">
        <v>1</v>
      </c>
      <c r="K317" s="203">
        <v>1</v>
      </c>
      <c r="L317" s="203">
        <v>1</v>
      </c>
      <c r="M317" s="203">
        <v>1</v>
      </c>
      <c r="N317" s="203">
        <v>1</v>
      </c>
      <c r="O317" s="203">
        <v>1</v>
      </c>
      <c r="P317" s="203">
        <v>1</v>
      </c>
      <c r="Q317" s="203">
        <v>1</v>
      </c>
      <c r="R317" s="203">
        <v>1</v>
      </c>
      <c r="S317" s="203">
        <v>1</v>
      </c>
      <c r="T317" s="203">
        <v>1</v>
      </c>
      <c r="U317" s="203">
        <v>1</v>
      </c>
      <c r="V317" s="203">
        <v>1</v>
      </c>
      <c r="W317" s="203">
        <v>1</v>
      </c>
      <c r="X317" s="203">
        <v>1</v>
      </c>
      <c r="Y317" s="203">
        <v>1</v>
      </c>
      <c r="Z317" s="203">
        <v>1</v>
      </c>
      <c r="AA317" s="203">
        <v>1</v>
      </c>
      <c r="AB317" s="203">
        <v>1</v>
      </c>
      <c r="AC317" s="203">
        <v>1</v>
      </c>
      <c r="AD317" s="203">
        <v>1</v>
      </c>
      <c r="AE317" s="203">
        <v>1</v>
      </c>
      <c r="AF317" s="203">
        <v>1</v>
      </c>
      <c r="AG317" s="203">
        <v>1</v>
      </c>
      <c r="AH317" s="203">
        <v>1</v>
      </c>
      <c r="AI317" s="203">
        <v>1</v>
      </c>
      <c r="AJ317" s="203">
        <v>1</v>
      </c>
      <c r="AK317" s="203">
        <v>1</v>
      </c>
      <c r="AL317" s="203">
        <v>1</v>
      </c>
      <c r="AM317" s="203">
        <v>1</v>
      </c>
      <c r="AN317" s="203">
        <v>1</v>
      </c>
      <c r="AO317" s="203">
        <v>1</v>
      </c>
      <c r="AP317" s="203">
        <v>1</v>
      </c>
      <c r="AQ317" s="203">
        <v>1</v>
      </c>
      <c r="AR317" s="203">
        <v>1</v>
      </c>
      <c r="AS317" s="203">
        <v>1</v>
      </c>
    </row>
    <row r="318" spans="2:45" ht="11.45" customHeight="1" x14ac:dyDescent="0.2">
      <c r="H318" s="203" t="s">
        <v>284</v>
      </c>
    </row>
    <row r="321" spans="6:45" ht="11.45" customHeight="1" x14ac:dyDescent="0.2">
      <c r="H321" s="203" t="s">
        <v>302</v>
      </c>
    </row>
    <row r="322" spans="6:45" ht="11.45" customHeight="1" x14ac:dyDescent="0.2">
      <c r="F322" s="203" t="s">
        <v>42</v>
      </c>
      <c r="G322" s="203" t="s">
        <v>47</v>
      </c>
      <c r="H322" s="203" t="s">
        <v>48</v>
      </c>
      <c r="I322" s="203" t="s">
        <v>0</v>
      </c>
      <c r="J322" s="203" t="s">
        <v>1</v>
      </c>
      <c r="K322" s="203" t="s">
        <v>2</v>
      </c>
      <c r="L322" s="203" t="s">
        <v>33</v>
      </c>
      <c r="M322" s="203" t="s">
        <v>3</v>
      </c>
      <c r="N322" s="203" t="s">
        <v>4</v>
      </c>
      <c r="O322" s="203" t="s">
        <v>5</v>
      </c>
      <c r="P322" s="203" t="s">
        <v>6</v>
      </c>
      <c r="Q322" s="203" t="s">
        <v>7</v>
      </c>
      <c r="R322" s="203" t="s">
        <v>9</v>
      </c>
      <c r="S322" s="203" t="s">
        <v>10</v>
      </c>
      <c r="T322" s="203" t="s">
        <v>11</v>
      </c>
      <c r="U322" s="203" t="s">
        <v>8</v>
      </c>
      <c r="V322" s="203" t="s">
        <v>12</v>
      </c>
      <c r="W322" s="203" t="s">
        <v>13</v>
      </c>
      <c r="X322" s="203" t="s">
        <v>14</v>
      </c>
      <c r="Y322" s="203" t="s">
        <v>15</v>
      </c>
      <c r="Z322" s="203" t="s">
        <v>16</v>
      </c>
      <c r="AA322" s="203" t="s">
        <v>17</v>
      </c>
      <c r="AB322" s="203" t="s">
        <v>18</v>
      </c>
      <c r="AC322" s="203" t="s">
        <v>19</v>
      </c>
      <c r="AD322" s="203" t="s">
        <v>20</v>
      </c>
      <c r="AE322" s="203" t="s">
        <v>21</v>
      </c>
      <c r="AF322" s="203" t="s">
        <v>22</v>
      </c>
      <c r="AG322" s="203" t="s">
        <v>23</v>
      </c>
      <c r="AH322" s="203" t="s">
        <v>24</v>
      </c>
      <c r="AI322" s="203" t="s">
        <v>25</v>
      </c>
      <c r="AJ322" s="203" t="s">
        <v>26</v>
      </c>
      <c r="AK322" s="203" t="s">
        <v>27</v>
      </c>
      <c r="AL322" s="203" t="s">
        <v>28</v>
      </c>
      <c r="AM322" s="203" t="s">
        <v>29</v>
      </c>
      <c r="AN322" s="203" t="s">
        <v>121</v>
      </c>
      <c r="AO322" s="203" t="s">
        <v>122</v>
      </c>
      <c r="AP322" s="203" t="s">
        <v>124</v>
      </c>
      <c r="AQ322" s="203" t="s">
        <v>125</v>
      </c>
      <c r="AR322" s="203" t="s">
        <v>126</v>
      </c>
      <c r="AS322" s="203" t="s">
        <v>123</v>
      </c>
    </row>
    <row r="323" spans="6:45" ht="11.45" customHeight="1" x14ac:dyDescent="0.2">
      <c r="F323" s="203" t="s">
        <v>311</v>
      </c>
      <c r="I323" s="203">
        <v>25</v>
      </c>
      <c r="J323" s="203">
        <v>25</v>
      </c>
      <c r="K323" s="203">
        <v>25</v>
      </c>
      <c r="L323" s="203">
        <v>25</v>
      </c>
      <c r="M323" s="203">
        <v>25</v>
      </c>
      <c r="N323" s="203">
        <v>25</v>
      </c>
      <c r="O323" s="203">
        <v>25</v>
      </c>
      <c r="P323" s="203">
        <v>25</v>
      </c>
      <c r="Q323" s="203">
        <v>25</v>
      </c>
      <c r="R323" s="203">
        <v>25</v>
      </c>
      <c r="S323" s="203">
        <v>25</v>
      </c>
      <c r="T323" s="203">
        <v>25</v>
      </c>
      <c r="U323" s="203">
        <v>25</v>
      </c>
      <c r="V323" s="203">
        <v>25</v>
      </c>
      <c r="W323" s="203">
        <v>25</v>
      </c>
      <c r="X323" s="203">
        <v>25</v>
      </c>
      <c r="Y323" s="203">
        <v>25</v>
      </c>
      <c r="Z323" s="203">
        <v>25</v>
      </c>
      <c r="AA323" s="203">
        <v>25</v>
      </c>
      <c r="AB323" s="203">
        <v>25</v>
      </c>
      <c r="AC323" s="203">
        <v>25</v>
      </c>
      <c r="AD323" s="203">
        <v>25</v>
      </c>
      <c r="AE323" s="203">
        <v>25</v>
      </c>
      <c r="AF323" s="203">
        <v>25</v>
      </c>
      <c r="AG323" s="203">
        <v>25</v>
      </c>
      <c r="AH323" s="203">
        <v>25</v>
      </c>
      <c r="AI323" s="203">
        <v>25</v>
      </c>
      <c r="AJ323" s="203">
        <v>25</v>
      </c>
      <c r="AK323" s="203">
        <v>25</v>
      </c>
      <c r="AL323" s="203">
        <v>25</v>
      </c>
      <c r="AM323" s="203">
        <v>25</v>
      </c>
      <c r="AN323" s="203">
        <v>25</v>
      </c>
      <c r="AO323" s="203">
        <v>25</v>
      </c>
      <c r="AP323" s="203">
        <v>25</v>
      </c>
      <c r="AQ323" s="203">
        <v>25</v>
      </c>
      <c r="AR323" s="203">
        <v>25</v>
      </c>
      <c r="AS323" s="203">
        <v>25</v>
      </c>
    </row>
    <row r="326" spans="6:45" ht="11.45" customHeight="1" x14ac:dyDescent="0.2">
      <c r="H326" s="203" t="s">
        <v>316</v>
      </c>
    </row>
    <row r="327" spans="6:45" ht="11.45" customHeight="1" x14ac:dyDescent="0.2">
      <c r="F327" s="203" t="s">
        <v>42</v>
      </c>
      <c r="G327" s="203" t="s">
        <v>47</v>
      </c>
      <c r="H327" s="203" t="s">
        <v>48</v>
      </c>
      <c r="I327" s="203" t="s">
        <v>0</v>
      </c>
      <c r="J327" s="203" t="s">
        <v>1</v>
      </c>
      <c r="K327" s="203" t="s">
        <v>2</v>
      </c>
      <c r="L327" s="203" t="s">
        <v>33</v>
      </c>
      <c r="M327" s="203" t="s">
        <v>3</v>
      </c>
      <c r="N327" s="203" t="s">
        <v>4</v>
      </c>
      <c r="O327" s="203" t="s">
        <v>5</v>
      </c>
      <c r="P327" s="203" t="s">
        <v>6</v>
      </c>
      <c r="Q327" s="203" t="s">
        <v>7</v>
      </c>
      <c r="R327" s="203" t="s">
        <v>9</v>
      </c>
      <c r="S327" s="203" t="s">
        <v>10</v>
      </c>
      <c r="T327" s="203" t="s">
        <v>11</v>
      </c>
      <c r="U327" s="203" t="s">
        <v>8</v>
      </c>
      <c r="V327" s="203" t="s">
        <v>12</v>
      </c>
      <c r="W327" s="203" t="s">
        <v>13</v>
      </c>
      <c r="X327" s="203" t="s">
        <v>14</v>
      </c>
      <c r="Y327" s="203" t="s">
        <v>15</v>
      </c>
      <c r="Z327" s="203" t="s">
        <v>16</v>
      </c>
      <c r="AA327" s="203" t="s">
        <v>17</v>
      </c>
      <c r="AB327" s="203" t="s">
        <v>18</v>
      </c>
      <c r="AC327" s="203" t="s">
        <v>19</v>
      </c>
      <c r="AD327" s="203" t="s">
        <v>20</v>
      </c>
      <c r="AE327" s="203" t="s">
        <v>21</v>
      </c>
      <c r="AF327" s="203" t="s">
        <v>22</v>
      </c>
      <c r="AG327" s="203" t="s">
        <v>23</v>
      </c>
      <c r="AH327" s="203" t="s">
        <v>24</v>
      </c>
      <c r="AI327" s="203" t="s">
        <v>25</v>
      </c>
      <c r="AJ327" s="203" t="s">
        <v>26</v>
      </c>
      <c r="AK327" s="203" t="s">
        <v>27</v>
      </c>
      <c r="AL327" s="203" t="s">
        <v>28</v>
      </c>
      <c r="AM327" s="203" t="s">
        <v>29</v>
      </c>
      <c r="AN327" s="203" t="s">
        <v>121</v>
      </c>
      <c r="AO327" s="203" t="s">
        <v>122</v>
      </c>
      <c r="AP327" s="203" t="s">
        <v>124</v>
      </c>
      <c r="AQ327" s="203" t="s">
        <v>125</v>
      </c>
      <c r="AR327" s="203" t="s">
        <v>126</v>
      </c>
      <c r="AS327" s="203" t="s">
        <v>123</v>
      </c>
    </row>
    <row r="328" spans="6:45" ht="11.45" customHeight="1" x14ac:dyDescent="0.2">
      <c r="F328" s="203" t="s">
        <v>311</v>
      </c>
      <c r="G328" s="203" t="s">
        <v>257</v>
      </c>
      <c r="I328" s="203">
        <v>1</v>
      </c>
      <c r="J328" s="203">
        <v>1</v>
      </c>
      <c r="K328" s="203">
        <v>1</v>
      </c>
      <c r="L328" s="203">
        <v>1</v>
      </c>
      <c r="M328" s="203">
        <v>1</v>
      </c>
      <c r="N328" s="203">
        <v>1</v>
      </c>
      <c r="O328" s="203">
        <v>1</v>
      </c>
      <c r="P328" s="203">
        <v>1</v>
      </c>
      <c r="Q328" s="203">
        <v>1</v>
      </c>
      <c r="R328" s="203">
        <v>1</v>
      </c>
      <c r="S328" s="203">
        <v>1</v>
      </c>
      <c r="T328" s="203">
        <v>1</v>
      </c>
      <c r="U328" s="203">
        <v>1</v>
      </c>
      <c r="V328" s="203">
        <v>1</v>
      </c>
      <c r="W328" s="203">
        <v>1</v>
      </c>
      <c r="X328" s="203">
        <v>1</v>
      </c>
      <c r="Y328" s="203">
        <v>1</v>
      </c>
      <c r="Z328" s="203">
        <v>1</v>
      </c>
      <c r="AA328" s="203">
        <v>1</v>
      </c>
      <c r="AB328" s="203">
        <v>1</v>
      </c>
      <c r="AC328" s="203">
        <v>1</v>
      </c>
      <c r="AD328" s="203">
        <v>1</v>
      </c>
      <c r="AE328" s="203">
        <v>1</v>
      </c>
      <c r="AF328" s="203">
        <v>1</v>
      </c>
      <c r="AG328" s="203">
        <v>1</v>
      </c>
      <c r="AH328" s="203">
        <v>1</v>
      </c>
      <c r="AI328" s="203">
        <v>1</v>
      </c>
      <c r="AJ328" s="203">
        <v>1</v>
      </c>
      <c r="AK328" s="203">
        <v>1</v>
      </c>
      <c r="AL328" s="203">
        <v>1</v>
      </c>
      <c r="AM328" s="203">
        <v>1</v>
      </c>
      <c r="AN328" s="203">
        <v>1</v>
      </c>
      <c r="AO328" s="203">
        <v>1</v>
      </c>
      <c r="AP328" s="203">
        <v>1</v>
      </c>
      <c r="AQ328" s="203">
        <v>1</v>
      </c>
      <c r="AR328" s="203">
        <v>1</v>
      </c>
      <c r="AS328" s="203">
        <v>1</v>
      </c>
    </row>
    <row r="329" spans="6:45" ht="11.45" customHeight="1" x14ac:dyDescent="0.2">
      <c r="G329" s="203" t="s">
        <v>283</v>
      </c>
      <c r="I329" s="203">
        <v>0.8</v>
      </c>
      <c r="J329" s="203">
        <v>0.8</v>
      </c>
      <c r="K329" s="203">
        <v>0.8</v>
      </c>
      <c r="L329" s="203">
        <v>0.8</v>
      </c>
      <c r="M329" s="203">
        <v>0.8</v>
      </c>
      <c r="N329" s="203">
        <v>0.8</v>
      </c>
      <c r="O329" s="203">
        <v>0.8</v>
      </c>
      <c r="P329" s="203">
        <v>0.8</v>
      </c>
      <c r="Q329" s="203">
        <v>0.8</v>
      </c>
      <c r="R329" s="203">
        <v>0.8</v>
      </c>
      <c r="S329" s="203">
        <v>0.8</v>
      </c>
      <c r="T329" s="203">
        <v>0.8</v>
      </c>
      <c r="U329" s="203">
        <v>0.8</v>
      </c>
      <c r="V329" s="203">
        <v>0.8</v>
      </c>
      <c r="W329" s="203">
        <v>0.8</v>
      </c>
      <c r="X329" s="203">
        <v>0.8</v>
      </c>
      <c r="Y329" s="203">
        <v>0.8</v>
      </c>
      <c r="Z329" s="203">
        <v>0.8</v>
      </c>
      <c r="AA329" s="203">
        <v>0.8</v>
      </c>
      <c r="AB329" s="203">
        <v>0.8</v>
      </c>
      <c r="AC329" s="203">
        <v>0.8</v>
      </c>
      <c r="AD329" s="203">
        <v>0.8</v>
      </c>
      <c r="AE329" s="203">
        <v>0.8</v>
      </c>
      <c r="AF329" s="203">
        <v>0.8</v>
      </c>
      <c r="AG329" s="203">
        <v>0.8</v>
      </c>
      <c r="AH329" s="203">
        <v>0.8</v>
      </c>
      <c r="AI329" s="203">
        <v>0.8</v>
      </c>
      <c r="AJ329" s="203">
        <v>0.8</v>
      </c>
      <c r="AK329" s="203">
        <v>0.8</v>
      </c>
      <c r="AL329" s="203">
        <v>0.8</v>
      </c>
      <c r="AM329" s="203">
        <v>0.8</v>
      </c>
      <c r="AN329" s="203">
        <v>0.8</v>
      </c>
      <c r="AO329" s="203">
        <v>0.8</v>
      </c>
      <c r="AP329" s="203">
        <v>0.8</v>
      </c>
      <c r="AQ329" s="203">
        <v>0.8</v>
      </c>
      <c r="AR329" s="203">
        <v>0.8</v>
      </c>
      <c r="AS329" s="203">
        <v>0.8</v>
      </c>
    </row>
    <row r="330" spans="6:45" ht="11.45" customHeight="1" x14ac:dyDescent="0.2">
      <c r="H330" s="203" t="s">
        <v>284</v>
      </c>
    </row>
    <row r="332" spans="6:45" ht="11.45" customHeight="1" x14ac:dyDescent="0.2">
      <c r="H332" s="203" t="s">
        <v>317</v>
      </c>
    </row>
    <row r="333" spans="6:45" ht="11.45" customHeight="1" x14ac:dyDescent="0.2">
      <c r="F333" s="203" t="s">
        <v>42</v>
      </c>
      <c r="G333" s="203" t="s">
        <v>47</v>
      </c>
      <c r="H333" s="203" t="s">
        <v>48</v>
      </c>
      <c r="I333" s="203" t="s">
        <v>0</v>
      </c>
      <c r="J333" s="203" t="s">
        <v>1</v>
      </c>
      <c r="K333" s="203" t="s">
        <v>2</v>
      </c>
      <c r="L333" s="203" t="s">
        <v>33</v>
      </c>
      <c r="M333" s="203" t="s">
        <v>3</v>
      </c>
      <c r="N333" s="203" t="s">
        <v>4</v>
      </c>
      <c r="O333" s="203" t="s">
        <v>5</v>
      </c>
      <c r="P333" s="203" t="s">
        <v>6</v>
      </c>
      <c r="Q333" s="203" t="s">
        <v>7</v>
      </c>
      <c r="R333" s="203" t="s">
        <v>9</v>
      </c>
      <c r="S333" s="203" t="s">
        <v>10</v>
      </c>
      <c r="T333" s="203" t="s">
        <v>11</v>
      </c>
      <c r="U333" s="203" t="s">
        <v>8</v>
      </c>
      <c r="V333" s="203" t="s">
        <v>12</v>
      </c>
      <c r="W333" s="203" t="s">
        <v>13</v>
      </c>
      <c r="X333" s="203" t="s">
        <v>14</v>
      </c>
      <c r="Y333" s="203" t="s">
        <v>15</v>
      </c>
      <c r="Z333" s="203" t="s">
        <v>16</v>
      </c>
      <c r="AA333" s="203" t="s">
        <v>17</v>
      </c>
      <c r="AB333" s="203" t="s">
        <v>18</v>
      </c>
      <c r="AC333" s="203" t="s">
        <v>19</v>
      </c>
      <c r="AD333" s="203" t="s">
        <v>20</v>
      </c>
      <c r="AE333" s="203" t="s">
        <v>21</v>
      </c>
      <c r="AF333" s="203" t="s">
        <v>22</v>
      </c>
      <c r="AG333" s="203" t="s">
        <v>23</v>
      </c>
      <c r="AH333" s="203" t="s">
        <v>24</v>
      </c>
      <c r="AI333" s="203" t="s">
        <v>25</v>
      </c>
      <c r="AJ333" s="203" t="s">
        <v>26</v>
      </c>
      <c r="AK333" s="203" t="s">
        <v>27</v>
      </c>
      <c r="AL333" s="203" t="s">
        <v>28</v>
      </c>
      <c r="AM333" s="203" t="s">
        <v>29</v>
      </c>
      <c r="AN333" s="203" t="s">
        <v>121</v>
      </c>
      <c r="AO333" s="203" t="s">
        <v>122</v>
      </c>
      <c r="AP333" s="203" t="s">
        <v>124</v>
      </c>
      <c r="AQ333" s="203" t="s">
        <v>125</v>
      </c>
      <c r="AR333" s="203" t="s">
        <v>126</v>
      </c>
      <c r="AS333" s="203" t="s">
        <v>123</v>
      </c>
    </row>
    <row r="334" spans="6:45" ht="11.45" customHeight="1" x14ac:dyDescent="0.2">
      <c r="F334" s="203" t="s">
        <v>311</v>
      </c>
      <c r="G334" s="203" t="s">
        <v>257</v>
      </c>
      <c r="I334" s="203">
        <v>1</v>
      </c>
      <c r="J334" s="203">
        <v>1</v>
      </c>
      <c r="K334" s="203">
        <v>1</v>
      </c>
      <c r="L334" s="203">
        <v>1</v>
      </c>
      <c r="M334" s="203">
        <v>1</v>
      </c>
      <c r="N334" s="203">
        <v>1</v>
      </c>
      <c r="O334" s="203">
        <v>1</v>
      </c>
      <c r="P334" s="203">
        <v>1</v>
      </c>
      <c r="Q334" s="203">
        <v>1</v>
      </c>
      <c r="R334" s="203">
        <v>1</v>
      </c>
      <c r="S334" s="203">
        <v>1</v>
      </c>
      <c r="T334" s="203">
        <v>1</v>
      </c>
      <c r="U334" s="203">
        <v>1</v>
      </c>
      <c r="V334" s="203">
        <v>1</v>
      </c>
      <c r="W334" s="203">
        <v>1</v>
      </c>
      <c r="X334" s="203">
        <v>1</v>
      </c>
      <c r="Y334" s="203">
        <v>1</v>
      </c>
      <c r="Z334" s="203">
        <v>1</v>
      </c>
      <c r="AA334" s="203">
        <v>1</v>
      </c>
      <c r="AB334" s="203">
        <v>1</v>
      </c>
      <c r="AC334" s="203">
        <v>1</v>
      </c>
      <c r="AD334" s="203">
        <v>1</v>
      </c>
      <c r="AE334" s="203">
        <v>1</v>
      </c>
      <c r="AF334" s="203">
        <v>1</v>
      </c>
      <c r="AG334" s="203">
        <v>1</v>
      </c>
      <c r="AH334" s="203">
        <v>1</v>
      </c>
      <c r="AI334" s="203">
        <v>1</v>
      </c>
      <c r="AJ334" s="203">
        <v>1</v>
      </c>
      <c r="AK334" s="203">
        <v>1</v>
      </c>
      <c r="AL334" s="203">
        <v>1</v>
      </c>
      <c r="AM334" s="203">
        <v>1</v>
      </c>
      <c r="AN334" s="203">
        <v>1</v>
      </c>
      <c r="AO334" s="203">
        <v>1</v>
      </c>
      <c r="AP334" s="203">
        <v>1</v>
      </c>
      <c r="AQ334" s="203">
        <v>1</v>
      </c>
      <c r="AR334" s="203">
        <v>1</v>
      </c>
      <c r="AS334" s="203">
        <v>1</v>
      </c>
    </row>
    <row r="335" spans="6:45" ht="11.45" customHeight="1" x14ac:dyDescent="0.2">
      <c r="G335" s="203" t="s">
        <v>283</v>
      </c>
      <c r="I335" s="203">
        <v>0.5</v>
      </c>
      <c r="J335" s="203">
        <v>0.5</v>
      </c>
      <c r="K335" s="203">
        <v>0.5</v>
      </c>
      <c r="L335" s="203">
        <v>0.5</v>
      </c>
      <c r="M335" s="203">
        <v>0.5</v>
      </c>
      <c r="N335" s="203">
        <v>0.5</v>
      </c>
      <c r="O335" s="203">
        <v>0.5</v>
      </c>
      <c r="P335" s="203">
        <v>0.5</v>
      </c>
      <c r="Q335" s="203">
        <v>0.5</v>
      </c>
      <c r="R335" s="203">
        <v>0.5</v>
      </c>
      <c r="S335" s="203">
        <v>0.5</v>
      </c>
      <c r="T335" s="203">
        <v>0.5</v>
      </c>
      <c r="U335" s="203">
        <v>0.5</v>
      </c>
      <c r="V335" s="203">
        <v>0.5</v>
      </c>
      <c r="W335" s="203">
        <v>0.5</v>
      </c>
      <c r="X335" s="203">
        <v>0.5</v>
      </c>
      <c r="Y335" s="203">
        <v>0.5</v>
      </c>
      <c r="Z335" s="203">
        <v>0.5</v>
      </c>
      <c r="AA335" s="203">
        <v>0.5</v>
      </c>
      <c r="AB335" s="203">
        <v>0.5</v>
      </c>
      <c r="AC335" s="203">
        <v>0.5</v>
      </c>
      <c r="AD335" s="203">
        <v>0.5</v>
      </c>
      <c r="AE335" s="203">
        <v>0.5</v>
      </c>
      <c r="AF335" s="203">
        <v>0.5</v>
      </c>
      <c r="AG335" s="203">
        <v>0.5</v>
      </c>
      <c r="AH335" s="203">
        <v>0.5</v>
      </c>
      <c r="AI335" s="203">
        <v>0.5</v>
      </c>
      <c r="AJ335" s="203">
        <v>0.5</v>
      </c>
      <c r="AK335" s="203">
        <v>0.5</v>
      </c>
      <c r="AL335" s="203">
        <v>0.5</v>
      </c>
      <c r="AM335" s="203">
        <v>0.5</v>
      </c>
      <c r="AN335" s="203">
        <v>0.5</v>
      </c>
      <c r="AO335" s="203">
        <v>0.5</v>
      </c>
      <c r="AP335" s="203">
        <v>0.5</v>
      </c>
      <c r="AQ335" s="203">
        <v>0.5</v>
      </c>
      <c r="AR335" s="203">
        <v>0.5</v>
      </c>
      <c r="AS335" s="203">
        <v>0.5</v>
      </c>
    </row>
    <row r="336" spans="6:45" ht="11.45" customHeight="1" x14ac:dyDescent="0.2">
      <c r="H336" s="203" t="s">
        <v>284</v>
      </c>
    </row>
    <row r="338" spans="6:45" ht="11.45" customHeight="1" x14ac:dyDescent="0.2">
      <c r="H338" s="203" t="s">
        <v>318</v>
      </c>
    </row>
    <row r="339" spans="6:45" ht="11.45" customHeight="1" x14ac:dyDescent="0.2">
      <c r="F339" s="203" t="s">
        <v>42</v>
      </c>
      <c r="G339" s="203" t="s">
        <v>47</v>
      </c>
      <c r="H339" s="203" t="s">
        <v>48</v>
      </c>
      <c r="I339" s="203" t="s">
        <v>0</v>
      </c>
      <c r="J339" s="203" t="s">
        <v>1</v>
      </c>
      <c r="K339" s="203" t="s">
        <v>2</v>
      </c>
      <c r="L339" s="203" t="s">
        <v>33</v>
      </c>
      <c r="M339" s="203" t="s">
        <v>3</v>
      </c>
      <c r="N339" s="203" t="s">
        <v>4</v>
      </c>
      <c r="O339" s="203" t="s">
        <v>5</v>
      </c>
      <c r="P339" s="203" t="s">
        <v>6</v>
      </c>
      <c r="Q339" s="203" t="s">
        <v>7</v>
      </c>
      <c r="R339" s="203" t="s">
        <v>9</v>
      </c>
      <c r="S339" s="203" t="s">
        <v>10</v>
      </c>
      <c r="T339" s="203" t="s">
        <v>11</v>
      </c>
      <c r="U339" s="203" t="s">
        <v>8</v>
      </c>
      <c r="V339" s="203" t="s">
        <v>12</v>
      </c>
      <c r="W339" s="203" t="s">
        <v>13</v>
      </c>
      <c r="X339" s="203" t="s">
        <v>14</v>
      </c>
      <c r="Y339" s="203" t="s">
        <v>15</v>
      </c>
      <c r="Z339" s="203" t="s">
        <v>16</v>
      </c>
      <c r="AA339" s="203" t="s">
        <v>17</v>
      </c>
      <c r="AB339" s="203" t="s">
        <v>18</v>
      </c>
      <c r="AC339" s="203" t="s">
        <v>19</v>
      </c>
      <c r="AD339" s="203" t="s">
        <v>20</v>
      </c>
      <c r="AE339" s="203" t="s">
        <v>21</v>
      </c>
      <c r="AF339" s="203" t="s">
        <v>22</v>
      </c>
      <c r="AG339" s="203" t="s">
        <v>23</v>
      </c>
      <c r="AH339" s="203" t="s">
        <v>24</v>
      </c>
      <c r="AI339" s="203" t="s">
        <v>25</v>
      </c>
      <c r="AJ339" s="203" t="s">
        <v>26</v>
      </c>
      <c r="AK339" s="203" t="s">
        <v>27</v>
      </c>
      <c r="AL339" s="203" t="s">
        <v>28</v>
      </c>
      <c r="AM339" s="203" t="s">
        <v>29</v>
      </c>
      <c r="AN339" s="203" t="s">
        <v>121</v>
      </c>
      <c r="AO339" s="203" t="s">
        <v>122</v>
      </c>
      <c r="AP339" s="203" t="s">
        <v>124</v>
      </c>
      <c r="AQ339" s="203" t="s">
        <v>125</v>
      </c>
      <c r="AR339" s="203" t="s">
        <v>126</v>
      </c>
      <c r="AS339" s="203" t="s">
        <v>123</v>
      </c>
    </row>
    <row r="340" spans="6:45" ht="11.45" customHeight="1" x14ac:dyDescent="0.2">
      <c r="F340" s="203" t="s">
        <v>311</v>
      </c>
      <c r="G340" s="203" t="s">
        <v>257</v>
      </c>
      <c r="I340" s="203">
        <v>1</v>
      </c>
      <c r="J340" s="203">
        <v>1</v>
      </c>
      <c r="K340" s="203">
        <v>1</v>
      </c>
      <c r="L340" s="203">
        <v>1</v>
      </c>
      <c r="M340" s="203">
        <v>1</v>
      </c>
      <c r="N340" s="203">
        <v>1</v>
      </c>
      <c r="O340" s="203">
        <v>1</v>
      </c>
      <c r="P340" s="203">
        <v>1</v>
      </c>
      <c r="Q340" s="203">
        <v>1</v>
      </c>
      <c r="R340" s="203">
        <v>1</v>
      </c>
      <c r="S340" s="203">
        <v>1</v>
      </c>
      <c r="T340" s="203">
        <v>1</v>
      </c>
      <c r="U340" s="203">
        <v>1</v>
      </c>
      <c r="V340" s="203">
        <v>1</v>
      </c>
      <c r="W340" s="203">
        <v>1</v>
      </c>
      <c r="X340" s="203">
        <v>1</v>
      </c>
      <c r="Y340" s="203">
        <v>1</v>
      </c>
      <c r="Z340" s="203">
        <v>1</v>
      </c>
      <c r="AA340" s="203">
        <v>1</v>
      </c>
      <c r="AB340" s="203">
        <v>1</v>
      </c>
      <c r="AC340" s="203">
        <v>1</v>
      </c>
      <c r="AD340" s="203">
        <v>1</v>
      </c>
      <c r="AE340" s="203">
        <v>1</v>
      </c>
      <c r="AF340" s="203">
        <v>1</v>
      </c>
      <c r="AG340" s="203">
        <v>1</v>
      </c>
      <c r="AH340" s="203">
        <v>1</v>
      </c>
      <c r="AI340" s="203">
        <v>1</v>
      </c>
      <c r="AJ340" s="203">
        <v>1</v>
      </c>
      <c r="AK340" s="203">
        <v>1</v>
      </c>
      <c r="AL340" s="203">
        <v>1</v>
      </c>
      <c r="AM340" s="203">
        <v>1</v>
      </c>
      <c r="AN340" s="203">
        <v>1</v>
      </c>
      <c r="AO340" s="203">
        <v>1</v>
      </c>
      <c r="AP340" s="203">
        <v>1</v>
      </c>
      <c r="AQ340" s="203">
        <v>1</v>
      </c>
      <c r="AR340" s="203">
        <v>1</v>
      </c>
      <c r="AS340" s="203">
        <v>1</v>
      </c>
    </row>
    <row r="341" spans="6:45" ht="11.45" customHeight="1" x14ac:dyDescent="0.2">
      <c r="G341" s="203" t="s">
        <v>283</v>
      </c>
      <c r="I341" s="203">
        <v>0.05</v>
      </c>
      <c r="J341" s="203">
        <v>0.05</v>
      </c>
      <c r="K341" s="203">
        <v>0.05</v>
      </c>
      <c r="L341" s="203">
        <v>0.05</v>
      </c>
      <c r="M341" s="203">
        <v>0.05</v>
      </c>
      <c r="N341" s="203">
        <v>0.05</v>
      </c>
      <c r="O341" s="203">
        <v>0.05</v>
      </c>
      <c r="P341" s="203">
        <v>0.05</v>
      </c>
      <c r="Q341" s="203">
        <v>0.05</v>
      </c>
      <c r="R341" s="203">
        <v>0.05</v>
      </c>
      <c r="S341" s="203">
        <v>0.05</v>
      </c>
      <c r="T341" s="203">
        <v>0.05</v>
      </c>
      <c r="U341" s="203">
        <v>0.05</v>
      </c>
      <c r="V341" s="203">
        <v>0.05</v>
      </c>
      <c r="W341" s="203">
        <v>0.05</v>
      </c>
      <c r="X341" s="203">
        <v>0.05</v>
      </c>
      <c r="Y341" s="203">
        <v>0.05</v>
      </c>
      <c r="Z341" s="203">
        <v>0.05</v>
      </c>
      <c r="AA341" s="203">
        <v>0.05</v>
      </c>
      <c r="AB341" s="203">
        <v>0.05</v>
      </c>
      <c r="AC341" s="203">
        <v>0.05</v>
      </c>
      <c r="AD341" s="203">
        <v>0.05</v>
      </c>
      <c r="AE341" s="203">
        <v>0.05</v>
      </c>
      <c r="AF341" s="203">
        <v>0.05</v>
      </c>
      <c r="AG341" s="203">
        <v>0.05</v>
      </c>
      <c r="AH341" s="203">
        <v>0.05</v>
      </c>
      <c r="AI341" s="203">
        <v>0.05</v>
      </c>
      <c r="AJ341" s="203">
        <v>0.05</v>
      </c>
      <c r="AK341" s="203">
        <v>0.05</v>
      </c>
      <c r="AL341" s="203">
        <v>0.05</v>
      </c>
      <c r="AM341" s="203">
        <v>0.05</v>
      </c>
      <c r="AN341" s="203">
        <v>0.05</v>
      </c>
      <c r="AO341" s="203">
        <v>0.05</v>
      </c>
      <c r="AP341" s="203">
        <v>0.05</v>
      </c>
      <c r="AQ341" s="203">
        <v>0.05</v>
      </c>
      <c r="AR341" s="203">
        <v>0.05</v>
      </c>
      <c r="AS341" s="203">
        <v>0.05</v>
      </c>
    </row>
    <row r="342" spans="6:45" ht="11.45" customHeight="1" x14ac:dyDescent="0.2">
      <c r="H342" s="203" t="s">
        <v>284</v>
      </c>
    </row>
    <row r="344" spans="6:45" ht="11.45" customHeight="1" x14ac:dyDescent="0.2">
      <c r="H344" s="203" t="s">
        <v>319</v>
      </c>
    </row>
    <row r="345" spans="6:45" ht="11.45" customHeight="1" x14ac:dyDescent="0.2">
      <c r="F345" s="203" t="s">
        <v>42</v>
      </c>
      <c r="G345" s="203" t="s">
        <v>47</v>
      </c>
      <c r="H345" s="203" t="s">
        <v>48</v>
      </c>
      <c r="I345" s="203" t="s">
        <v>0</v>
      </c>
      <c r="J345" s="203" t="s">
        <v>1</v>
      </c>
      <c r="K345" s="203" t="s">
        <v>2</v>
      </c>
      <c r="L345" s="203" t="s">
        <v>33</v>
      </c>
      <c r="M345" s="203" t="s">
        <v>3</v>
      </c>
      <c r="N345" s="203" t="s">
        <v>4</v>
      </c>
      <c r="O345" s="203" t="s">
        <v>5</v>
      </c>
      <c r="P345" s="203" t="s">
        <v>6</v>
      </c>
      <c r="Q345" s="203" t="s">
        <v>7</v>
      </c>
      <c r="R345" s="203" t="s">
        <v>9</v>
      </c>
      <c r="S345" s="203" t="s">
        <v>10</v>
      </c>
      <c r="T345" s="203" t="s">
        <v>11</v>
      </c>
      <c r="U345" s="203" t="s">
        <v>8</v>
      </c>
      <c r="V345" s="203" t="s">
        <v>12</v>
      </c>
      <c r="W345" s="203" t="s">
        <v>13</v>
      </c>
      <c r="X345" s="203" t="s">
        <v>14</v>
      </c>
      <c r="Y345" s="203" t="s">
        <v>15</v>
      </c>
      <c r="Z345" s="203" t="s">
        <v>16</v>
      </c>
      <c r="AA345" s="203" t="s">
        <v>17</v>
      </c>
      <c r="AB345" s="203" t="s">
        <v>18</v>
      </c>
      <c r="AC345" s="203" t="s">
        <v>19</v>
      </c>
      <c r="AD345" s="203" t="s">
        <v>20</v>
      </c>
      <c r="AE345" s="203" t="s">
        <v>21</v>
      </c>
      <c r="AF345" s="203" t="s">
        <v>22</v>
      </c>
      <c r="AG345" s="203" t="s">
        <v>23</v>
      </c>
      <c r="AH345" s="203" t="s">
        <v>24</v>
      </c>
      <c r="AI345" s="203" t="s">
        <v>25</v>
      </c>
      <c r="AJ345" s="203" t="s">
        <v>26</v>
      </c>
      <c r="AK345" s="203" t="s">
        <v>27</v>
      </c>
      <c r="AL345" s="203" t="s">
        <v>28</v>
      </c>
      <c r="AM345" s="203" t="s">
        <v>29</v>
      </c>
      <c r="AN345" s="203" t="s">
        <v>121</v>
      </c>
      <c r="AO345" s="203" t="s">
        <v>122</v>
      </c>
      <c r="AP345" s="203" t="s">
        <v>124</v>
      </c>
      <c r="AQ345" s="203" t="s">
        <v>125</v>
      </c>
      <c r="AR345" s="203" t="s">
        <v>126</v>
      </c>
      <c r="AS345" s="203" t="s">
        <v>123</v>
      </c>
    </row>
    <row r="346" spans="6:45" ht="11.45" customHeight="1" x14ac:dyDescent="0.2">
      <c r="F346" s="203" t="s">
        <v>311</v>
      </c>
      <c r="G346" s="203" t="s">
        <v>257</v>
      </c>
      <c r="I346" s="203">
        <v>1</v>
      </c>
      <c r="J346" s="203">
        <v>1</v>
      </c>
      <c r="K346" s="203">
        <v>1</v>
      </c>
      <c r="L346" s="203">
        <v>1</v>
      </c>
      <c r="M346" s="203">
        <v>1</v>
      </c>
      <c r="N346" s="203">
        <v>1</v>
      </c>
      <c r="O346" s="203">
        <v>1</v>
      </c>
      <c r="P346" s="203">
        <v>1</v>
      </c>
      <c r="Q346" s="203">
        <v>1</v>
      </c>
      <c r="R346" s="203">
        <v>1</v>
      </c>
      <c r="S346" s="203">
        <v>1</v>
      </c>
      <c r="T346" s="203">
        <v>1</v>
      </c>
      <c r="U346" s="203">
        <v>1</v>
      </c>
      <c r="V346" s="203">
        <v>1</v>
      </c>
      <c r="W346" s="203">
        <v>1</v>
      </c>
      <c r="X346" s="203">
        <v>1</v>
      </c>
      <c r="Y346" s="203">
        <v>1</v>
      </c>
      <c r="Z346" s="203">
        <v>1</v>
      </c>
      <c r="AA346" s="203">
        <v>1</v>
      </c>
      <c r="AB346" s="203">
        <v>1</v>
      </c>
      <c r="AC346" s="203">
        <v>1</v>
      </c>
      <c r="AD346" s="203">
        <v>1</v>
      </c>
      <c r="AE346" s="203">
        <v>1</v>
      </c>
      <c r="AF346" s="203">
        <v>1</v>
      </c>
      <c r="AG346" s="203">
        <v>1</v>
      </c>
      <c r="AH346" s="203">
        <v>1</v>
      </c>
      <c r="AI346" s="203">
        <v>1</v>
      </c>
      <c r="AJ346" s="203">
        <v>1</v>
      </c>
      <c r="AK346" s="203">
        <v>1</v>
      </c>
      <c r="AL346" s="203">
        <v>1</v>
      </c>
      <c r="AM346" s="203">
        <v>1</v>
      </c>
      <c r="AN346" s="203">
        <v>1</v>
      </c>
      <c r="AO346" s="203">
        <v>1</v>
      </c>
      <c r="AP346" s="203">
        <v>1</v>
      </c>
      <c r="AQ346" s="203">
        <v>1</v>
      </c>
      <c r="AR346" s="203">
        <v>1</v>
      </c>
      <c r="AS346" s="203">
        <v>1</v>
      </c>
    </row>
    <row r="347" spans="6:45" ht="11.45" customHeight="1" x14ac:dyDescent="0.2">
      <c r="G347" s="203" t="s">
        <v>283</v>
      </c>
      <c r="I347" s="203">
        <v>0.35</v>
      </c>
      <c r="J347" s="203">
        <v>0.35</v>
      </c>
      <c r="K347" s="203">
        <v>0.35</v>
      </c>
      <c r="L347" s="203">
        <v>0.35</v>
      </c>
      <c r="M347" s="203">
        <v>0.35</v>
      </c>
      <c r="N347" s="203">
        <v>0.35</v>
      </c>
      <c r="O347" s="203">
        <v>0.35</v>
      </c>
      <c r="P347" s="203">
        <v>0.35</v>
      </c>
      <c r="Q347" s="203">
        <v>0.35</v>
      </c>
      <c r="R347" s="203">
        <v>0.35</v>
      </c>
      <c r="S347" s="203">
        <v>0.35</v>
      </c>
      <c r="T347" s="203">
        <v>0.35</v>
      </c>
      <c r="U347" s="203">
        <v>0.35</v>
      </c>
      <c r="V347" s="203">
        <v>0.35</v>
      </c>
      <c r="W347" s="203">
        <v>0.35</v>
      </c>
      <c r="X347" s="203">
        <v>0.35</v>
      </c>
      <c r="Y347" s="203">
        <v>0.35</v>
      </c>
      <c r="Z347" s="203">
        <v>0.35</v>
      </c>
      <c r="AA347" s="203">
        <v>0.35</v>
      </c>
      <c r="AB347" s="203">
        <v>0.35</v>
      </c>
      <c r="AC347" s="203">
        <v>0.35</v>
      </c>
      <c r="AD347" s="203">
        <v>0.35</v>
      </c>
      <c r="AE347" s="203">
        <v>0.35</v>
      </c>
      <c r="AF347" s="203">
        <v>0.35</v>
      </c>
      <c r="AG347" s="203">
        <v>0.35</v>
      </c>
      <c r="AH347" s="203">
        <v>0.35</v>
      </c>
      <c r="AI347" s="203">
        <v>0.35</v>
      </c>
      <c r="AJ347" s="203">
        <v>0.35</v>
      </c>
      <c r="AK347" s="203">
        <v>0.35</v>
      </c>
      <c r="AL347" s="203">
        <v>0.35</v>
      </c>
      <c r="AM347" s="203">
        <v>0.35</v>
      </c>
      <c r="AN347" s="203">
        <v>0.35</v>
      </c>
      <c r="AO347" s="203">
        <v>0.35</v>
      </c>
      <c r="AP347" s="203">
        <v>0.35</v>
      </c>
      <c r="AQ347" s="203">
        <v>0.35</v>
      </c>
      <c r="AR347" s="203">
        <v>0.35</v>
      </c>
      <c r="AS347" s="203">
        <v>0.35</v>
      </c>
    </row>
    <row r="348" spans="6:45" ht="11.45" customHeight="1" x14ac:dyDescent="0.2">
      <c r="H348" s="203" t="s">
        <v>284</v>
      </c>
    </row>
    <row r="352" spans="6:45" ht="11.45" customHeight="1" x14ac:dyDescent="0.2">
      <c r="H352" s="203" t="s">
        <v>309</v>
      </c>
    </row>
    <row r="353" spans="1:45" ht="11.45" customHeight="1" x14ac:dyDescent="0.2">
      <c r="F353" s="203" t="s">
        <v>42</v>
      </c>
      <c r="G353" s="203" t="s">
        <v>47</v>
      </c>
      <c r="H353" s="203" t="s">
        <v>48</v>
      </c>
      <c r="I353" s="203" t="s">
        <v>0</v>
      </c>
      <c r="J353" s="203" t="s">
        <v>1</v>
      </c>
      <c r="K353" s="203" t="s">
        <v>2</v>
      </c>
      <c r="L353" s="203" t="s">
        <v>33</v>
      </c>
      <c r="M353" s="203" t="s">
        <v>3</v>
      </c>
      <c r="N353" s="203" t="s">
        <v>4</v>
      </c>
      <c r="O353" s="203" t="s">
        <v>5</v>
      </c>
      <c r="P353" s="203" t="s">
        <v>6</v>
      </c>
      <c r="Q353" s="203" t="s">
        <v>7</v>
      </c>
      <c r="R353" s="203" t="s">
        <v>9</v>
      </c>
      <c r="S353" s="203" t="s">
        <v>10</v>
      </c>
      <c r="T353" s="203" t="s">
        <v>11</v>
      </c>
      <c r="U353" s="203" t="s">
        <v>8</v>
      </c>
      <c r="V353" s="203" t="s">
        <v>12</v>
      </c>
      <c r="W353" s="203" t="s">
        <v>13</v>
      </c>
      <c r="X353" s="203" t="s">
        <v>14</v>
      </c>
      <c r="Y353" s="203" t="s">
        <v>15</v>
      </c>
      <c r="Z353" s="203" t="s">
        <v>16</v>
      </c>
      <c r="AA353" s="203" t="s">
        <v>17</v>
      </c>
      <c r="AB353" s="203" t="s">
        <v>18</v>
      </c>
      <c r="AC353" s="203" t="s">
        <v>19</v>
      </c>
      <c r="AD353" s="203" t="s">
        <v>20</v>
      </c>
      <c r="AE353" s="203" t="s">
        <v>21</v>
      </c>
      <c r="AF353" s="203" t="s">
        <v>22</v>
      </c>
      <c r="AG353" s="203" t="s">
        <v>23</v>
      </c>
      <c r="AH353" s="203" t="s">
        <v>24</v>
      </c>
      <c r="AI353" s="203" t="s">
        <v>25</v>
      </c>
      <c r="AJ353" s="203" t="s">
        <v>26</v>
      </c>
      <c r="AK353" s="203" t="s">
        <v>27</v>
      </c>
      <c r="AL353" s="203" t="s">
        <v>28</v>
      </c>
      <c r="AM353" s="203" t="s">
        <v>29</v>
      </c>
      <c r="AN353" s="203" t="s">
        <v>121</v>
      </c>
      <c r="AO353" s="203" t="s">
        <v>122</v>
      </c>
      <c r="AP353" s="203" t="s">
        <v>124</v>
      </c>
      <c r="AQ353" s="203" t="s">
        <v>125</v>
      </c>
      <c r="AR353" s="203" t="s">
        <v>126</v>
      </c>
      <c r="AS353" s="203" t="s">
        <v>123</v>
      </c>
    </row>
    <row r="354" spans="1:45" ht="11.45" customHeight="1" x14ac:dyDescent="0.2">
      <c r="B354" s="203" t="s">
        <v>263</v>
      </c>
      <c r="F354" s="203" t="s">
        <v>320</v>
      </c>
      <c r="I354" s="203">
        <v>120</v>
      </c>
      <c r="J354" s="203">
        <v>120</v>
      </c>
      <c r="K354" s="203">
        <v>120</v>
      </c>
      <c r="L354" s="203">
        <v>120</v>
      </c>
      <c r="M354" s="203">
        <v>120</v>
      </c>
      <c r="N354" s="203">
        <v>120</v>
      </c>
      <c r="O354" s="203">
        <v>120</v>
      </c>
      <c r="P354" s="203">
        <v>120</v>
      </c>
      <c r="Q354" s="203">
        <v>120</v>
      </c>
      <c r="R354" s="203">
        <v>120</v>
      </c>
      <c r="S354" s="203">
        <v>120</v>
      </c>
      <c r="T354" s="203">
        <v>120</v>
      </c>
      <c r="U354" s="203">
        <v>120</v>
      </c>
      <c r="V354" s="203">
        <v>120</v>
      </c>
      <c r="W354" s="203">
        <v>120</v>
      </c>
      <c r="X354" s="203">
        <v>120</v>
      </c>
      <c r="Y354" s="203">
        <v>120</v>
      </c>
      <c r="Z354" s="203">
        <v>120</v>
      </c>
      <c r="AA354" s="203">
        <v>120</v>
      </c>
      <c r="AB354" s="203">
        <v>120</v>
      </c>
      <c r="AC354" s="203">
        <v>120</v>
      </c>
      <c r="AD354" s="203">
        <v>120</v>
      </c>
      <c r="AE354" s="203">
        <v>120</v>
      </c>
      <c r="AF354" s="203">
        <v>120</v>
      </c>
      <c r="AG354" s="203">
        <v>120</v>
      </c>
      <c r="AH354" s="203">
        <v>120</v>
      </c>
      <c r="AI354" s="203">
        <v>120</v>
      </c>
      <c r="AJ354" s="203">
        <v>120</v>
      </c>
      <c r="AK354" s="203">
        <v>120</v>
      </c>
      <c r="AL354" s="203">
        <v>120</v>
      </c>
      <c r="AM354" s="203">
        <v>120</v>
      </c>
      <c r="AN354" s="203">
        <v>120</v>
      </c>
      <c r="AO354" s="203">
        <v>120</v>
      </c>
      <c r="AP354" s="203">
        <v>120</v>
      </c>
      <c r="AQ354" s="203">
        <v>120</v>
      </c>
      <c r="AR354" s="203">
        <v>120</v>
      </c>
      <c r="AS354" s="203">
        <v>120</v>
      </c>
    </row>
    <row r="357" spans="1:45" ht="11.45" customHeight="1" x14ac:dyDescent="0.2">
      <c r="H357" s="203" t="s">
        <v>312</v>
      </c>
    </row>
    <row r="358" spans="1:45" ht="11.45" customHeight="1" x14ac:dyDescent="0.2">
      <c r="A358" s="205"/>
      <c r="F358" s="203" t="s">
        <v>42</v>
      </c>
      <c r="G358" s="203" t="s">
        <v>47</v>
      </c>
      <c r="H358" s="203" t="s">
        <v>48</v>
      </c>
      <c r="I358" s="203" t="s">
        <v>0</v>
      </c>
      <c r="J358" s="203" t="s">
        <v>1</v>
      </c>
      <c r="K358" s="203" t="s">
        <v>2</v>
      </c>
      <c r="L358" s="203" t="s">
        <v>33</v>
      </c>
      <c r="M358" s="203" t="s">
        <v>3</v>
      </c>
      <c r="N358" s="203" t="s">
        <v>4</v>
      </c>
      <c r="O358" s="203" t="s">
        <v>5</v>
      </c>
      <c r="P358" s="203" t="s">
        <v>6</v>
      </c>
      <c r="Q358" s="203" t="s">
        <v>7</v>
      </c>
      <c r="R358" s="203" t="s">
        <v>9</v>
      </c>
      <c r="S358" s="203" t="s">
        <v>10</v>
      </c>
      <c r="T358" s="203" t="s">
        <v>11</v>
      </c>
      <c r="U358" s="203" t="s">
        <v>8</v>
      </c>
      <c r="V358" s="203" t="s">
        <v>12</v>
      </c>
      <c r="W358" s="203" t="s">
        <v>13</v>
      </c>
      <c r="X358" s="203" t="s">
        <v>14</v>
      </c>
      <c r="Y358" s="203" t="s">
        <v>15</v>
      </c>
      <c r="Z358" s="203" t="s">
        <v>16</v>
      </c>
      <c r="AA358" s="203" t="s">
        <v>17</v>
      </c>
      <c r="AB358" s="203" t="s">
        <v>18</v>
      </c>
      <c r="AC358" s="203" t="s">
        <v>19</v>
      </c>
      <c r="AD358" s="203" t="s">
        <v>20</v>
      </c>
      <c r="AE358" s="203" t="s">
        <v>21</v>
      </c>
      <c r="AF358" s="203" t="s">
        <v>22</v>
      </c>
      <c r="AG358" s="203" t="s">
        <v>23</v>
      </c>
      <c r="AH358" s="203" t="s">
        <v>24</v>
      </c>
      <c r="AI358" s="203" t="s">
        <v>25</v>
      </c>
      <c r="AJ358" s="203" t="s">
        <v>26</v>
      </c>
      <c r="AK358" s="203" t="s">
        <v>27</v>
      </c>
      <c r="AL358" s="203" t="s">
        <v>28</v>
      </c>
      <c r="AM358" s="203" t="s">
        <v>29</v>
      </c>
      <c r="AN358" s="203" t="s">
        <v>121</v>
      </c>
      <c r="AO358" s="203" t="s">
        <v>122</v>
      </c>
      <c r="AP358" s="203" t="s">
        <v>124</v>
      </c>
      <c r="AQ358" s="203" t="s">
        <v>125</v>
      </c>
      <c r="AR358" s="203" t="s">
        <v>126</v>
      </c>
      <c r="AS358" s="203" t="s">
        <v>123</v>
      </c>
    </row>
    <row r="359" spans="1:45" ht="11.45" customHeight="1" x14ac:dyDescent="0.2">
      <c r="A359" s="206"/>
      <c r="F359" s="203" t="s">
        <v>320</v>
      </c>
      <c r="I359" s="203">
        <v>15</v>
      </c>
      <c r="J359" s="203">
        <v>15</v>
      </c>
      <c r="K359" s="203">
        <v>15</v>
      </c>
      <c r="L359" s="203">
        <v>15</v>
      </c>
      <c r="M359" s="203">
        <v>15</v>
      </c>
      <c r="N359" s="203">
        <v>15</v>
      </c>
      <c r="O359" s="203">
        <v>15</v>
      </c>
      <c r="P359" s="203">
        <v>15</v>
      </c>
      <c r="Q359" s="203">
        <v>15</v>
      </c>
      <c r="R359" s="203">
        <v>15</v>
      </c>
      <c r="S359" s="203">
        <v>15</v>
      </c>
      <c r="T359" s="203">
        <v>15</v>
      </c>
      <c r="U359" s="203">
        <v>15</v>
      </c>
      <c r="V359" s="203">
        <v>15</v>
      </c>
      <c r="W359" s="203">
        <v>15</v>
      </c>
      <c r="X359" s="203">
        <v>15</v>
      </c>
      <c r="Y359" s="203">
        <v>15</v>
      </c>
      <c r="Z359" s="203">
        <v>15</v>
      </c>
      <c r="AA359" s="203">
        <v>15</v>
      </c>
      <c r="AB359" s="203">
        <v>15</v>
      </c>
      <c r="AC359" s="203">
        <v>15</v>
      </c>
      <c r="AD359" s="203">
        <v>15</v>
      </c>
      <c r="AE359" s="203">
        <v>15</v>
      </c>
      <c r="AF359" s="203">
        <v>15</v>
      </c>
      <c r="AG359" s="203">
        <v>15</v>
      </c>
      <c r="AH359" s="203">
        <v>15</v>
      </c>
      <c r="AI359" s="203">
        <v>15</v>
      </c>
      <c r="AJ359" s="203">
        <v>15</v>
      </c>
      <c r="AK359" s="203">
        <v>15</v>
      </c>
      <c r="AL359" s="203">
        <v>15</v>
      </c>
      <c r="AM359" s="203">
        <v>15</v>
      </c>
      <c r="AN359" s="203">
        <v>15</v>
      </c>
      <c r="AO359" s="203">
        <v>15</v>
      </c>
      <c r="AP359" s="203">
        <v>15</v>
      </c>
      <c r="AQ359" s="203">
        <v>15</v>
      </c>
      <c r="AR359" s="203">
        <v>15</v>
      </c>
      <c r="AS359" s="203">
        <v>15</v>
      </c>
    </row>
    <row r="360" spans="1:45" ht="11.45" customHeight="1" x14ac:dyDescent="0.2">
      <c r="A360" s="207"/>
    </row>
    <row r="361" spans="1:45" ht="11.45" customHeight="1" x14ac:dyDescent="0.2">
      <c r="A361" s="205"/>
    </row>
    <row r="362" spans="1:45" ht="11.45" customHeight="1" x14ac:dyDescent="0.2">
      <c r="A362" s="205"/>
      <c r="H362" s="203" t="s">
        <v>313</v>
      </c>
    </row>
    <row r="363" spans="1:45" ht="11.45" customHeight="1" x14ac:dyDescent="0.2">
      <c r="A363" s="205"/>
      <c r="F363" s="203" t="s">
        <v>42</v>
      </c>
      <c r="G363" s="203" t="s">
        <v>47</v>
      </c>
      <c r="H363" s="203" t="s">
        <v>48</v>
      </c>
      <c r="I363" s="203" t="s">
        <v>0</v>
      </c>
      <c r="J363" s="203" t="s">
        <v>1</v>
      </c>
      <c r="K363" s="203" t="s">
        <v>2</v>
      </c>
      <c r="L363" s="203" t="s">
        <v>33</v>
      </c>
      <c r="M363" s="203" t="s">
        <v>3</v>
      </c>
      <c r="N363" s="203" t="s">
        <v>4</v>
      </c>
      <c r="O363" s="203" t="s">
        <v>5</v>
      </c>
      <c r="P363" s="203" t="s">
        <v>6</v>
      </c>
      <c r="Q363" s="203" t="s">
        <v>7</v>
      </c>
      <c r="R363" s="203" t="s">
        <v>9</v>
      </c>
      <c r="S363" s="203" t="s">
        <v>10</v>
      </c>
      <c r="T363" s="203" t="s">
        <v>11</v>
      </c>
      <c r="U363" s="203" t="s">
        <v>8</v>
      </c>
      <c r="V363" s="203" t="s">
        <v>12</v>
      </c>
      <c r="W363" s="203" t="s">
        <v>13</v>
      </c>
      <c r="X363" s="203" t="s">
        <v>14</v>
      </c>
      <c r="Y363" s="203" t="s">
        <v>15</v>
      </c>
      <c r="Z363" s="203" t="s">
        <v>16</v>
      </c>
      <c r="AA363" s="203" t="s">
        <v>17</v>
      </c>
      <c r="AB363" s="203" t="s">
        <v>18</v>
      </c>
      <c r="AC363" s="203" t="s">
        <v>19</v>
      </c>
      <c r="AD363" s="203" t="s">
        <v>20</v>
      </c>
      <c r="AE363" s="203" t="s">
        <v>21</v>
      </c>
      <c r="AF363" s="203" t="s">
        <v>22</v>
      </c>
      <c r="AG363" s="203" t="s">
        <v>23</v>
      </c>
      <c r="AH363" s="203" t="s">
        <v>24</v>
      </c>
      <c r="AI363" s="203" t="s">
        <v>25</v>
      </c>
      <c r="AJ363" s="203" t="s">
        <v>26</v>
      </c>
      <c r="AK363" s="203" t="s">
        <v>27</v>
      </c>
      <c r="AL363" s="203" t="s">
        <v>28</v>
      </c>
      <c r="AM363" s="203" t="s">
        <v>29</v>
      </c>
      <c r="AN363" s="203" t="s">
        <v>121</v>
      </c>
      <c r="AO363" s="203" t="s">
        <v>122</v>
      </c>
      <c r="AP363" s="203" t="s">
        <v>124</v>
      </c>
      <c r="AQ363" s="203" t="s">
        <v>125</v>
      </c>
      <c r="AR363" s="203" t="s">
        <v>126</v>
      </c>
      <c r="AS363" s="203" t="s">
        <v>123</v>
      </c>
    </row>
    <row r="364" spans="1:45" ht="11.45" customHeight="1" x14ac:dyDescent="0.2">
      <c r="A364" s="205"/>
      <c r="F364" s="203" t="s">
        <v>320</v>
      </c>
      <c r="I364" s="203">
        <v>31.536000000000001</v>
      </c>
      <c r="J364" s="203">
        <v>31.536000000000001</v>
      </c>
      <c r="K364" s="203">
        <v>31.536000000000001</v>
      </c>
      <c r="L364" s="203">
        <v>31.536000000000001</v>
      </c>
      <c r="M364" s="203">
        <v>31.536000000000001</v>
      </c>
      <c r="N364" s="203">
        <v>31.536000000000001</v>
      </c>
      <c r="O364" s="203">
        <v>31.536000000000001</v>
      </c>
      <c r="P364" s="203">
        <v>31.536000000000001</v>
      </c>
      <c r="Q364" s="203">
        <v>31.536000000000001</v>
      </c>
      <c r="R364" s="203">
        <v>31.536000000000001</v>
      </c>
      <c r="S364" s="203">
        <v>31.536000000000001</v>
      </c>
      <c r="T364" s="203">
        <v>31.536000000000001</v>
      </c>
      <c r="U364" s="203">
        <v>31.536000000000001</v>
      </c>
      <c r="V364" s="203">
        <v>31.536000000000001</v>
      </c>
      <c r="W364" s="203">
        <v>31.536000000000001</v>
      </c>
      <c r="X364" s="203">
        <v>31.536000000000001</v>
      </c>
      <c r="Y364" s="203">
        <v>31.536000000000001</v>
      </c>
      <c r="Z364" s="203">
        <v>31.536000000000001</v>
      </c>
      <c r="AA364" s="203">
        <v>31.536000000000001</v>
      </c>
      <c r="AB364" s="203">
        <v>31.536000000000001</v>
      </c>
      <c r="AC364" s="203">
        <v>31.536000000000001</v>
      </c>
      <c r="AD364" s="203">
        <v>31.536000000000001</v>
      </c>
      <c r="AE364" s="203">
        <v>31.536000000000001</v>
      </c>
      <c r="AF364" s="203">
        <v>31.536000000000001</v>
      </c>
      <c r="AG364" s="203">
        <v>31.536000000000001</v>
      </c>
      <c r="AH364" s="203">
        <v>31.536000000000001</v>
      </c>
      <c r="AI364" s="203">
        <v>31.536000000000001</v>
      </c>
      <c r="AJ364" s="203">
        <v>31.536000000000001</v>
      </c>
      <c r="AK364" s="203">
        <v>31.536000000000001</v>
      </c>
      <c r="AL364" s="203">
        <v>31.536000000000001</v>
      </c>
      <c r="AM364" s="203">
        <v>31.536000000000001</v>
      </c>
      <c r="AN364" s="203">
        <v>31.536000000000001</v>
      </c>
      <c r="AO364" s="203">
        <v>31.536000000000001</v>
      </c>
      <c r="AP364" s="203">
        <v>31.536000000000001</v>
      </c>
      <c r="AQ364" s="203">
        <v>31.536000000000001</v>
      </c>
      <c r="AR364" s="203">
        <v>31.536000000000001</v>
      </c>
      <c r="AS364" s="203">
        <v>31.536000000000001</v>
      </c>
    </row>
    <row r="365" spans="1:45" ht="11.45" customHeight="1" x14ac:dyDescent="0.2">
      <c r="A365" s="205"/>
    </row>
    <row r="366" spans="1:45" ht="11.45" customHeight="1" x14ac:dyDescent="0.2">
      <c r="A366" s="205"/>
    </row>
    <row r="367" spans="1:45" ht="11.45" customHeight="1" x14ac:dyDescent="0.2">
      <c r="A367" s="205"/>
      <c r="D367" s="204" t="s">
        <v>261</v>
      </c>
      <c r="H367" s="203" t="s">
        <v>314</v>
      </c>
    </row>
    <row r="368" spans="1:45" ht="11.45" customHeight="1" x14ac:dyDescent="0.2">
      <c r="F368" s="203" t="s">
        <v>42</v>
      </c>
      <c r="G368" s="203" t="s">
        <v>47</v>
      </c>
      <c r="H368" s="203" t="s">
        <v>48</v>
      </c>
      <c r="I368" s="203" t="s">
        <v>0</v>
      </c>
      <c r="J368" s="203" t="s">
        <v>1</v>
      </c>
      <c r="K368" s="203" t="s">
        <v>2</v>
      </c>
      <c r="L368" s="203" t="s">
        <v>33</v>
      </c>
      <c r="M368" s="203" t="s">
        <v>3</v>
      </c>
      <c r="N368" s="203" t="s">
        <v>4</v>
      </c>
      <c r="O368" s="203" t="s">
        <v>5</v>
      </c>
      <c r="P368" s="203" t="s">
        <v>6</v>
      </c>
      <c r="Q368" s="203" t="s">
        <v>7</v>
      </c>
      <c r="R368" s="203" t="s">
        <v>9</v>
      </c>
      <c r="S368" s="203" t="s">
        <v>10</v>
      </c>
      <c r="T368" s="203" t="s">
        <v>11</v>
      </c>
      <c r="U368" s="203" t="s">
        <v>8</v>
      </c>
      <c r="V368" s="203" t="s">
        <v>12</v>
      </c>
      <c r="W368" s="203" t="s">
        <v>13</v>
      </c>
      <c r="X368" s="203" t="s">
        <v>14</v>
      </c>
      <c r="Y368" s="203" t="s">
        <v>15</v>
      </c>
      <c r="Z368" s="203" t="s">
        <v>16</v>
      </c>
      <c r="AA368" s="203" t="s">
        <v>17</v>
      </c>
      <c r="AB368" s="203" t="s">
        <v>18</v>
      </c>
      <c r="AC368" s="203" t="s">
        <v>19</v>
      </c>
      <c r="AD368" s="203" t="s">
        <v>20</v>
      </c>
      <c r="AE368" s="203" t="s">
        <v>21</v>
      </c>
      <c r="AF368" s="203" t="s">
        <v>22</v>
      </c>
      <c r="AG368" s="203" t="s">
        <v>23</v>
      </c>
      <c r="AH368" s="203" t="s">
        <v>24</v>
      </c>
      <c r="AI368" s="203" t="s">
        <v>25</v>
      </c>
      <c r="AJ368" s="203" t="s">
        <v>26</v>
      </c>
      <c r="AK368" s="203" t="s">
        <v>27</v>
      </c>
      <c r="AL368" s="203" t="s">
        <v>28</v>
      </c>
      <c r="AM368" s="203" t="s">
        <v>29</v>
      </c>
      <c r="AN368" s="203" t="s">
        <v>121</v>
      </c>
      <c r="AO368" s="203" t="s">
        <v>122</v>
      </c>
      <c r="AP368" s="203" t="s">
        <v>124</v>
      </c>
      <c r="AQ368" s="203" t="s">
        <v>125</v>
      </c>
      <c r="AR368" s="203" t="s">
        <v>126</v>
      </c>
      <c r="AS368" s="203" t="s">
        <v>123</v>
      </c>
    </row>
    <row r="369" spans="6:45" ht="11.45" customHeight="1" x14ac:dyDescent="0.2">
      <c r="F369" s="203" t="s">
        <v>320</v>
      </c>
      <c r="H369" s="203" t="s">
        <v>284</v>
      </c>
      <c r="I369" s="203">
        <v>0.98</v>
      </c>
      <c r="J369" s="203">
        <v>0.98</v>
      </c>
      <c r="K369" s="203">
        <v>0.98</v>
      </c>
      <c r="L369" s="203">
        <v>0.98</v>
      </c>
      <c r="M369" s="203">
        <v>0.98</v>
      </c>
      <c r="N369" s="203">
        <v>0.98</v>
      </c>
      <c r="O369" s="203">
        <v>0.98</v>
      </c>
      <c r="P369" s="203">
        <v>0.98</v>
      </c>
      <c r="Q369" s="203">
        <v>0.98</v>
      </c>
      <c r="R369" s="203">
        <v>0.98</v>
      </c>
      <c r="S369" s="203">
        <v>0.98</v>
      </c>
      <c r="T369" s="203">
        <v>0.98</v>
      </c>
      <c r="U369" s="203">
        <v>0.98</v>
      </c>
      <c r="V369" s="203">
        <v>0.98</v>
      </c>
      <c r="W369" s="203">
        <v>0.98</v>
      </c>
      <c r="X369" s="203">
        <v>0.98</v>
      </c>
      <c r="Y369" s="203">
        <v>0.98</v>
      </c>
      <c r="Z369" s="203">
        <v>0.98</v>
      </c>
      <c r="AA369" s="203">
        <v>0.98</v>
      </c>
      <c r="AB369" s="203">
        <v>0.98</v>
      </c>
      <c r="AC369" s="203">
        <v>0.98</v>
      </c>
      <c r="AD369" s="203">
        <v>0.98</v>
      </c>
      <c r="AE369" s="203">
        <v>0.98</v>
      </c>
      <c r="AF369" s="203">
        <v>0.98</v>
      </c>
      <c r="AG369" s="203">
        <v>0.98</v>
      </c>
      <c r="AH369" s="203">
        <v>0.98</v>
      </c>
      <c r="AI369" s="203">
        <v>0.98</v>
      </c>
      <c r="AJ369" s="203">
        <v>0.98</v>
      </c>
      <c r="AK369" s="203">
        <v>0.98</v>
      </c>
      <c r="AL369" s="203">
        <v>0.98</v>
      </c>
      <c r="AM369" s="203">
        <v>0.98</v>
      </c>
      <c r="AN369" s="203">
        <v>0.98</v>
      </c>
      <c r="AO369" s="203">
        <v>0.98</v>
      </c>
      <c r="AP369" s="203">
        <v>0.98</v>
      </c>
      <c r="AQ369" s="203">
        <v>0.98</v>
      </c>
      <c r="AR369" s="203">
        <v>0.98</v>
      </c>
      <c r="AS369" s="203">
        <v>0.98</v>
      </c>
    </row>
    <row r="372" spans="6:45" ht="11.45" customHeight="1" x14ac:dyDescent="0.2">
      <c r="H372" s="203" t="s">
        <v>315</v>
      </c>
    </row>
    <row r="373" spans="6:45" ht="11.45" customHeight="1" x14ac:dyDescent="0.2">
      <c r="F373" s="203" t="s">
        <v>42</v>
      </c>
      <c r="G373" s="203" t="s">
        <v>47</v>
      </c>
      <c r="H373" s="203" t="s">
        <v>48</v>
      </c>
      <c r="I373" s="203" t="s">
        <v>0</v>
      </c>
      <c r="J373" s="203" t="s">
        <v>1</v>
      </c>
      <c r="K373" s="203" t="s">
        <v>2</v>
      </c>
      <c r="L373" s="203" t="s">
        <v>33</v>
      </c>
      <c r="M373" s="203" t="s">
        <v>3</v>
      </c>
      <c r="N373" s="203" t="s">
        <v>4</v>
      </c>
      <c r="O373" s="203" t="s">
        <v>5</v>
      </c>
      <c r="P373" s="203" t="s">
        <v>6</v>
      </c>
      <c r="Q373" s="203" t="s">
        <v>7</v>
      </c>
      <c r="R373" s="203" t="s">
        <v>9</v>
      </c>
      <c r="S373" s="203" t="s">
        <v>10</v>
      </c>
      <c r="T373" s="203" t="s">
        <v>11</v>
      </c>
      <c r="U373" s="203" t="s">
        <v>8</v>
      </c>
      <c r="V373" s="203" t="s">
        <v>12</v>
      </c>
      <c r="W373" s="203" t="s">
        <v>13</v>
      </c>
      <c r="X373" s="203" t="s">
        <v>14</v>
      </c>
      <c r="Y373" s="203" t="s">
        <v>15</v>
      </c>
      <c r="Z373" s="203" t="s">
        <v>16</v>
      </c>
      <c r="AA373" s="203" t="s">
        <v>17</v>
      </c>
      <c r="AB373" s="203" t="s">
        <v>18</v>
      </c>
      <c r="AC373" s="203" t="s">
        <v>19</v>
      </c>
      <c r="AD373" s="203" t="s">
        <v>20</v>
      </c>
      <c r="AE373" s="203" t="s">
        <v>21</v>
      </c>
      <c r="AF373" s="203" t="s">
        <v>22</v>
      </c>
      <c r="AG373" s="203" t="s">
        <v>23</v>
      </c>
      <c r="AH373" s="203" t="s">
        <v>24</v>
      </c>
      <c r="AI373" s="203" t="s">
        <v>25</v>
      </c>
      <c r="AJ373" s="203" t="s">
        <v>26</v>
      </c>
      <c r="AK373" s="203" t="s">
        <v>27</v>
      </c>
      <c r="AL373" s="203" t="s">
        <v>28</v>
      </c>
      <c r="AM373" s="203" t="s">
        <v>29</v>
      </c>
      <c r="AN373" s="203" t="s">
        <v>121</v>
      </c>
      <c r="AO373" s="203" t="s">
        <v>122</v>
      </c>
      <c r="AP373" s="203" t="s">
        <v>124</v>
      </c>
      <c r="AQ373" s="203" t="s">
        <v>125</v>
      </c>
      <c r="AR373" s="203" t="s">
        <v>126</v>
      </c>
      <c r="AS373" s="203" t="s">
        <v>123</v>
      </c>
    </row>
    <row r="374" spans="6:45" ht="11.45" customHeight="1" x14ac:dyDescent="0.2">
      <c r="F374" s="203" t="s">
        <v>320</v>
      </c>
      <c r="I374" s="203">
        <v>0.95</v>
      </c>
      <c r="J374" s="203">
        <v>0.95</v>
      </c>
      <c r="K374" s="203">
        <v>0.95</v>
      </c>
      <c r="L374" s="203">
        <v>0.95</v>
      </c>
      <c r="M374" s="203">
        <v>0.95</v>
      </c>
      <c r="N374" s="203">
        <v>0.95</v>
      </c>
      <c r="O374" s="203">
        <v>0.95</v>
      </c>
      <c r="P374" s="203">
        <v>0.95</v>
      </c>
      <c r="Q374" s="203">
        <v>0.95</v>
      </c>
      <c r="R374" s="203">
        <v>0.95</v>
      </c>
      <c r="S374" s="203">
        <v>0.95</v>
      </c>
      <c r="T374" s="203">
        <v>0.95</v>
      </c>
      <c r="U374" s="203">
        <v>0.95</v>
      </c>
      <c r="V374" s="203">
        <v>0.95</v>
      </c>
      <c r="W374" s="203">
        <v>0.95</v>
      </c>
      <c r="X374" s="203">
        <v>0.95</v>
      </c>
      <c r="Y374" s="203">
        <v>0.95</v>
      </c>
      <c r="Z374" s="203">
        <v>0.95</v>
      </c>
      <c r="AA374" s="203">
        <v>0.95</v>
      </c>
      <c r="AB374" s="203">
        <v>0.95</v>
      </c>
      <c r="AC374" s="203">
        <v>0.95</v>
      </c>
      <c r="AD374" s="203">
        <v>0.95</v>
      </c>
      <c r="AE374" s="203">
        <v>0.95</v>
      </c>
      <c r="AF374" s="203">
        <v>0.95</v>
      </c>
      <c r="AG374" s="203">
        <v>0.95</v>
      </c>
      <c r="AH374" s="203">
        <v>0.95</v>
      </c>
      <c r="AI374" s="203">
        <v>0.95</v>
      </c>
      <c r="AJ374" s="203">
        <v>0.95</v>
      </c>
      <c r="AK374" s="203">
        <v>0.95</v>
      </c>
      <c r="AL374" s="203">
        <v>0.95</v>
      </c>
      <c r="AM374" s="203">
        <v>0.95</v>
      </c>
      <c r="AN374" s="203">
        <v>0.95</v>
      </c>
      <c r="AO374" s="203">
        <v>0.95</v>
      </c>
      <c r="AP374" s="203">
        <v>0.95</v>
      </c>
      <c r="AQ374" s="203">
        <v>0.95</v>
      </c>
      <c r="AR374" s="203">
        <v>0.95</v>
      </c>
      <c r="AS374" s="203">
        <v>0.95</v>
      </c>
    </row>
    <row r="377" spans="6:45" ht="11.45" customHeight="1" x14ac:dyDescent="0.2">
      <c r="H377" s="203" t="s">
        <v>321</v>
      </c>
    </row>
    <row r="378" spans="6:45" ht="11.45" customHeight="1" x14ac:dyDescent="0.2">
      <c r="F378" s="203" t="s">
        <v>42</v>
      </c>
      <c r="G378" s="203" t="s">
        <v>47</v>
      </c>
      <c r="H378" s="203" t="s">
        <v>48</v>
      </c>
      <c r="I378" s="203" t="s">
        <v>0</v>
      </c>
      <c r="J378" s="203" t="s">
        <v>1</v>
      </c>
      <c r="K378" s="203" t="s">
        <v>2</v>
      </c>
      <c r="L378" s="203" t="s">
        <v>33</v>
      </c>
      <c r="M378" s="203" t="s">
        <v>3</v>
      </c>
      <c r="N378" s="203" t="s">
        <v>4</v>
      </c>
      <c r="O378" s="203" t="s">
        <v>5</v>
      </c>
      <c r="P378" s="203" t="s">
        <v>6</v>
      </c>
      <c r="Q378" s="203" t="s">
        <v>7</v>
      </c>
      <c r="R378" s="203" t="s">
        <v>9</v>
      </c>
      <c r="S378" s="203" t="s">
        <v>10</v>
      </c>
      <c r="T378" s="203" t="s">
        <v>11</v>
      </c>
      <c r="U378" s="203" t="s">
        <v>8</v>
      </c>
      <c r="V378" s="203" t="s">
        <v>12</v>
      </c>
      <c r="W378" s="203" t="s">
        <v>13</v>
      </c>
      <c r="X378" s="203" t="s">
        <v>14</v>
      </c>
      <c r="Y378" s="203" t="s">
        <v>15</v>
      </c>
      <c r="Z378" s="203" t="s">
        <v>16</v>
      </c>
      <c r="AA378" s="203" t="s">
        <v>17</v>
      </c>
      <c r="AB378" s="203" t="s">
        <v>18</v>
      </c>
      <c r="AC378" s="203" t="s">
        <v>19</v>
      </c>
      <c r="AD378" s="203" t="s">
        <v>20</v>
      </c>
      <c r="AE378" s="203" t="s">
        <v>21</v>
      </c>
      <c r="AF378" s="203" t="s">
        <v>22</v>
      </c>
      <c r="AG378" s="203" t="s">
        <v>23</v>
      </c>
      <c r="AH378" s="203" t="s">
        <v>24</v>
      </c>
      <c r="AI378" s="203" t="s">
        <v>25</v>
      </c>
      <c r="AJ378" s="203" t="s">
        <v>26</v>
      </c>
      <c r="AK378" s="203" t="s">
        <v>27</v>
      </c>
      <c r="AL378" s="203" t="s">
        <v>28</v>
      </c>
      <c r="AM378" s="203" t="s">
        <v>29</v>
      </c>
      <c r="AN378" s="203" t="s">
        <v>121</v>
      </c>
      <c r="AO378" s="203" t="s">
        <v>122</v>
      </c>
      <c r="AP378" s="203" t="s">
        <v>124</v>
      </c>
      <c r="AQ378" s="203" t="s">
        <v>125</v>
      </c>
      <c r="AR378" s="203" t="s">
        <v>126</v>
      </c>
      <c r="AS378" s="203" t="s">
        <v>123</v>
      </c>
    </row>
    <row r="379" spans="6:45" ht="11.45" customHeight="1" x14ac:dyDescent="0.2">
      <c r="F379" s="203" t="s">
        <v>320</v>
      </c>
      <c r="G379" s="203" t="s">
        <v>253</v>
      </c>
      <c r="I379" s="203">
        <v>4.25</v>
      </c>
      <c r="J379" s="203">
        <v>4.25</v>
      </c>
      <c r="K379" s="203">
        <v>4.25</v>
      </c>
      <c r="L379" s="203">
        <v>4.25</v>
      </c>
      <c r="M379" s="203">
        <v>4.25</v>
      </c>
      <c r="N379" s="203">
        <v>4.25</v>
      </c>
      <c r="O379" s="203">
        <v>4.25</v>
      </c>
      <c r="P379" s="203">
        <v>4.25</v>
      </c>
      <c r="Q379" s="203">
        <v>4.25</v>
      </c>
      <c r="R379" s="203">
        <v>4.25</v>
      </c>
      <c r="S379" s="203">
        <v>4.25</v>
      </c>
      <c r="T379" s="203">
        <v>4.25</v>
      </c>
      <c r="U379" s="203">
        <v>4.25</v>
      </c>
      <c r="V379" s="203">
        <v>4.25</v>
      </c>
      <c r="W379" s="203">
        <v>4.25</v>
      </c>
      <c r="X379" s="203">
        <v>4.25</v>
      </c>
      <c r="Y379" s="203">
        <v>4.25</v>
      </c>
      <c r="Z379" s="203">
        <v>4.25</v>
      </c>
      <c r="AA379" s="203">
        <v>4.25</v>
      </c>
      <c r="AB379" s="203">
        <v>4.25</v>
      </c>
      <c r="AC379" s="203">
        <v>4.25</v>
      </c>
      <c r="AD379" s="203">
        <v>4.25</v>
      </c>
      <c r="AE379" s="203">
        <v>4.25</v>
      </c>
      <c r="AF379" s="203">
        <v>4.25</v>
      </c>
      <c r="AG379" s="203">
        <v>4.25</v>
      </c>
      <c r="AH379" s="203">
        <v>4.25</v>
      </c>
      <c r="AI379" s="203">
        <v>4.25</v>
      </c>
      <c r="AJ379" s="203">
        <v>4.25</v>
      </c>
      <c r="AK379" s="203">
        <v>4.25</v>
      </c>
      <c r="AL379" s="203">
        <v>4.25</v>
      </c>
      <c r="AM379" s="203">
        <v>4.25</v>
      </c>
      <c r="AN379" s="203">
        <v>4.25</v>
      </c>
      <c r="AO379" s="203">
        <v>4.25</v>
      </c>
      <c r="AP379" s="203">
        <v>4.25</v>
      </c>
      <c r="AQ379" s="203">
        <v>4.25</v>
      </c>
      <c r="AR379" s="203">
        <v>4.25</v>
      </c>
      <c r="AS379" s="203">
        <v>4.25</v>
      </c>
    </row>
    <row r="380" spans="6:45" ht="11.45" customHeight="1" x14ac:dyDescent="0.2">
      <c r="G380" s="203" t="s">
        <v>283</v>
      </c>
      <c r="I380" s="203">
        <v>1</v>
      </c>
      <c r="J380" s="203">
        <v>1</v>
      </c>
      <c r="K380" s="203">
        <v>1</v>
      </c>
      <c r="L380" s="203">
        <v>1</v>
      </c>
      <c r="M380" s="203">
        <v>1</v>
      </c>
      <c r="N380" s="203">
        <v>1</v>
      </c>
      <c r="O380" s="203">
        <v>1</v>
      </c>
      <c r="P380" s="203">
        <v>1</v>
      </c>
      <c r="Q380" s="203">
        <v>1</v>
      </c>
      <c r="R380" s="203">
        <v>1</v>
      </c>
      <c r="S380" s="203">
        <v>1</v>
      </c>
      <c r="T380" s="203">
        <v>1</v>
      </c>
      <c r="U380" s="203">
        <v>1</v>
      </c>
      <c r="V380" s="203">
        <v>1</v>
      </c>
      <c r="W380" s="203">
        <v>1</v>
      </c>
      <c r="X380" s="203">
        <v>1</v>
      </c>
      <c r="Y380" s="203">
        <v>1</v>
      </c>
      <c r="Z380" s="203">
        <v>1</v>
      </c>
      <c r="AA380" s="203">
        <v>1</v>
      </c>
      <c r="AB380" s="203">
        <v>1</v>
      </c>
      <c r="AC380" s="203">
        <v>1</v>
      </c>
      <c r="AD380" s="203">
        <v>1</v>
      </c>
      <c r="AE380" s="203">
        <v>1</v>
      </c>
      <c r="AF380" s="203">
        <v>1</v>
      </c>
      <c r="AG380" s="203">
        <v>1</v>
      </c>
      <c r="AH380" s="203">
        <v>1</v>
      </c>
      <c r="AI380" s="203">
        <v>1</v>
      </c>
      <c r="AJ380" s="203">
        <v>1</v>
      </c>
      <c r="AK380" s="203">
        <v>1</v>
      </c>
      <c r="AL380" s="203">
        <v>1</v>
      </c>
      <c r="AM380" s="203">
        <v>1</v>
      </c>
      <c r="AN380" s="203">
        <v>1</v>
      </c>
      <c r="AO380" s="203">
        <v>1</v>
      </c>
      <c r="AP380" s="203">
        <v>1</v>
      </c>
      <c r="AQ380" s="203">
        <v>1</v>
      </c>
      <c r="AR380" s="203">
        <v>1</v>
      </c>
      <c r="AS380" s="203">
        <v>1</v>
      </c>
    </row>
    <row r="383" spans="6:45" ht="11.45" customHeight="1" x14ac:dyDescent="0.2">
      <c r="H383" s="203" t="s">
        <v>302</v>
      </c>
    </row>
    <row r="384" spans="6:45" ht="11.45" customHeight="1" x14ac:dyDescent="0.2">
      <c r="F384" s="203" t="s">
        <v>42</v>
      </c>
      <c r="G384" s="203" t="s">
        <v>47</v>
      </c>
      <c r="H384" s="203" t="s">
        <v>48</v>
      </c>
      <c r="I384" s="203" t="s">
        <v>0</v>
      </c>
      <c r="J384" s="203" t="s">
        <v>1</v>
      </c>
      <c r="K384" s="203" t="s">
        <v>2</v>
      </c>
      <c r="L384" s="203" t="s">
        <v>33</v>
      </c>
      <c r="M384" s="203" t="s">
        <v>3</v>
      </c>
      <c r="N384" s="203" t="s">
        <v>4</v>
      </c>
      <c r="O384" s="203" t="s">
        <v>5</v>
      </c>
      <c r="P384" s="203" t="s">
        <v>6</v>
      </c>
      <c r="Q384" s="203" t="s">
        <v>7</v>
      </c>
      <c r="R384" s="203" t="s">
        <v>9</v>
      </c>
      <c r="S384" s="203" t="s">
        <v>10</v>
      </c>
      <c r="T384" s="203" t="s">
        <v>11</v>
      </c>
      <c r="U384" s="203" t="s">
        <v>8</v>
      </c>
      <c r="V384" s="203" t="s">
        <v>12</v>
      </c>
      <c r="W384" s="203" t="s">
        <v>13</v>
      </c>
      <c r="X384" s="203" t="s">
        <v>14</v>
      </c>
      <c r="Y384" s="203" t="s">
        <v>15</v>
      </c>
      <c r="Z384" s="203" t="s">
        <v>16</v>
      </c>
      <c r="AA384" s="203" t="s">
        <v>17</v>
      </c>
      <c r="AB384" s="203" t="s">
        <v>18</v>
      </c>
      <c r="AC384" s="203" t="s">
        <v>19</v>
      </c>
      <c r="AD384" s="203" t="s">
        <v>20</v>
      </c>
      <c r="AE384" s="203" t="s">
        <v>21</v>
      </c>
      <c r="AF384" s="203" t="s">
        <v>22</v>
      </c>
      <c r="AG384" s="203" t="s">
        <v>23</v>
      </c>
      <c r="AH384" s="203" t="s">
        <v>24</v>
      </c>
      <c r="AI384" s="203" t="s">
        <v>25</v>
      </c>
      <c r="AJ384" s="203" t="s">
        <v>26</v>
      </c>
      <c r="AK384" s="203" t="s">
        <v>27</v>
      </c>
      <c r="AL384" s="203" t="s">
        <v>28</v>
      </c>
      <c r="AM384" s="203" t="s">
        <v>29</v>
      </c>
      <c r="AN384" s="203" t="s">
        <v>121</v>
      </c>
      <c r="AO384" s="203" t="s">
        <v>122</v>
      </c>
      <c r="AP384" s="203" t="s">
        <v>124</v>
      </c>
      <c r="AQ384" s="203" t="s">
        <v>125</v>
      </c>
      <c r="AR384" s="203" t="s">
        <v>126</v>
      </c>
      <c r="AS384" s="203" t="s">
        <v>123</v>
      </c>
    </row>
    <row r="385" spans="6:45" ht="11.45" customHeight="1" x14ac:dyDescent="0.2">
      <c r="F385" s="203" t="s">
        <v>320</v>
      </c>
      <c r="I385" s="203">
        <v>25</v>
      </c>
      <c r="J385" s="203">
        <v>25</v>
      </c>
      <c r="K385" s="203">
        <v>25</v>
      </c>
      <c r="L385" s="203">
        <v>25</v>
      </c>
      <c r="M385" s="203">
        <v>25</v>
      </c>
      <c r="N385" s="203">
        <v>25</v>
      </c>
      <c r="O385" s="203">
        <v>25</v>
      </c>
      <c r="P385" s="203">
        <v>25</v>
      </c>
      <c r="Q385" s="203">
        <v>25</v>
      </c>
      <c r="R385" s="203">
        <v>25</v>
      </c>
      <c r="S385" s="203">
        <v>25</v>
      </c>
      <c r="T385" s="203">
        <v>25</v>
      </c>
      <c r="U385" s="203">
        <v>25</v>
      </c>
      <c r="V385" s="203">
        <v>25</v>
      </c>
      <c r="W385" s="203">
        <v>25</v>
      </c>
      <c r="X385" s="203">
        <v>25</v>
      </c>
      <c r="Y385" s="203">
        <v>25</v>
      </c>
      <c r="Z385" s="203">
        <v>25</v>
      </c>
      <c r="AA385" s="203">
        <v>25</v>
      </c>
      <c r="AB385" s="203">
        <v>25</v>
      </c>
      <c r="AC385" s="203">
        <v>25</v>
      </c>
      <c r="AD385" s="203">
        <v>25</v>
      </c>
      <c r="AE385" s="203">
        <v>25</v>
      </c>
      <c r="AF385" s="203">
        <v>25</v>
      </c>
      <c r="AG385" s="203">
        <v>25</v>
      </c>
      <c r="AH385" s="203">
        <v>25</v>
      </c>
      <c r="AI385" s="203">
        <v>25</v>
      </c>
      <c r="AJ385" s="203">
        <v>25</v>
      </c>
      <c r="AK385" s="203">
        <v>25</v>
      </c>
      <c r="AL385" s="203">
        <v>25</v>
      </c>
      <c r="AM385" s="203">
        <v>25</v>
      </c>
      <c r="AN385" s="203">
        <v>25</v>
      </c>
      <c r="AO385" s="203">
        <v>25</v>
      </c>
      <c r="AP385" s="203">
        <v>25</v>
      </c>
      <c r="AQ385" s="203">
        <v>25</v>
      </c>
      <c r="AR385" s="203">
        <v>25</v>
      </c>
      <c r="AS385" s="203">
        <v>25</v>
      </c>
    </row>
    <row r="388" spans="6:45" ht="11.45" customHeight="1" x14ac:dyDescent="0.2">
      <c r="H388" s="203" t="s">
        <v>316</v>
      </c>
    </row>
    <row r="389" spans="6:45" ht="11.45" customHeight="1" x14ac:dyDescent="0.2">
      <c r="F389" s="203" t="s">
        <v>42</v>
      </c>
      <c r="G389" s="203" t="s">
        <v>47</v>
      </c>
      <c r="H389" s="203" t="s">
        <v>48</v>
      </c>
      <c r="I389" s="203" t="s">
        <v>0</v>
      </c>
      <c r="J389" s="203" t="s">
        <v>1</v>
      </c>
      <c r="K389" s="203" t="s">
        <v>2</v>
      </c>
      <c r="L389" s="203" t="s">
        <v>33</v>
      </c>
      <c r="M389" s="203" t="s">
        <v>3</v>
      </c>
      <c r="N389" s="203" t="s">
        <v>4</v>
      </c>
      <c r="O389" s="203" t="s">
        <v>5</v>
      </c>
      <c r="P389" s="203" t="s">
        <v>6</v>
      </c>
      <c r="Q389" s="203" t="s">
        <v>7</v>
      </c>
      <c r="R389" s="203" t="s">
        <v>9</v>
      </c>
      <c r="S389" s="203" t="s">
        <v>10</v>
      </c>
      <c r="T389" s="203" t="s">
        <v>11</v>
      </c>
      <c r="U389" s="203" t="s">
        <v>8</v>
      </c>
      <c r="V389" s="203" t="s">
        <v>12</v>
      </c>
      <c r="W389" s="203" t="s">
        <v>13</v>
      </c>
      <c r="X389" s="203" t="s">
        <v>14</v>
      </c>
      <c r="Y389" s="203" t="s">
        <v>15</v>
      </c>
      <c r="Z389" s="203" t="s">
        <v>16</v>
      </c>
      <c r="AA389" s="203" t="s">
        <v>17</v>
      </c>
      <c r="AB389" s="203" t="s">
        <v>18</v>
      </c>
      <c r="AC389" s="203" t="s">
        <v>19</v>
      </c>
      <c r="AD389" s="203" t="s">
        <v>20</v>
      </c>
      <c r="AE389" s="203" t="s">
        <v>21</v>
      </c>
      <c r="AF389" s="203" t="s">
        <v>22</v>
      </c>
      <c r="AG389" s="203" t="s">
        <v>23</v>
      </c>
      <c r="AH389" s="203" t="s">
        <v>24</v>
      </c>
      <c r="AI389" s="203" t="s">
        <v>25</v>
      </c>
      <c r="AJ389" s="203" t="s">
        <v>26</v>
      </c>
      <c r="AK389" s="203" t="s">
        <v>27</v>
      </c>
      <c r="AL389" s="203" t="s">
        <v>28</v>
      </c>
      <c r="AM389" s="203" t="s">
        <v>29</v>
      </c>
      <c r="AN389" s="203" t="s">
        <v>121</v>
      </c>
      <c r="AO389" s="203" t="s">
        <v>122</v>
      </c>
      <c r="AP389" s="203" t="s">
        <v>124</v>
      </c>
      <c r="AQ389" s="203" t="s">
        <v>125</v>
      </c>
      <c r="AR389" s="203" t="s">
        <v>126</v>
      </c>
      <c r="AS389" s="203" t="s">
        <v>123</v>
      </c>
    </row>
    <row r="390" spans="6:45" ht="11.45" customHeight="1" x14ac:dyDescent="0.2">
      <c r="F390" s="203" t="s">
        <v>320</v>
      </c>
      <c r="G390" s="203" t="s">
        <v>257</v>
      </c>
      <c r="I390" s="203">
        <v>1</v>
      </c>
      <c r="J390" s="203">
        <v>1</v>
      </c>
      <c r="K390" s="203">
        <v>1</v>
      </c>
      <c r="L390" s="203">
        <v>1</v>
      </c>
      <c r="M390" s="203">
        <v>1</v>
      </c>
      <c r="N390" s="203">
        <v>1</v>
      </c>
      <c r="O390" s="203">
        <v>1</v>
      </c>
      <c r="P390" s="203">
        <v>1</v>
      </c>
      <c r="Q390" s="203">
        <v>1</v>
      </c>
      <c r="R390" s="203">
        <v>1</v>
      </c>
      <c r="S390" s="203">
        <v>1</v>
      </c>
      <c r="T390" s="203">
        <v>1</v>
      </c>
      <c r="U390" s="203">
        <v>1</v>
      </c>
      <c r="V390" s="203">
        <v>1</v>
      </c>
      <c r="W390" s="203">
        <v>1</v>
      </c>
      <c r="X390" s="203">
        <v>1</v>
      </c>
      <c r="Y390" s="203">
        <v>1</v>
      </c>
      <c r="Z390" s="203">
        <v>1</v>
      </c>
      <c r="AA390" s="203">
        <v>1</v>
      </c>
      <c r="AB390" s="203">
        <v>1</v>
      </c>
      <c r="AC390" s="203">
        <v>1</v>
      </c>
      <c r="AD390" s="203">
        <v>1</v>
      </c>
      <c r="AE390" s="203">
        <v>1</v>
      </c>
      <c r="AF390" s="203">
        <v>1</v>
      </c>
      <c r="AG390" s="203">
        <v>1</v>
      </c>
      <c r="AH390" s="203">
        <v>1</v>
      </c>
      <c r="AI390" s="203">
        <v>1</v>
      </c>
      <c r="AJ390" s="203">
        <v>1</v>
      </c>
      <c r="AK390" s="203">
        <v>1</v>
      </c>
      <c r="AL390" s="203">
        <v>1</v>
      </c>
      <c r="AM390" s="203">
        <v>1</v>
      </c>
      <c r="AN390" s="203">
        <v>1</v>
      </c>
      <c r="AO390" s="203">
        <v>1</v>
      </c>
      <c r="AP390" s="203">
        <v>1</v>
      </c>
      <c r="AQ390" s="203">
        <v>1</v>
      </c>
      <c r="AR390" s="203">
        <v>1</v>
      </c>
      <c r="AS390" s="203">
        <v>1</v>
      </c>
    </row>
    <row r="391" spans="6:45" ht="11.45" customHeight="1" x14ac:dyDescent="0.2">
      <c r="G391" s="203" t="s">
        <v>283</v>
      </c>
      <c r="I391" s="203">
        <v>0.8</v>
      </c>
      <c r="J391" s="203">
        <v>0.8</v>
      </c>
      <c r="K391" s="203">
        <v>0.8</v>
      </c>
      <c r="L391" s="203">
        <v>0.8</v>
      </c>
      <c r="M391" s="203">
        <v>0.8</v>
      </c>
      <c r="N391" s="203">
        <v>0.8</v>
      </c>
      <c r="O391" s="203">
        <v>0.8</v>
      </c>
      <c r="P391" s="203">
        <v>0.8</v>
      </c>
      <c r="Q391" s="203">
        <v>0.8</v>
      </c>
      <c r="R391" s="203">
        <v>0.8</v>
      </c>
      <c r="S391" s="203">
        <v>0.8</v>
      </c>
      <c r="T391" s="203">
        <v>0.8</v>
      </c>
      <c r="U391" s="203">
        <v>0.8</v>
      </c>
      <c r="V391" s="203">
        <v>0.8</v>
      </c>
      <c r="W391" s="203">
        <v>0.8</v>
      </c>
      <c r="X391" s="203">
        <v>0.8</v>
      </c>
      <c r="Y391" s="203">
        <v>0.8</v>
      </c>
      <c r="Z391" s="203">
        <v>0.8</v>
      </c>
      <c r="AA391" s="203">
        <v>0.8</v>
      </c>
      <c r="AB391" s="203">
        <v>0.8</v>
      </c>
      <c r="AC391" s="203">
        <v>0.8</v>
      </c>
      <c r="AD391" s="203">
        <v>0.8</v>
      </c>
      <c r="AE391" s="203">
        <v>0.8</v>
      </c>
      <c r="AF391" s="203">
        <v>0.8</v>
      </c>
      <c r="AG391" s="203">
        <v>0.8</v>
      </c>
      <c r="AH391" s="203">
        <v>0.8</v>
      </c>
      <c r="AI391" s="203">
        <v>0.8</v>
      </c>
      <c r="AJ391" s="203">
        <v>0.8</v>
      </c>
      <c r="AK391" s="203">
        <v>0.8</v>
      </c>
      <c r="AL391" s="203">
        <v>0.8</v>
      </c>
      <c r="AM391" s="203">
        <v>0.8</v>
      </c>
      <c r="AN391" s="203">
        <v>0.8</v>
      </c>
      <c r="AO391" s="203">
        <v>0.8</v>
      </c>
      <c r="AP391" s="203">
        <v>0.8</v>
      </c>
      <c r="AQ391" s="203">
        <v>0.8</v>
      </c>
      <c r="AR391" s="203">
        <v>0.8</v>
      </c>
      <c r="AS391" s="203">
        <v>0.8</v>
      </c>
    </row>
    <row r="392" spans="6:45" ht="11.45" customHeight="1" x14ac:dyDescent="0.2">
      <c r="H392" s="203" t="s">
        <v>284</v>
      </c>
    </row>
    <row r="394" spans="6:45" ht="11.45" customHeight="1" x14ac:dyDescent="0.2">
      <c r="H394" s="203" t="s">
        <v>317</v>
      </c>
    </row>
    <row r="395" spans="6:45" ht="11.45" customHeight="1" x14ac:dyDescent="0.2">
      <c r="F395" s="203" t="s">
        <v>42</v>
      </c>
      <c r="G395" s="203" t="s">
        <v>47</v>
      </c>
      <c r="H395" s="203" t="s">
        <v>48</v>
      </c>
      <c r="I395" s="203" t="s">
        <v>0</v>
      </c>
      <c r="J395" s="203" t="s">
        <v>1</v>
      </c>
      <c r="K395" s="203" t="s">
        <v>2</v>
      </c>
      <c r="L395" s="203" t="s">
        <v>33</v>
      </c>
      <c r="M395" s="203" t="s">
        <v>3</v>
      </c>
      <c r="N395" s="203" t="s">
        <v>4</v>
      </c>
      <c r="O395" s="203" t="s">
        <v>5</v>
      </c>
      <c r="P395" s="203" t="s">
        <v>6</v>
      </c>
      <c r="Q395" s="203" t="s">
        <v>7</v>
      </c>
      <c r="R395" s="203" t="s">
        <v>9</v>
      </c>
      <c r="S395" s="203" t="s">
        <v>10</v>
      </c>
      <c r="T395" s="203" t="s">
        <v>11</v>
      </c>
      <c r="U395" s="203" t="s">
        <v>8</v>
      </c>
      <c r="V395" s="203" t="s">
        <v>12</v>
      </c>
      <c r="W395" s="203" t="s">
        <v>13</v>
      </c>
      <c r="X395" s="203" t="s">
        <v>14</v>
      </c>
      <c r="Y395" s="203" t="s">
        <v>15</v>
      </c>
      <c r="Z395" s="203" t="s">
        <v>16</v>
      </c>
      <c r="AA395" s="203" t="s">
        <v>17</v>
      </c>
      <c r="AB395" s="203" t="s">
        <v>18</v>
      </c>
      <c r="AC395" s="203" t="s">
        <v>19</v>
      </c>
      <c r="AD395" s="203" t="s">
        <v>20</v>
      </c>
      <c r="AE395" s="203" t="s">
        <v>21</v>
      </c>
      <c r="AF395" s="203" t="s">
        <v>22</v>
      </c>
      <c r="AG395" s="203" t="s">
        <v>23</v>
      </c>
      <c r="AH395" s="203" t="s">
        <v>24</v>
      </c>
      <c r="AI395" s="203" t="s">
        <v>25</v>
      </c>
      <c r="AJ395" s="203" t="s">
        <v>26</v>
      </c>
      <c r="AK395" s="203" t="s">
        <v>27</v>
      </c>
      <c r="AL395" s="203" t="s">
        <v>28</v>
      </c>
      <c r="AM395" s="203" t="s">
        <v>29</v>
      </c>
      <c r="AN395" s="203" t="s">
        <v>121</v>
      </c>
      <c r="AO395" s="203" t="s">
        <v>122</v>
      </c>
      <c r="AP395" s="203" t="s">
        <v>124</v>
      </c>
      <c r="AQ395" s="203" t="s">
        <v>125</v>
      </c>
      <c r="AR395" s="203" t="s">
        <v>126</v>
      </c>
      <c r="AS395" s="203" t="s">
        <v>123</v>
      </c>
    </row>
    <row r="396" spans="6:45" ht="11.45" customHeight="1" x14ac:dyDescent="0.2">
      <c r="F396" s="203" t="s">
        <v>320</v>
      </c>
      <c r="G396" s="203" t="s">
        <v>257</v>
      </c>
      <c r="I396" s="203">
        <v>1</v>
      </c>
      <c r="J396" s="203">
        <v>1</v>
      </c>
      <c r="K396" s="203">
        <v>1</v>
      </c>
      <c r="L396" s="203">
        <v>1</v>
      </c>
      <c r="M396" s="203">
        <v>1</v>
      </c>
      <c r="N396" s="203">
        <v>1</v>
      </c>
      <c r="O396" s="203">
        <v>1</v>
      </c>
      <c r="P396" s="203">
        <v>1</v>
      </c>
      <c r="Q396" s="203">
        <v>1</v>
      </c>
      <c r="R396" s="203">
        <v>1</v>
      </c>
      <c r="S396" s="203">
        <v>1</v>
      </c>
      <c r="T396" s="203">
        <v>1</v>
      </c>
      <c r="U396" s="203">
        <v>1</v>
      </c>
      <c r="V396" s="203">
        <v>1</v>
      </c>
      <c r="W396" s="203">
        <v>1</v>
      </c>
      <c r="X396" s="203">
        <v>1</v>
      </c>
      <c r="Y396" s="203">
        <v>1</v>
      </c>
      <c r="Z396" s="203">
        <v>1</v>
      </c>
      <c r="AA396" s="203">
        <v>1</v>
      </c>
      <c r="AB396" s="203">
        <v>1</v>
      </c>
      <c r="AC396" s="203">
        <v>1</v>
      </c>
      <c r="AD396" s="203">
        <v>1</v>
      </c>
      <c r="AE396" s="203">
        <v>1</v>
      </c>
      <c r="AF396" s="203">
        <v>1</v>
      </c>
      <c r="AG396" s="203">
        <v>1</v>
      </c>
      <c r="AH396" s="203">
        <v>1</v>
      </c>
      <c r="AI396" s="203">
        <v>1</v>
      </c>
      <c r="AJ396" s="203">
        <v>1</v>
      </c>
      <c r="AK396" s="203">
        <v>1</v>
      </c>
      <c r="AL396" s="203">
        <v>1</v>
      </c>
      <c r="AM396" s="203">
        <v>1</v>
      </c>
      <c r="AN396" s="203">
        <v>1</v>
      </c>
      <c r="AO396" s="203">
        <v>1</v>
      </c>
      <c r="AP396" s="203">
        <v>1</v>
      </c>
      <c r="AQ396" s="203">
        <v>1</v>
      </c>
      <c r="AR396" s="203">
        <v>1</v>
      </c>
      <c r="AS396" s="203">
        <v>1</v>
      </c>
    </row>
    <row r="397" spans="6:45" ht="11.45" customHeight="1" x14ac:dyDescent="0.2">
      <c r="G397" s="203" t="s">
        <v>283</v>
      </c>
      <c r="I397" s="203">
        <v>0.5</v>
      </c>
      <c r="J397" s="203">
        <v>0.5</v>
      </c>
      <c r="K397" s="203">
        <v>0.5</v>
      </c>
      <c r="L397" s="203">
        <v>0.5</v>
      </c>
      <c r="M397" s="203">
        <v>0.5</v>
      </c>
      <c r="N397" s="203">
        <v>0.5</v>
      </c>
      <c r="O397" s="203">
        <v>0.5</v>
      </c>
      <c r="P397" s="203">
        <v>0.5</v>
      </c>
      <c r="Q397" s="203">
        <v>0.5</v>
      </c>
      <c r="R397" s="203">
        <v>0.5</v>
      </c>
      <c r="S397" s="203">
        <v>0.5</v>
      </c>
      <c r="T397" s="203">
        <v>0.5</v>
      </c>
      <c r="U397" s="203">
        <v>0.5</v>
      </c>
      <c r="V397" s="203">
        <v>0.5</v>
      </c>
      <c r="W397" s="203">
        <v>0.5</v>
      </c>
      <c r="X397" s="203">
        <v>0.5</v>
      </c>
      <c r="Y397" s="203">
        <v>0.5</v>
      </c>
      <c r="Z397" s="203">
        <v>0.5</v>
      </c>
      <c r="AA397" s="203">
        <v>0.5</v>
      </c>
      <c r="AB397" s="203">
        <v>0.5</v>
      </c>
      <c r="AC397" s="203">
        <v>0.5</v>
      </c>
      <c r="AD397" s="203">
        <v>0.5</v>
      </c>
      <c r="AE397" s="203">
        <v>0.5</v>
      </c>
      <c r="AF397" s="203">
        <v>0.5</v>
      </c>
      <c r="AG397" s="203">
        <v>0.5</v>
      </c>
      <c r="AH397" s="203">
        <v>0.5</v>
      </c>
      <c r="AI397" s="203">
        <v>0.5</v>
      </c>
      <c r="AJ397" s="203">
        <v>0.5</v>
      </c>
      <c r="AK397" s="203">
        <v>0.5</v>
      </c>
      <c r="AL397" s="203">
        <v>0.5</v>
      </c>
      <c r="AM397" s="203">
        <v>0.5</v>
      </c>
      <c r="AN397" s="203">
        <v>0.5</v>
      </c>
      <c r="AO397" s="203">
        <v>0.5</v>
      </c>
      <c r="AP397" s="203">
        <v>0.5</v>
      </c>
      <c r="AQ397" s="203">
        <v>0.5</v>
      </c>
      <c r="AR397" s="203">
        <v>0.5</v>
      </c>
      <c r="AS397" s="203">
        <v>0.5</v>
      </c>
    </row>
    <row r="398" spans="6:45" ht="11.45" customHeight="1" x14ac:dyDescent="0.2">
      <c r="H398" s="203" t="s">
        <v>284</v>
      </c>
    </row>
    <row r="400" spans="6:45" ht="11.45" customHeight="1" x14ac:dyDescent="0.2">
      <c r="H400" s="203" t="s">
        <v>318</v>
      </c>
    </row>
    <row r="401" spans="6:45" ht="11.45" customHeight="1" x14ac:dyDescent="0.2">
      <c r="F401" s="203" t="s">
        <v>42</v>
      </c>
      <c r="G401" s="203" t="s">
        <v>47</v>
      </c>
      <c r="H401" s="203" t="s">
        <v>48</v>
      </c>
      <c r="I401" s="203" t="s">
        <v>0</v>
      </c>
      <c r="J401" s="203" t="s">
        <v>1</v>
      </c>
      <c r="K401" s="203" t="s">
        <v>2</v>
      </c>
      <c r="L401" s="203" t="s">
        <v>33</v>
      </c>
      <c r="M401" s="203" t="s">
        <v>3</v>
      </c>
      <c r="N401" s="203" t="s">
        <v>4</v>
      </c>
      <c r="O401" s="203" t="s">
        <v>5</v>
      </c>
      <c r="P401" s="203" t="s">
        <v>6</v>
      </c>
      <c r="Q401" s="203" t="s">
        <v>7</v>
      </c>
      <c r="R401" s="203" t="s">
        <v>9</v>
      </c>
      <c r="S401" s="203" t="s">
        <v>10</v>
      </c>
      <c r="T401" s="203" t="s">
        <v>11</v>
      </c>
      <c r="U401" s="203" t="s">
        <v>8</v>
      </c>
      <c r="V401" s="203" t="s">
        <v>12</v>
      </c>
      <c r="W401" s="203" t="s">
        <v>13</v>
      </c>
      <c r="X401" s="203" t="s">
        <v>14</v>
      </c>
      <c r="Y401" s="203" t="s">
        <v>15</v>
      </c>
      <c r="Z401" s="203" t="s">
        <v>16</v>
      </c>
      <c r="AA401" s="203" t="s">
        <v>17</v>
      </c>
      <c r="AB401" s="203" t="s">
        <v>18</v>
      </c>
      <c r="AC401" s="203" t="s">
        <v>19</v>
      </c>
      <c r="AD401" s="203" t="s">
        <v>20</v>
      </c>
      <c r="AE401" s="203" t="s">
        <v>21</v>
      </c>
      <c r="AF401" s="203" t="s">
        <v>22</v>
      </c>
      <c r="AG401" s="203" t="s">
        <v>23</v>
      </c>
      <c r="AH401" s="203" t="s">
        <v>24</v>
      </c>
      <c r="AI401" s="203" t="s">
        <v>25</v>
      </c>
      <c r="AJ401" s="203" t="s">
        <v>26</v>
      </c>
      <c r="AK401" s="203" t="s">
        <v>27</v>
      </c>
      <c r="AL401" s="203" t="s">
        <v>28</v>
      </c>
      <c r="AM401" s="203" t="s">
        <v>29</v>
      </c>
      <c r="AN401" s="203" t="s">
        <v>121</v>
      </c>
      <c r="AO401" s="203" t="s">
        <v>122</v>
      </c>
      <c r="AP401" s="203" t="s">
        <v>124</v>
      </c>
      <c r="AQ401" s="203" t="s">
        <v>125</v>
      </c>
      <c r="AR401" s="203" t="s">
        <v>126</v>
      </c>
      <c r="AS401" s="203" t="s">
        <v>123</v>
      </c>
    </row>
    <row r="402" spans="6:45" ht="11.45" customHeight="1" x14ac:dyDescent="0.2">
      <c r="F402" s="203" t="s">
        <v>320</v>
      </c>
      <c r="G402" s="203" t="s">
        <v>257</v>
      </c>
      <c r="I402" s="203">
        <v>1</v>
      </c>
      <c r="J402" s="203">
        <v>1</v>
      </c>
      <c r="K402" s="203">
        <v>1</v>
      </c>
      <c r="L402" s="203">
        <v>1</v>
      </c>
      <c r="M402" s="203">
        <v>1</v>
      </c>
      <c r="N402" s="203">
        <v>1</v>
      </c>
      <c r="O402" s="203">
        <v>1</v>
      </c>
      <c r="P402" s="203">
        <v>1</v>
      </c>
      <c r="Q402" s="203">
        <v>1</v>
      </c>
      <c r="R402" s="203">
        <v>1</v>
      </c>
      <c r="S402" s="203">
        <v>1</v>
      </c>
      <c r="T402" s="203">
        <v>1</v>
      </c>
      <c r="U402" s="203">
        <v>1</v>
      </c>
      <c r="V402" s="203">
        <v>1</v>
      </c>
      <c r="W402" s="203">
        <v>1</v>
      </c>
      <c r="X402" s="203">
        <v>1</v>
      </c>
      <c r="Y402" s="203">
        <v>1</v>
      </c>
      <c r="Z402" s="203">
        <v>1</v>
      </c>
      <c r="AA402" s="203">
        <v>1</v>
      </c>
      <c r="AB402" s="203">
        <v>1</v>
      </c>
      <c r="AC402" s="203">
        <v>1</v>
      </c>
      <c r="AD402" s="203">
        <v>1</v>
      </c>
      <c r="AE402" s="203">
        <v>1</v>
      </c>
      <c r="AF402" s="203">
        <v>1</v>
      </c>
      <c r="AG402" s="203">
        <v>1</v>
      </c>
      <c r="AH402" s="203">
        <v>1</v>
      </c>
      <c r="AI402" s="203">
        <v>1</v>
      </c>
      <c r="AJ402" s="203">
        <v>1</v>
      </c>
      <c r="AK402" s="203">
        <v>1</v>
      </c>
      <c r="AL402" s="203">
        <v>1</v>
      </c>
      <c r="AM402" s="203">
        <v>1</v>
      </c>
      <c r="AN402" s="203">
        <v>1</v>
      </c>
      <c r="AO402" s="203">
        <v>1</v>
      </c>
      <c r="AP402" s="203">
        <v>1</v>
      </c>
      <c r="AQ402" s="203">
        <v>1</v>
      </c>
      <c r="AR402" s="203">
        <v>1</v>
      </c>
      <c r="AS402" s="203">
        <v>1</v>
      </c>
    </row>
    <row r="403" spans="6:45" ht="11.45" customHeight="1" x14ac:dyDescent="0.2">
      <c r="G403" s="203" t="s">
        <v>283</v>
      </c>
      <c r="I403" s="203">
        <v>0.05</v>
      </c>
      <c r="J403" s="203">
        <v>0.05</v>
      </c>
      <c r="K403" s="203">
        <v>0.05</v>
      </c>
      <c r="L403" s="203">
        <v>0.05</v>
      </c>
      <c r="M403" s="203">
        <v>0.05</v>
      </c>
      <c r="N403" s="203">
        <v>0.05</v>
      </c>
      <c r="O403" s="203">
        <v>0.05</v>
      </c>
      <c r="P403" s="203">
        <v>0.05</v>
      </c>
      <c r="Q403" s="203">
        <v>0.05</v>
      </c>
      <c r="R403" s="203">
        <v>0.05</v>
      </c>
      <c r="S403" s="203">
        <v>0.05</v>
      </c>
      <c r="T403" s="203">
        <v>0.05</v>
      </c>
      <c r="U403" s="203">
        <v>0.05</v>
      </c>
      <c r="V403" s="203">
        <v>0.05</v>
      </c>
      <c r="W403" s="203">
        <v>0.05</v>
      </c>
      <c r="X403" s="203">
        <v>0.05</v>
      </c>
      <c r="Y403" s="203">
        <v>0.05</v>
      </c>
      <c r="Z403" s="203">
        <v>0.05</v>
      </c>
      <c r="AA403" s="203">
        <v>0.05</v>
      </c>
      <c r="AB403" s="203">
        <v>0.05</v>
      </c>
      <c r="AC403" s="203">
        <v>0.05</v>
      </c>
      <c r="AD403" s="203">
        <v>0.05</v>
      </c>
      <c r="AE403" s="203">
        <v>0.05</v>
      </c>
      <c r="AF403" s="203">
        <v>0.05</v>
      </c>
      <c r="AG403" s="203">
        <v>0.05</v>
      </c>
      <c r="AH403" s="203">
        <v>0.05</v>
      </c>
      <c r="AI403" s="203">
        <v>0.05</v>
      </c>
      <c r="AJ403" s="203">
        <v>0.05</v>
      </c>
      <c r="AK403" s="203">
        <v>0.05</v>
      </c>
      <c r="AL403" s="203">
        <v>0.05</v>
      </c>
      <c r="AM403" s="203">
        <v>0.05</v>
      </c>
      <c r="AN403" s="203">
        <v>0.05</v>
      </c>
      <c r="AO403" s="203">
        <v>0.05</v>
      </c>
      <c r="AP403" s="203">
        <v>0.05</v>
      </c>
      <c r="AQ403" s="203">
        <v>0.05</v>
      </c>
      <c r="AR403" s="203">
        <v>0.05</v>
      </c>
      <c r="AS403" s="203">
        <v>0.05</v>
      </c>
    </row>
    <row r="404" spans="6:45" ht="11.45" customHeight="1" x14ac:dyDescent="0.2">
      <c r="H404" s="203" t="s">
        <v>284</v>
      </c>
    </row>
    <row r="406" spans="6:45" ht="11.45" customHeight="1" x14ac:dyDescent="0.2">
      <c r="H406" s="203" t="s">
        <v>319</v>
      </c>
    </row>
    <row r="407" spans="6:45" ht="11.45" customHeight="1" x14ac:dyDescent="0.2">
      <c r="F407" s="203" t="s">
        <v>42</v>
      </c>
      <c r="G407" s="203" t="s">
        <v>47</v>
      </c>
      <c r="H407" s="203" t="s">
        <v>48</v>
      </c>
      <c r="I407" s="203" t="s">
        <v>0</v>
      </c>
      <c r="J407" s="203" t="s">
        <v>1</v>
      </c>
      <c r="K407" s="203" t="s">
        <v>2</v>
      </c>
      <c r="L407" s="203" t="s">
        <v>33</v>
      </c>
      <c r="M407" s="203" t="s">
        <v>3</v>
      </c>
      <c r="N407" s="203" t="s">
        <v>4</v>
      </c>
      <c r="O407" s="203" t="s">
        <v>5</v>
      </c>
      <c r="P407" s="203" t="s">
        <v>6</v>
      </c>
      <c r="Q407" s="203" t="s">
        <v>7</v>
      </c>
      <c r="R407" s="203" t="s">
        <v>9</v>
      </c>
      <c r="S407" s="203" t="s">
        <v>10</v>
      </c>
      <c r="T407" s="203" t="s">
        <v>11</v>
      </c>
      <c r="U407" s="203" t="s">
        <v>8</v>
      </c>
      <c r="V407" s="203" t="s">
        <v>12</v>
      </c>
      <c r="W407" s="203" t="s">
        <v>13</v>
      </c>
      <c r="X407" s="203" t="s">
        <v>14</v>
      </c>
      <c r="Y407" s="203" t="s">
        <v>15</v>
      </c>
      <c r="Z407" s="203" t="s">
        <v>16</v>
      </c>
      <c r="AA407" s="203" t="s">
        <v>17</v>
      </c>
      <c r="AB407" s="203" t="s">
        <v>18</v>
      </c>
      <c r="AC407" s="203" t="s">
        <v>19</v>
      </c>
      <c r="AD407" s="203" t="s">
        <v>20</v>
      </c>
      <c r="AE407" s="203" t="s">
        <v>21</v>
      </c>
      <c r="AF407" s="203" t="s">
        <v>22</v>
      </c>
      <c r="AG407" s="203" t="s">
        <v>23</v>
      </c>
      <c r="AH407" s="203" t="s">
        <v>24</v>
      </c>
      <c r="AI407" s="203" t="s">
        <v>25</v>
      </c>
      <c r="AJ407" s="203" t="s">
        <v>26</v>
      </c>
      <c r="AK407" s="203" t="s">
        <v>27</v>
      </c>
      <c r="AL407" s="203" t="s">
        <v>28</v>
      </c>
      <c r="AM407" s="203" t="s">
        <v>29</v>
      </c>
      <c r="AN407" s="203" t="s">
        <v>121</v>
      </c>
      <c r="AO407" s="203" t="s">
        <v>122</v>
      </c>
      <c r="AP407" s="203" t="s">
        <v>124</v>
      </c>
      <c r="AQ407" s="203" t="s">
        <v>125</v>
      </c>
      <c r="AR407" s="203" t="s">
        <v>126</v>
      </c>
      <c r="AS407" s="203" t="s">
        <v>123</v>
      </c>
    </row>
    <row r="408" spans="6:45" ht="11.45" customHeight="1" x14ac:dyDescent="0.2">
      <c r="F408" s="203" t="s">
        <v>320</v>
      </c>
      <c r="G408" s="203" t="s">
        <v>257</v>
      </c>
      <c r="I408" s="203">
        <v>1</v>
      </c>
      <c r="J408" s="203">
        <v>1</v>
      </c>
      <c r="K408" s="203">
        <v>1</v>
      </c>
      <c r="L408" s="203">
        <v>1</v>
      </c>
      <c r="M408" s="203">
        <v>1</v>
      </c>
      <c r="N408" s="203">
        <v>1</v>
      </c>
      <c r="O408" s="203">
        <v>1</v>
      </c>
      <c r="P408" s="203">
        <v>1</v>
      </c>
      <c r="Q408" s="203">
        <v>1</v>
      </c>
      <c r="R408" s="203">
        <v>1</v>
      </c>
      <c r="S408" s="203">
        <v>1</v>
      </c>
      <c r="T408" s="203">
        <v>1</v>
      </c>
      <c r="U408" s="203">
        <v>1</v>
      </c>
      <c r="V408" s="203">
        <v>1</v>
      </c>
      <c r="W408" s="203">
        <v>1</v>
      </c>
      <c r="X408" s="203">
        <v>1</v>
      </c>
      <c r="Y408" s="203">
        <v>1</v>
      </c>
      <c r="Z408" s="203">
        <v>1</v>
      </c>
      <c r="AA408" s="203">
        <v>1</v>
      </c>
      <c r="AB408" s="203">
        <v>1</v>
      </c>
      <c r="AC408" s="203">
        <v>1</v>
      </c>
      <c r="AD408" s="203">
        <v>1</v>
      </c>
      <c r="AE408" s="203">
        <v>1</v>
      </c>
      <c r="AF408" s="203">
        <v>1</v>
      </c>
      <c r="AG408" s="203">
        <v>1</v>
      </c>
      <c r="AH408" s="203">
        <v>1</v>
      </c>
      <c r="AI408" s="203">
        <v>1</v>
      </c>
      <c r="AJ408" s="203">
        <v>1</v>
      </c>
      <c r="AK408" s="203">
        <v>1</v>
      </c>
      <c r="AL408" s="203">
        <v>1</v>
      </c>
      <c r="AM408" s="203">
        <v>1</v>
      </c>
      <c r="AN408" s="203">
        <v>1</v>
      </c>
      <c r="AO408" s="203">
        <v>1</v>
      </c>
      <c r="AP408" s="203">
        <v>1</v>
      </c>
      <c r="AQ408" s="203">
        <v>1</v>
      </c>
      <c r="AR408" s="203">
        <v>1</v>
      </c>
      <c r="AS408" s="203">
        <v>1</v>
      </c>
    </row>
    <row r="409" spans="6:45" ht="11.45" customHeight="1" x14ac:dyDescent="0.2">
      <c r="G409" s="203" t="s">
        <v>283</v>
      </c>
      <c r="I409" s="203">
        <v>0.35</v>
      </c>
      <c r="J409" s="203">
        <v>0.35</v>
      </c>
      <c r="K409" s="203">
        <v>0.35</v>
      </c>
      <c r="L409" s="203">
        <v>0.35</v>
      </c>
      <c r="M409" s="203">
        <v>0.35</v>
      </c>
      <c r="N409" s="203">
        <v>0.35</v>
      </c>
      <c r="O409" s="203">
        <v>0.35</v>
      </c>
      <c r="P409" s="203">
        <v>0.35</v>
      </c>
      <c r="Q409" s="203">
        <v>0.35</v>
      </c>
      <c r="R409" s="203">
        <v>0.35</v>
      </c>
      <c r="S409" s="203">
        <v>0.35</v>
      </c>
      <c r="T409" s="203">
        <v>0.35</v>
      </c>
      <c r="U409" s="203">
        <v>0.35</v>
      </c>
      <c r="V409" s="203">
        <v>0.35</v>
      </c>
      <c r="W409" s="203">
        <v>0.35</v>
      </c>
      <c r="X409" s="203">
        <v>0.35</v>
      </c>
      <c r="Y409" s="203">
        <v>0.35</v>
      </c>
      <c r="Z409" s="203">
        <v>0.35</v>
      </c>
      <c r="AA409" s="203">
        <v>0.35</v>
      </c>
      <c r="AB409" s="203">
        <v>0.35</v>
      </c>
      <c r="AC409" s="203">
        <v>0.35</v>
      </c>
      <c r="AD409" s="203">
        <v>0.35</v>
      </c>
      <c r="AE409" s="203">
        <v>0.35</v>
      </c>
      <c r="AF409" s="203">
        <v>0.35</v>
      </c>
      <c r="AG409" s="203">
        <v>0.35</v>
      </c>
      <c r="AH409" s="203">
        <v>0.35</v>
      </c>
      <c r="AI409" s="203">
        <v>0.35</v>
      </c>
      <c r="AJ409" s="203">
        <v>0.35</v>
      </c>
      <c r="AK409" s="203">
        <v>0.35</v>
      </c>
      <c r="AL409" s="203">
        <v>0.35</v>
      </c>
      <c r="AM409" s="203">
        <v>0.35</v>
      </c>
      <c r="AN409" s="203">
        <v>0.35</v>
      </c>
      <c r="AO409" s="203">
        <v>0.35</v>
      </c>
      <c r="AP409" s="203">
        <v>0.35</v>
      </c>
      <c r="AQ409" s="203">
        <v>0.35</v>
      </c>
      <c r="AR409" s="203">
        <v>0.35</v>
      </c>
      <c r="AS409" s="203">
        <v>0.35</v>
      </c>
    </row>
    <row r="410" spans="6:45" ht="11.45" customHeight="1" x14ac:dyDescent="0.2">
      <c r="H410" s="203" t="s">
        <v>284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L73"/>
  <sheetViews>
    <sheetView zoomScaleNormal="100" workbookViewId="0"/>
  </sheetViews>
  <sheetFormatPr defaultRowHeight="15" customHeight="1" x14ac:dyDescent="0.25"/>
  <cols>
    <col min="1" max="1" width="20" style="132" customWidth="1"/>
    <col min="2" max="3" width="16" style="132" customWidth="1"/>
    <col min="4" max="22" width="14" style="132" customWidth="1"/>
    <col min="23" max="23" width="10.7109375" style="132" bestFit="1" customWidth="1"/>
    <col min="24" max="24" width="11.5703125" style="132" bestFit="1" customWidth="1"/>
    <col min="25" max="25" width="10.5703125" style="132" customWidth="1"/>
    <col min="26" max="26" width="11.5703125" style="132" bestFit="1" customWidth="1"/>
    <col min="27" max="28" width="10.7109375" style="132" bestFit="1" customWidth="1"/>
    <col min="29" max="29" width="11.7109375" style="132" bestFit="1" customWidth="1"/>
    <col min="30" max="30" width="10.5703125" style="132" bestFit="1" customWidth="1"/>
    <col min="31" max="31" width="10.7109375" style="132" bestFit="1" customWidth="1"/>
    <col min="32" max="32" width="11.5703125" style="132" bestFit="1" customWidth="1"/>
    <col min="33" max="257" width="8.85546875" style="132"/>
    <col min="258" max="258" width="20" style="132" customWidth="1"/>
    <col min="259" max="260" width="16" style="132" customWidth="1"/>
    <col min="261" max="279" width="14" style="132" customWidth="1"/>
    <col min="280" max="513" width="8.85546875" style="132"/>
    <col min="514" max="514" width="20" style="132" customWidth="1"/>
    <col min="515" max="516" width="16" style="132" customWidth="1"/>
    <col min="517" max="535" width="14" style="132" customWidth="1"/>
    <col min="536" max="769" width="8.85546875" style="132"/>
    <col min="770" max="770" width="20" style="132" customWidth="1"/>
    <col min="771" max="772" width="16" style="132" customWidth="1"/>
    <col min="773" max="791" width="14" style="132" customWidth="1"/>
    <col min="792" max="1025" width="8.85546875" style="132"/>
    <col min="1026" max="1026" width="20" style="132" customWidth="1"/>
    <col min="1027" max="1028" width="16" style="132" customWidth="1"/>
    <col min="1029" max="1047" width="14" style="132" customWidth="1"/>
    <col min="1048" max="1281" width="8.85546875" style="132"/>
    <col min="1282" max="1282" width="20" style="132" customWidth="1"/>
    <col min="1283" max="1284" width="16" style="132" customWidth="1"/>
    <col min="1285" max="1303" width="14" style="132" customWidth="1"/>
    <col min="1304" max="1537" width="8.85546875" style="132"/>
    <col min="1538" max="1538" width="20" style="132" customWidth="1"/>
    <col min="1539" max="1540" width="16" style="132" customWidth="1"/>
    <col min="1541" max="1559" width="14" style="132" customWidth="1"/>
    <col min="1560" max="1793" width="8.85546875" style="132"/>
    <col min="1794" max="1794" width="20" style="132" customWidth="1"/>
    <col min="1795" max="1796" width="16" style="132" customWidth="1"/>
    <col min="1797" max="1815" width="14" style="132" customWidth="1"/>
    <col min="1816" max="2049" width="8.85546875" style="132"/>
    <col min="2050" max="2050" width="20" style="132" customWidth="1"/>
    <col min="2051" max="2052" width="16" style="132" customWidth="1"/>
    <col min="2053" max="2071" width="14" style="132" customWidth="1"/>
    <col min="2072" max="2305" width="8.85546875" style="132"/>
    <col min="2306" max="2306" width="20" style="132" customWidth="1"/>
    <col min="2307" max="2308" width="16" style="132" customWidth="1"/>
    <col min="2309" max="2327" width="14" style="132" customWidth="1"/>
    <col min="2328" max="2561" width="8.85546875" style="132"/>
    <col min="2562" max="2562" width="20" style="132" customWidth="1"/>
    <col min="2563" max="2564" width="16" style="132" customWidth="1"/>
    <col min="2565" max="2583" width="14" style="132" customWidth="1"/>
    <col min="2584" max="2817" width="8.85546875" style="132"/>
    <col min="2818" max="2818" width="20" style="132" customWidth="1"/>
    <col min="2819" max="2820" width="16" style="132" customWidth="1"/>
    <col min="2821" max="2839" width="14" style="132" customWidth="1"/>
    <col min="2840" max="3073" width="8.85546875" style="132"/>
    <col min="3074" max="3074" width="20" style="132" customWidth="1"/>
    <col min="3075" max="3076" width="16" style="132" customWidth="1"/>
    <col min="3077" max="3095" width="14" style="132" customWidth="1"/>
    <col min="3096" max="3329" width="8.85546875" style="132"/>
    <col min="3330" max="3330" width="20" style="132" customWidth="1"/>
    <col min="3331" max="3332" width="16" style="132" customWidth="1"/>
    <col min="3333" max="3351" width="14" style="132" customWidth="1"/>
    <col min="3352" max="3585" width="8.85546875" style="132"/>
    <col min="3586" max="3586" width="20" style="132" customWidth="1"/>
    <col min="3587" max="3588" width="16" style="132" customWidth="1"/>
    <col min="3589" max="3607" width="14" style="132" customWidth="1"/>
    <col min="3608" max="3841" width="8.85546875" style="132"/>
    <col min="3842" max="3842" width="20" style="132" customWidth="1"/>
    <col min="3843" max="3844" width="16" style="132" customWidth="1"/>
    <col min="3845" max="3863" width="14" style="132" customWidth="1"/>
    <col min="3864" max="4097" width="8.85546875" style="132"/>
    <col min="4098" max="4098" width="20" style="132" customWidth="1"/>
    <col min="4099" max="4100" width="16" style="132" customWidth="1"/>
    <col min="4101" max="4119" width="14" style="132" customWidth="1"/>
    <col min="4120" max="4353" width="8.85546875" style="132"/>
    <col min="4354" max="4354" width="20" style="132" customWidth="1"/>
    <col min="4355" max="4356" width="16" style="132" customWidth="1"/>
    <col min="4357" max="4375" width="14" style="132" customWidth="1"/>
    <col min="4376" max="4609" width="8.85546875" style="132"/>
    <col min="4610" max="4610" width="20" style="132" customWidth="1"/>
    <col min="4611" max="4612" width="16" style="132" customWidth="1"/>
    <col min="4613" max="4631" width="14" style="132" customWidth="1"/>
    <col min="4632" max="4865" width="8.85546875" style="132"/>
    <col min="4866" max="4866" width="20" style="132" customWidth="1"/>
    <col min="4867" max="4868" width="16" style="132" customWidth="1"/>
    <col min="4869" max="4887" width="14" style="132" customWidth="1"/>
    <col min="4888" max="5121" width="8.85546875" style="132"/>
    <col min="5122" max="5122" width="20" style="132" customWidth="1"/>
    <col min="5123" max="5124" width="16" style="132" customWidth="1"/>
    <col min="5125" max="5143" width="14" style="132" customWidth="1"/>
    <col min="5144" max="5377" width="8.85546875" style="132"/>
    <col min="5378" max="5378" width="20" style="132" customWidth="1"/>
    <col min="5379" max="5380" width="16" style="132" customWidth="1"/>
    <col min="5381" max="5399" width="14" style="132" customWidth="1"/>
    <col min="5400" max="5633" width="8.85546875" style="132"/>
    <col min="5634" max="5634" width="20" style="132" customWidth="1"/>
    <col min="5635" max="5636" width="16" style="132" customWidth="1"/>
    <col min="5637" max="5655" width="14" style="132" customWidth="1"/>
    <col min="5656" max="5889" width="8.85546875" style="132"/>
    <col min="5890" max="5890" width="20" style="132" customWidth="1"/>
    <col min="5891" max="5892" width="16" style="132" customWidth="1"/>
    <col min="5893" max="5911" width="14" style="132" customWidth="1"/>
    <col min="5912" max="6145" width="8.85546875" style="132"/>
    <col min="6146" max="6146" width="20" style="132" customWidth="1"/>
    <col min="6147" max="6148" width="16" style="132" customWidth="1"/>
    <col min="6149" max="6167" width="14" style="132" customWidth="1"/>
    <col min="6168" max="6401" width="8.85546875" style="132"/>
    <col min="6402" max="6402" width="20" style="132" customWidth="1"/>
    <col min="6403" max="6404" width="16" style="132" customWidth="1"/>
    <col min="6405" max="6423" width="14" style="132" customWidth="1"/>
    <col min="6424" max="6657" width="8.85546875" style="132"/>
    <col min="6658" max="6658" width="20" style="132" customWidth="1"/>
    <col min="6659" max="6660" width="16" style="132" customWidth="1"/>
    <col min="6661" max="6679" width="14" style="132" customWidth="1"/>
    <col min="6680" max="6913" width="8.85546875" style="132"/>
    <col min="6914" max="6914" width="20" style="132" customWidth="1"/>
    <col min="6915" max="6916" width="16" style="132" customWidth="1"/>
    <col min="6917" max="6935" width="14" style="132" customWidth="1"/>
    <col min="6936" max="7169" width="8.85546875" style="132"/>
    <col min="7170" max="7170" width="20" style="132" customWidth="1"/>
    <col min="7171" max="7172" width="16" style="132" customWidth="1"/>
    <col min="7173" max="7191" width="14" style="132" customWidth="1"/>
    <col min="7192" max="7425" width="8.85546875" style="132"/>
    <col min="7426" max="7426" width="20" style="132" customWidth="1"/>
    <col min="7427" max="7428" width="16" style="132" customWidth="1"/>
    <col min="7429" max="7447" width="14" style="132" customWidth="1"/>
    <col min="7448" max="7681" width="8.85546875" style="132"/>
    <col min="7682" max="7682" width="20" style="132" customWidth="1"/>
    <col min="7683" max="7684" width="16" style="132" customWidth="1"/>
    <col min="7685" max="7703" width="14" style="132" customWidth="1"/>
    <col min="7704" max="7937" width="8.85546875" style="132"/>
    <col min="7938" max="7938" width="20" style="132" customWidth="1"/>
    <col min="7939" max="7940" width="16" style="132" customWidth="1"/>
    <col min="7941" max="7959" width="14" style="132" customWidth="1"/>
    <col min="7960" max="8193" width="8.85546875" style="132"/>
    <col min="8194" max="8194" width="20" style="132" customWidth="1"/>
    <col min="8195" max="8196" width="16" style="132" customWidth="1"/>
    <col min="8197" max="8215" width="14" style="132" customWidth="1"/>
    <col min="8216" max="8449" width="8.85546875" style="132"/>
    <col min="8450" max="8450" width="20" style="132" customWidth="1"/>
    <col min="8451" max="8452" width="16" style="132" customWidth="1"/>
    <col min="8453" max="8471" width="14" style="132" customWidth="1"/>
    <col min="8472" max="8705" width="8.85546875" style="132"/>
    <col min="8706" max="8706" width="20" style="132" customWidth="1"/>
    <col min="8707" max="8708" width="16" style="132" customWidth="1"/>
    <col min="8709" max="8727" width="14" style="132" customWidth="1"/>
    <col min="8728" max="8961" width="8.85546875" style="132"/>
    <col min="8962" max="8962" width="20" style="132" customWidth="1"/>
    <col min="8963" max="8964" width="16" style="132" customWidth="1"/>
    <col min="8965" max="8983" width="14" style="132" customWidth="1"/>
    <col min="8984" max="9217" width="8.85546875" style="132"/>
    <col min="9218" max="9218" width="20" style="132" customWidth="1"/>
    <col min="9219" max="9220" width="16" style="132" customWidth="1"/>
    <col min="9221" max="9239" width="14" style="132" customWidth="1"/>
    <col min="9240" max="9473" width="8.85546875" style="132"/>
    <col min="9474" max="9474" width="20" style="132" customWidth="1"/>
    <col min="9475" max="9476" width="16" style="132" customWidth="1"/>
    <col min="9477" max="9495" width="14" style="132" customWidth="1"/>
    <col min="9496" max="9729" width="8.85546875" style="132"/>
    <col min="9730" max="9730" width="20" style="132" customWidth="1"/>
    <col min="9731" max="9732" width="16" style="132" customWidth="1"/>
    <col min="9733" max="9751" width="14" style="132" customWidth="1"/>
    <col min="9752" max="9985" width="8.85546875" style="132"/>
    <col min="9986" max="9986" width="20" style="132" customWidth="1"/>
    <col min="9987" max="9988" width="16" style="132" customWidth="1"/>
    <col min="9989" max="10007" width="14" style="132" customWidth="1"/>
    <col min="10008" max="10241" width="8.85546875" style="132"/>
    <col min="10242" max="10242" width="20" style="132" customWidth="1"/>
    <col min="10243" max="10244" width="16" style="132" customWidth="1"/>
    <col min="10245" max="10263" width="14" style="132" customWidth="1"/>
    <col min="10264" max="10497" width="8.85546875" style="132"/>
    <col min="10498" max="10498" width="20" style="132" customWidth="1"/>
    <col min="10499" max="10500" width="16" style="132" customWidth="1"/>
    <col min="10501" max="10519" width="14" style="132" customWidth="1"/>
    <col min="10520" max="10753" width="8.85546875" style="132"/>
    <col min="10754" max="10754" width="20" style="132" customWidth="1"/>
    <col min="10755" max="10756" width="16" style="132" customWidth="1"/>
    <col min="10757" max="10775" width="14" style="132" customWidth="1"/>
    <col min="10776" max="11009" width="8.85546875" style="132"/>
    <col min="11010" max="11010" width="20" style="132" customWidth="1"/>
    <col min="11011" max="11012" width="16" style="132" customWidth="1"/>
    <col min="11013" max="11031" width="14" style="132" customWidth="1"/>
    <col min="11032" max="11265" width="8.85546875" style="132"/>
    <col min="11266" max="11266" width="20" style="132" customWidth="1"/>
    <col min="11267" max="11268" width="16" style="132" customWidth="1"/>
    <col min="11269" max="11287" width="14" style="132" customWidth="1"/>
    <col min="11288" max="11521" width="8.85546875" style="132"/>
    <col min="11522" max="11522" width="20" style="132" customWidth="1"/>
    <col min="11523" max="11524" width="16" style="132" customWidth="1"/>
    <col min="11525" max="11543" width="14" style="132" customWidth="1"/>
    <col min="11544" max="11777" width="8.85546875" style="132"/>
    <col min="11778" max="11778" width="20" style="132" customWidth="1"/>
    <col min="11779" max="11780" width="16" style="132" customWidth="1"/>
    <col min="11781" max="11799" width="14" style="132" customWidth="1"/>
    <col min="11800" max="12033" width="8.85546875" style="132"/>
    <col min="12034" max="12034" width="20" style="132" customWidth="1"/>
    <col min="12035" max="12036" width="16" style="132" customWidth="1"/>
    <col min="12037" max="12055" width="14" style="132" customWidth="1"/>
    <col min="12056" max="12289" width="8.85546875" style="132"/>
    <col min="12290" max="12290" width="20" style="132" customWidth="1"/>
    <col min="12291" max="12292" width="16" style="132" customWidth="1"/>
    <col min="12293" max="12311" width="14" style="132" customWidth="1"/>
    <col min="12312" max="12545" width="8.85546875" style="132"/>
    <col min="12546" max="12546" width="20" style="132" customWidth="1"/>
    <col min="12547" max="12548" width="16" style="132" customWidth="1"/>
    <col min="12549" max="12567" width="14" style="132" customWidth="1"/>
    <col min="12568" max="12801" width="8.85546875" style="132"/>
    <col min="12802" max="12802" width="20" style="132" customWidth="1"/>
    <col min="12803" max="12804" width="16" style="132" customWidth="1"/>
    <col min="12805" max="12823" width="14" style="132" customWidth="1"/>
    <col min="12824" max="13057" width="8.85546875" style="132"/>
    <col min="13058" max="13058" width="20" style="132" customWidth="1"/>
    <col min="13059" max="13060" width="16" style="132" customWidth="1"/>
    <col min="13061" max="13079" width="14" style="132" customWidth="1"/>
    <col min="13080" max="13313" width="8.85546875" style="132"/>
    <col min="13314" max="13314" width="20" style="132" customWidth="1"/>
    <col min="13315" max="13316" width="16" style="132" customWidth="1"/>
    <col min="13317" max="13335" width="14" style="132" customWidth="1"/>
    <col min="13336" max="13569" width="8.85546875" style="132"/>
    <col min="13570" max="13570" width="20" style="132" customWidth="1"/>
    <col min="13571" max="13572" width="16" style="132" customWidth="1"/>
    <col min="13573" max="13591" width="14" style="132" customWidth="1"/>
    <col min="13592" max="13825" width="8.85546875" style="132"/>
    <col min="13826" max="13826" width="20" style="132" customWidth="1"/>
    <col min="13827" max="13828" width="16" style="132" customWidth="1"/>
    <col min="13829" max="13847" width="14" style="132" customWidth="1"/>
    <col min="13848" max="14081" width="8.85546875" style="132"/>
    <col min="14082" max="14082" width="20" style="132" customWidth="1"/>
    <col min="14083" max="14084" width="16" style="132" customWidth="1"/>
    <col min="14085" max="14103" width="14" style="132" customWidth="1"/>
    <col min="14104" max="14337" width="8.85546875" style="132"/>
    <col min="14338" max="14338" width="20" style="132" customWidth="1"/>
    <col min="14339" max="14340" width="16" style="132" customWidth="1"/>
    <col min="14341" max="14359" width="14" style="132" customWidth="1"/>
    <col min="14360" max="14593" width="8.85546875" style="132"/>
    <col min="14594" max="14594" width="20" style="132" customWidth="1"/>
    <col min="14595" max="14596" width="16" style="132" customWidth="1"/>
    <col min="14597" max="14615" width="14" style="132" customWidth="1"/>
    <col min="14616" max="14849" width="8.85546875" style="132"/>
    <col min="14850" max="14850" width="20" style="132" customWidth="1"/>
    <col min="14851" max="14852" width="16" style="132" customWidth="1"/>
    <col min="14853" max="14871" width="14" style="132" customWidth="1"/>
    <col min="14872" max="15105" width="8.85546875" style="132"/>
    <col min="15106" max="15106" width="20" style="132" customWidth="1"/>
    <col min="15107" max="15108" width="16" style="132" customWidth="1"/>
    <col min="15109" max="15127" width="14" style="132" customWidth="1"/>
    <col min="15128" max="15361" width="8.85546875" style="132"/>
    <col min="15362" max="15362" width="20" style="132" customWidth="1"/>
    <col min="15363" max="15364" width="16" style="132" customWidth="1"/>
    <col min="15365" max="15383" width="14" style="132" customWidth="1"/>
    <col min="15384" max="15617" width="8.85546875" style="132"/>
    <col min="15618" max="15618" width="20" style="132" customWidth="1"/>
    <col min="15619" max="15620" width="16" style="132" customWidth="1"/>
    <col min="15621" max="15639" width="14" style="132" customWidth="1"/>
    <col min="15640" max="15873" width="8.85546875" style="132"/>
    <col min="15874" max="15874" width="20" style="132" customWidth="1"/>
    <col min="15875" max="15876" width="16" style="132" customWidth="1"/>
    <col min="15877" max="15895" width="14" style="132" customWidth="1"/>
    <col min="15896" max="16129" width="8.85546875" style="132"/>
    <col min="16130" max="16130" width="20" style="132" customWidth="1"/>
    <col min="16131" max="16132" width="16" style="132" customWidth="1"/>
    <col min="16133" max="16151" width="14" style="132" customWidth="1"/>
    <col min="16152" max="16384" width="8.85546875" style="132"/>
  </cols>
  <sheetData>
    <row r="1" spans="1:16" ht="30" customHeight="1" x14ac:dyDescent="0.25">
      <c r="A1" s="131" t="s">
        <v>199</v>
      </c>
    </row>
    <row r="4" spans="1:16" ht="15" customHeight="1" x14ac:dyDescent="0.25">
      <c r="A4" s="133" t="s">
        <v>200</v>
      </c>
    </row>
    <row r="6" spans="1:16" ht="30" customHeight="1" x14ac:dyDescent="0.25">
      <c r="A6" s="134"/>
      <c r="B6" s="135" t="s">
        <v>201</v>
      </c>
      <c r="C6" s="135" t="s">
        <v>31</v>
      </c>
      <c r="D6" s="136" t="s">
        <v>202</v>
      </c>
      <c r="E6" s="136" t="s">
        <v>203</v>
      </c>
      <c r="F6" s="136" t="s">
        <v>204</v>
      </c>
      <c r="G6" s="136" t="s">
        <v>205</v>
      </c>
      <c r="H6" s="136" t="s">
        <v>206</v>
      </c>
      <c r="I6" s="136" t="s">
        <v>207</v>
      </c>
      <c r="J6" s="136" t="s">
        <v>208</v>
      </c>
      <c r="K6" s="136" t="s">
        <v>173</v>
      </c>
      <c r="M6" s="137"/>
    </row>
    <row r="7" spans="1:16" ht="15" customHeight="1" x14ac:dyDescent="0.25">
      <c r="A7" s="138" t="s">
        <v>155</v>
      </c>
      <c r="B7" s="138" t="s">
        <v>209</v>
      </c>
      <c r="C7" s="139" t="s">
        <v>210</v>
      </c>
      <c r="D7" s="140">
        <v>78815</v>
      </c>
      <c r="E7" s="140">
        <v>83588</v>
      </c>
      <c r="F7" s="140" t="s">
        <v>211</v>
      </c>
      <c r="G7" s="140" t="s">
        <v>211</v>
      </c>
      <c r="H7" s="140">
        <v>36218</v>
      </c>
      <c r="I7" s="140">
        <v>19056</v>
      </c>
      <c r="J7" s="140">
        <v>54524</v>
      </c>
      <c r="K7" s="140">
        <v>77796</v>
      </c>
      <c r="L7" s="141"/>
      <c r="M7" s="142"/>
      <c r="O7" s="143"/>
      <c r="P7" s="143"/>
    </row>
    <row r="8" spans="1:16" ht="15" customHeight="1" x14ac:dyDescent="0.25">
      <c r="A8" s="138" t="s">
        <v>139</v>
      </c>
      <c r="B8" s="138" t="s">
        <v>212</v>
      </c>
      <c r="C8" s="139" t="s">
        <v>210</v>
      </c>
      <c r="D8" s="140">
        <v>508900</v>
      </c>
      <c r="E8" s="140" t="s">
        <v>211</v>
      </c>
      <c r="F8" s="140">
        <v>257954.598218</v>
      </c>
      <c r="G8" s="140">
        <v>89220.964334000004</v>
      </c>
      <c r="H8" s="144">
        <v>284600</v>
      </c>
      <c r="I8" s="140">
        <v>64374</v>
      </c>
      <c r="J8" s="140">
        <v>207688</v>
      </c>
      <c r="K8" s="140">
        <v>42835</v>
      </c>
      <c r="L8" s="141"/>
      <c r="M8" s="142"/>
      <c r="O8" s="143"/>
      <c r="P8" s="143"/>
    </row>
    <row r="9" spans="1:16" ht="15" customHeight="1" x14ac:dyDescent="0.25">
      <c r="A9" s="138" t="s">
        <v>29</v>
      </c>
      <c r="B9" s="138" t="s">
        <v>213</v>
      </c>
      <c r="C9" s="139" t="s">
        <v>210</v>
      </c>
      <c r="D9" s="140">
        <v>279486</v>
      </c>
      <c r="E9" s="140">
        <v>135665</v>
      </c>
      <c r="F9" s="140" t="s">
        <v>211</v>
      </c>
      <c r="G9" s="140" t="s">
        <v>211</v>
      </c>
      <c r="H9" s="140">
        <v>67399</v>
      </c>
      <c r="I9" s="140">
        <v>23268</v>
      </c>
      <c r="J9" s="140">
        <v>94175</v>
      </c>
      <c r="K9" s="140">
        <v>136105</v>
      </c>
      <c r="L9" s="141"/>
      <c r="M9" s="142"/>
      <c r="O9" s="145"/>
      <c r="P9" s="143"/>
    </row>
    <row r="10" spans="1:16" ht="15" customHeight="1" x14ac:dyDescent="0.25">
      <c r="A10" s="138" t="s">
        <v>156</v>
      </c>
      <c r="B10" s="138" t="s">
        <v>214</v>
      </c>
      <c r="C10" s="139" t="s">
        <v>210</v>
      </c>
      <c r="D10" s="140">
        <v>15295</v>
      </c>
      <c r="E10" s="140" t="s">
        <v>211</v>
      </c>
      <c r="F10" s="140">
        <v>24699</v>
      </c>
      <c r="G10" s="140">
        <v>4645</v>
      </c>
      <c r="H10" s="140">
        <v>6458</v>
      </c>
      <c r="I10" s="140">
        <v>19147</v>
      </c>
      <c r="J10" s="140">
        <v>53930</v>
      </c>
      <c r="K10" s="140">
        <v>28326</v>
      </c>
      <c r="L10" s="141"/>
      <c r="M10" s="142"/>
      <c r="O10" s="143"/>
      <c r="P10" s="146"/>
    </row>
    <row r="11" spans="1:16" ht="15" customHeight="1" x14ac:dyDescent="0.25">
      <c r="A11" s="138" t="s">
        <v>138</v>
      </c>
      <c r="B11" s="138" t="s">
        <v>209</v>
      </c>
      <c r="C11" s="139" t="s">
        <v>210</v>
      </c>
      <c r="D11" s="140">
        <v>207194</v>
      </c>
      <c r="E11" s="140" t="s">
        <v>211</v>
      </c>
      <c r="F11" s="140">
        <v>164498</v>
      </c>
      <c r="G11" s="140">
        <v>40800</v>
      </c>
      <c r="H11" s="140">
        <v>64119</v>
      </c>
      <c r="I11" s="140">
        <v>116864</v>
      </c>
      <c r="J11" s="140">
        <v>189174</v>
      </c>
      <c r="K11" s="140">
        <v>124723</v>
      </c>
      <c r="L11" s="141"/>
      <c r="M11" s="142"/>
      <c r="O11" s="143"/>
      <c r="P11" s="143"/>
    </row>
    <row r="12" spans="1:16" ht="15" customHeight="1" x14ac:dyDescent="0.25">
      <c r="A12" s="142"/>
      <c r="B12" s="138"/>
      <c r="C12" s="139"/>
      <c r="D12" s="147"/>
      <c r="E12" s="147"/>
      <c r="F12" s="147"/>
      <c r="G12" s="147"/>
      <c r="H12" s="147"/>
      <c r="I12" s="147"/>
      <c r="J12" s="147"/>
      <c r="K12" s="147"/>
      <c r="L12" s="141"/>
      <c r="M12" s="142"/>
      <c r="O12" s="143"/>
      <c r="P12" s="143"/>
    </row>
    <row r="13" spans="1:16" ht="15" customHeight="1" x14ac:dyDescent="0.25">
      <c r="A13" s="138" t="s">
        <v>143</v>
      </c>
      <c r="B13" s="138" t="s">
        <v>215</v>
      </c>
      <c r="C13" s="139" t="s">
        <v>210</v>
      </c>
      <c r="D13" s="140">
        <f>G31</f>
        <v>151539</v>
      </c>
      <c r="E13" s="140" t="str">
        <f>D31</f>
        <v>n.a.</v>
      </c>
      <c r="F13" s="140">
        <f>F31</f>
        <v>33245.427000000003</v>
      </c>
      <c r="G13" s="140">
        <f>E31</f>
        <v>23428.573</v>
      </c>
      <c r="H13" s="140">
        <f>H31</f>
        <v>41389</v>
      </c>
      <c r="I13" s="140">
        <f>I31</f>
        <v>31038.42</v>
      </c>
      <c r="J13" s="140">
        <f>J31</f>
        <v>73255.195999999996</v>
      </c>
      <c r="K13" s="140">
        <f>K31</f>
        <v>73418</v>
      </c>
      <c r="M13" s="137"/>
    </row>
    <row r="14" spans="1:16" ht="15" customHeight="1" x14ac:dyDescent="0.25">
      <c r="M14" s="137"/>
    </row>
    <row r="15" spans="1:16" ht="15" customHeight="1" x14ac:dyDescent="0.25">
      <c r="A15" s="133" t="s">
        <v>216</v>
      </c>
      <c r="M15" s="137"/>
    </row>
    <row r="16" spans="1:16" ht="15" customHeight="1" x14ac:dyDescent="0.25">
      <c r="M16" s="137"/>
    </row>
    <row r="17" spans="1:11" ht="30" customHeight="1" x14ac:dyDescent="0.25">
      <c r="A17" s="134"/>
      <c r="B17" s="135" t="s">
        <v>201</v>
      </c>
      <c r="C17" s="135" t="s">
        <v>31</v>
      </c>
      <c r="D17" s="136" t="s">
        <v>203</v>
      </c>
      <c r="E17" s="136" t="s">
        <v>205</v>
      </c>
      <c r="F17" s="136" t="s">
        <v>204</v>
      </c>
      <c r="G17" s="136" t="s">
        <v>202</v>
      </c>
      <c r="H17" s="136" t="s">
        <v>206</v>
      </c>
      <c r="I17" s="136" t="s">
        <v>207</v>
      </c>
      <c r="J17" s="136" t="s">
        <v>208</v>
      </c>
      <c r="K17" s="136" t="s">
        <v>173</v>
      </c>
    </row>
    <row r="18" spans="1:11" ht="15" customHeight="1" x14ac:dyDescent="0.25">
      <c r="A18" s="138" t="s">
        <v>130</v>
      </c>
      <c r="B18" s="138" t="s">
        <v>217</v>
      </c>
      <c r="C18" s="139" t="s">
        <v>210</v>
      </c>
      <c r="D18" s="140" t="s">
        <v>211</v>
      </c>
      <c r="E18" s="140">
        <v>1080.6789249999999</v>
      </c>
      <c r="F18" s="140">
        <v>35433.873610000002</v>
      </c>
      <c r="G18" s="140">
        <v>14051.049193999999</v>
      </c>
      <c r="H18" s="140">
        <v>36346.693562</v>
      </c>
      <c r="I18" s="140">
        <v>4569.9690520000004</v>
      </c>
      <c r="J18" s="140">
        <v>13609.675007</v>
      </c>
      <c r="K18" s="140">
        <v>9228.4821100000008</v>
      </c>
    </row>
    <row r="19" spans="1:11" ht="15" customHeight="1" x14ac:dyDescent="0.25">
      <c r="A19" s="138" t="s">
        <v>131</v>
      </c>
      <c r="B19" s="138"/>
      <c r="C19" s="139"/>
      <c r="D19" s="140" t="s">
        <v>211</v>
      </c>
      <c r="E19" s="140" t="s">
        <v>211</v>
      </c>
      <c r="F19" s="140" t="s">
        <v>211</v>
      </c>
      <c r="G19" s="140" t="s">
        <v>211</v>
      </c>
      <c r="H19" s="140" t="s">
        <v>211</v>
      </c>
      <c r="I19" s="140" t="s">
        <v>211</v>
      </c>
      <c r="J19" s="140" t="s">
        <v>211</v>
      </c>
      <c r="K19" s="140" t="s">
        <v>211</v>
      </c>
    </row>
    <row r="20" spans="1:11" ht="15" customHeight="1" x14ac:dyDescent="0.25">
      <c r="A20" s="138" t="s">
        <v>132</v>
      </c>
      <c r="B20" s="138" t="s">
        <v>209</v>
      </c>
      <c r="C20" s="139" t="s">
        <v>210</v>
      </c>
      <c r="D20" s="140">
        <v>28000</v>
      </c>
      <c r="E20" s="140" t="s">
        <v>211</v>
      </c>
      <c r="F20" s="140" t="s">
        <v>211</v>
      </c>
      <c r="G20" s="140">
        <v>11700</v>
      </c>
      <c r="H20" s="140">
        <v>1200</v>
      </c>
      <c r="I20" s="140">
        <v>4040</v>
      </c>
      <c r="J20" s="140">
        <v>9700</v>
      </c>
      <c r="K20" s="140">
        <v>9203</v>
      </c>
    </row>
    <row r="21" spans="1:11" ht="15" customHeight="1" x14ac:dyDescent="0.25">
      <c r="A21" s="138" t="s">
        <v>133</v>
      </c>
      <c r="B21" s="138"/>
      <c r="C21" s="139"/>
      <c r="D21" s="140" t="s">
        <v>211</v>
      </c>
      <c r="E21" s="140" t="s">
        <v>211</v>
      </c>
      <c r="F21" s="140" t="s">
        <v>211</v>
      </c>
      <c r="G21" s="140" t="s">
        <v>211</v>
      </c>
      <c r="H21" s="140" t="s">
        <v>211</v>
      </c>
      <c r="I21" s="140" t="s">
        <v>211</v>
      </c>
      <c r="J21" s="140" t="s">
        <v>211</v>
      </c>
      <c r="K21" s="140" t="s">
        <v>211</v>
      </c>
    </row>
    <row r="22" spans="1:11" ht="15" customHeight="1" x14ac:dyDescent="0.25">
      <c r="A22" s="138" t="s">
        <v>218</v>
      </c>
      <c r="B22" s="138" t="s">
        <v>209</v>
      </c>
      <c r="C22" s="139" t="s">
        <v>210</v>
      </c>
      <c r="D22" s="140">
        <v>35615</v>
      </c>
      <c r="E22" s="140" t="s">
        <v>211</v>
      </c>
      <c r="F22" s="140" t="s">
        <v>211</v>
      </c>
      <c r="G22" s="140">
        <v>15750</v>
      </c>
      <c r="H22" s="140">
        <v>1479</v>
      </c>
      <c r="I22" s="140">
        <v>5142</v>
      </c>
      <c r="J22" s="140">
        <v>12410</v>
      </c>
      <c r="K22" s="140">
        <v>18342</v>
      </c>
    </row>
    <row r="23" spans="1:11" ht="15" customHeight="1" x14ac:dyDescent="0.25">
      <c r="A23" s="138" t="s">
        <v>135</v>
      </c>
      <c r="B23" s="138" t="s">
        <v>209</v>
      </c>
      <c r="C23" s="139" t="s">
        <v>210</v>
      </c>
      <c r="D23" s="140">
        <v>55125</v>
      </c>
      <c r="E23" s="140" t="s">
        <v>211</v>
      </c>
      <c r="F23" s="140" t="s">
        <v>211</v>
      </c>
      <c r="G23" s="140">
        <v>13899</v>
      </c>
      <c r="H23" s="140">
        <v>5321</v>
      </c>
      <c r="I23" s="140">
        <v>3667</v>
      </c>
      <c r="J23" s="140">
        <v>18247</v>
      </c>
      <c r="K23" s="140">
        <v>26236</v>
      </c>
    </row>
    <row r="24" spans="1:11" ht="15" customHeight="1" x14ac:dyDescent="0.25">
      <c r="A24" s="138" t="s">
        <v>136</v>
      </c>
      <c r="B24" s="138" t="s">
        <v>209</v>
      </c>
      <c r="C24" s="139" t="s">
        <v>210</v>
      </c>
      <c r="D24" s="140">
        <v>1855</v>
      </c>
      <c r="E24" s="140" t="s">
        <v>211</v>
      </c>
      <c r="F24" s="140" t="s">
        <v>211</v>
      </c>
      <c r="G24" s="140">
        <v>2061</v>
      </c>
      <c r="H24" s="140">
        <v>572</v>
      </c>
      <c r="I24" s="140">
        <v>538</v>
      </c>
      <c r="J24" s="140">
        <v>2059</v>
      </c>
      <c r="K24" s="140">
        <v>4930</v>
      </c>
    </row>
    <row r="25" spans="1:11" ht="15" customHeight="1" x14ac:dyDescent="0.25">
      <c r="A25" s="138" t="s">
        <v>137</v>
      </c>
      <c r="B25" s="138" t="s">
        <v>209</v>
      </c>
      <c r="C25" s="139" t="s">
        <v>210</v>
      </c>
      <c r="D25" s="140">
        <v>14454</v>
      </c>
      <c r="E25" s="140" t="s">
        <v>211</v>
      </c>
      <c r="F25" s="140" t="s">
        <v>211</v>
      </c>
      <c r="G25" s="140">
        <v>35493</v>
      </c>
      <c r="H25" s="140">
        <v>5986</v>
      </c>
      <c r="I25" s="140">
        <v>8426</v>
      </c>
      <c r="J25" s="140">
        <v>13646</v>
      </c>
      <c r="K25" s="140">
        <v>29114</v>
      </c>
    </row>
    <row r="26" spans="1:11" ht="15" customHeight="1" x14ac:dyDescent="0.25">
      <c r="A26" s="138" t="s">
        <v>138</v>
      </c>
      <c r="B26" s="138" t="s">
        <v>209</v>
      </c>
      <c r="C26" s="139" t="s">
        <v>210</v>
      </c>
      <c r="D26" s="140" t="s">
        <v>211</v>
      </c>
      <c r="E26" s="140">
        <v>40800</v>
      </c>
      <c r="F26" s="140">
        <v>164498</v>
      </c>
      <c r="G26" s="140">
        <v>207194</v>
      </c>
      <c r="H26" s="140">
        <v>64119</v>
      </c>
      <c r="I26" s="140">
        <v>116864</v>
      </c>
      <c r="J26" s="140">
        <v>189174</v>
      </c>
      <c r="K26" s="140">
        <v>124723</v>
      </c>
    </row>
    <row r="27" spans="1:11" ht="15" customHeight="1" x14ac:dyDescent="0.25">
      <c r="A27" s="138" t="s">
        <v>139</v>
      </c>
      <c r="B27" s="138" t="s">
        <v>212</v>
      </c>
      <c r="C27" s="139" t="s">
        <v>210</v>
      </c>
      <c r="D27" s="140" t="s">
        <v>211</v>
      </c>
      <c r="E27" s="140">
        <v>89220.964334000004</v>
      </c>
      <c r="F27" s="140">
        <v>257954.598218</v>
      </c>
      <c r="G27" s="140">
        <v>508900</v>
      </c>
      <c r="H27" s="144">
        <v>284600</v>
      </c>
      <c r="I27" s="140">
        <v>64374</v>
      </c>
      <c r="J27" s="140">
        <v>207688</v>
      </c>
      <c r="K27" s="140">
        <v>42835</v>
      </c>
    </row>
    <row r="28" spans="1:11" ht="15" customHeight="1" x14ac:dyDescent="0.25">
      <c r="A28" s="138" t="s">
        <v>140</v>
      </c>
      <c r="B28" s="138" t="s">
        <v>213</v>
      </c>
      <c r="C28" s="139" t="s">
        <v>210</v>
      </c>
      <c r="D28" s="140">
        <v>26216</v>
      </c>
      <c r="E28" s="140" t="s">
        <v>211</v>
      </c>
      <c r="F28" s="140" t="s">
        <v>211</v>
      </c>
      <c r="G28" s="140">
        <v>28391</v>
      </c>
      <c r="H28" s="140">
        <v>26057</v>
      </c>
      <c r="I28" s="140">
        <v>1960</v>
      </c>
      <c r="J28" s="140">
        <v>43600</v>
      </c>
      <c r="K28" s="140">
        <v>13755</v>
      </c>
    </row>
    <row r="29" spans="1:11" ht="15" customHeight="1" x14ac:dyDescent="0.25">
      <c r="A29" s="138" t="s">
        <v>141</v>
      </c>
      <c r="B29" s="138" t="s">
        <v>209</v>
      </c>
      <c r="C29" s="139" t="s">
        <v>210</v>
      </c>
      <c r="D29" s="140">
        <v>5013</v>
      </c>
      <c r="E29" s="140" t="s">
        <v>211</v>
      </c>
      <c r="F29" s="140" t="s">
        <v>211</v>
      </c>
      <c r="G29" s="140">
        <v>25861</v>
      </c>
      <c r="H29" s="140">
        <v>28463</v>
      </c>
      <c r="I29" s="140">
        <v>11236</v>
      </c>
      <c r="J29" s="140">
        <v>15995</v>
      </c>
      <c r="K29" s="140">
        <v>12184</v>
      </c>
    </row>
    <row r="30" spans="1:11" ht="15" customHeight="1" x14ac:dyDescent="0.25">
      <c r="A30" s="138" t="s">
        <v>142</v>
      </c>
      <c r="B30" s="138"/>
      <c r="C30" s="139"/>
      <c r="D30" s="140" t="s">
        <v>211</v>
      </c>
      <c r="E30" s="140" t="s">
        <v>211</v>
      </c>
      <c r="F30" s="140" t="s">
        <v>211</v>
      </c>
      <c r="G30" s="140" t="s">
        <v>211</v>
      </c>
      <c r="H30" s="140" t="s">
        <v>211</v>
      </c>
      <c r="I30" s="140" t="s">
        <v>211</v>
      </c>
      <c r="J30" s="140" t="s">
        <v>211</v>
      </c>
      <c r="K30" s="140" t="s">
        <v>211</v>
      </c>
    </row>
    <row r="31" spans="1:11" ht="15" customHeight="1" x14ac:dyDescent="0.25">
      <c r="A31" s="138" t="s">
        <v>143</v>
      </c>
      <c r="B31" s="138" t="s">
        <v>215</v>
      </c>
      <c r="C31" s="139" t="s">
        <v>210</v>
      </c>
      <c r="D31" s="140" t="s">
        <v>211</v>
      </c>
      <c r="E31" s="140">
        <v>23428.573</v>
      </c>
      <c r="F31" s="140">
        <v>33245.427000000003</v>
      </c>
      <c r="G31" s="140">
        <v>151539</v>
      </c>
      <c r="H31" s="140">
        <v>41389</v>
      </c>
      <c r="I31" s="140">
        <v>31038.42</v>
      </c>
      <c r="J31" s="140">
        <v>73255.195999999996</v>
      </c>
      <c r="K31" s="140">
        <v>73418</v>
      </c>
    </row>
    <row r="32" spans="1:11" ht="15" customHeight="1" x14ac:dyDescent="0.25">
      <c r="A32" s="138" t="s">
        <v>144</v>
      </c>
      <c r="B32" s="138" t="s">
        <v>209</v>
      </c>
      <c r="C32" s="139" t="s">
        <v>210</v>
      </c>
      <c r="D32" s="140">
        <v>4116</v>
      </c>
      <c r="E32" s="140" t="s">
        <v>211</v>
      </c>
      <c r="F32" s="140" t="s">
        <v>211</v>
      </c>
      <c r="G32" s="140">
        <v>2638</v>
      </c>
      <c r="H32" s="140">
        <v>1431</v>
      </c>
      <c r="I32" s="140">
        <v>1328</v>
      </c>
      <c r="J32" s="140">
        <v>4441</v>
      </c>
      <c r="K32" s="140">
        <v>2622</v>
      </c>
    </row>
    <row r="33" spans="1:11" ht="15" customHeight="1" x14ac:dyDescent="0.25">
      <c r="A33" s="138" t="s">
        <v>145</v>
      </c>
      <c r="B33" s="138"/>
      <c r="C33" s="139" t="s">
        <v>210</v>
      </c>
      <c r="D33" s="140">
        <v>8852.6239999999998</v>
      </c>
      <c r="E33" s="140" t="s">
        <v>211</v>
      </c>
      <c r="F33" s="140" t="s">
        <v>211</v>
      </c>
      <c r="G33" s="140">
        <v>8758.9480000000003</v>
      </c>
      <c r="H33" s="140" t="s">
        <v>211</v>
      </c>
      <c r="I33" s="140">
        <v>2792.73</v>
      </c>
      <c r="J33" s="140">
        <v>10746.423000000001</v>
      </c>
      <c r="K33" s="140" t="s">
        <v>211</v>
      </c>
    </row>
    <row r="34" spans="1:11" ht="15" customHeight="1" x14ac:dyDescent="0.25">
      <c r="A34" s="138" t="s">
        <v>146</v>
      </c>
      <c r="B34" s="138"/>
      <c r="C34" s="139"/>
      <c r="D34" s="140" t="s">
        <v>211</v>
      </c>
      <c r="E34" s="140" t="s">
        <v>211</v>
      </c>
      <c r="F34" s="140" t="s">
        <v>211</v>
      </c>
      <c r="G34" s="140" t="s">
        <v>211</v>
      </c>
      <c r="H34" s="140" t="s">
        <v>211</v>
      </c>
      <c r="I34" s="140" t="s">
        <v>211</v>
      </c>
      <c r="J34" s="140" t="s">
        <v>211</v>
      </c>
      <c r="K34" s="140" t="s">
        <v>211</v>
      </c>
    </row>
    <row r="35" spans="1:11" ht="15" customHeight="1" x14ac:dyDescent="0.25">
      <c r="A35" s="138" t="s">
        <v>147</v>
      </c>
      <c r="B35" s="138"/>
      <c r="C35" s="139"/>
      <c r="D35" s="140" t="s">
        <v>211</v>
      </c>
      <c r="E35" s="140" t="s">
        <v>211</v>
      </c>
      <c r="F35" s="140" t="s">
        <v>211</v>
      </c>
      <c r="G35" s="140" t="s">
        <v>211</v>
      </c>
      <c r="H35" s="140" t="s">
        <v>211</v>
      </c>
      <c r="I35" s="140" t="s">
        <v>211</v>
      </c>
      <c r="J35" s="140" t="s">
        <v>211</v>
      </c>
      <c r="K35" s="140" t="s">
        <v>211</v>
      </c>
    </row>
    <row r="36" spans="1:11" ht="15" customHeight="1" x14ac:dyDescent="0.25">
      <c r="A36" s="138" t="s">
        <v>148</v>
      </c>
      <c r="B36" s="138" t="s">
        <v>213</v>
      </c>
      <c r="C36" s="139" t="s">
        <v>210</v>
      </c>
      <c r="D36" s="140">
        <v>37382</v>
      </c>
      <c r="E36" s="140" t="s">
        <v>211</v>
      </c>
      <c r="F36" s="140" t="s">
        <v>211</v>
      </c>
      <c r="G36" s="140">
        <v>88877</v>
      </c>
      <c r="H36" s="140">
        <v>13352</v>
      </c>
      <c r="I36" s="140">
        <v>5416</v>
      </c>
      <c r="J36" s="140">
        <v>14028</v>
      </c>
      <c r="K36" s="140">
        <v>135764</v>
      </c>
    </row>
    <row r="37" spans="1:11" ht="15" customHeight="1" x14ac:dyDescent="0.25">
      <c r="A37" s="138" t="s">
        <v>150</v>
      </c>
      <c r="B37" s="138" t="s">
        <v>209</v>
      </c>
      <c r="C37" s="139" t="s">
        <v>210</v>
      </c>
      <c r="D37" s="140">
        <v>88510</v>
      </c>
      <c r="E37" s="140" t="s">
        <v>211</v>
      </c>
      <c r="F37" s="140" t="s">
        <v>211</v>
      </c>
      <c r="G37" s="140">
        <v>95853</v>
      </c>
      <c r="H37" s="140">
        <v>42693</v>
      </c>
      <c r="I37" s="140">
        <v>10248</v>
      </c>
      <c r="J37" s="140">
        <v>101637</v>
      </c>
      <c r="K37" s="140">
        <v>46439</v>
      </c>
    </row>
    <row r="38" spans="1:11" ht="15" customHeight="1" x14ac:dyDescent="0.25">
      <c r="A38" s="138" t="s">
        <v>151</v>
      </c>
      <c r="B38" s="138"/>
      <c r="C38" s="139"/>
      <c r="D38" s="140" t="s">
        <v>211</v>
      </c>
      <c r="E38" s="140" t="s">
        <v>211</v>
      </c>
      <c r="F38" s="140" t="s">
        <v>211</v>
      </c>
      <c r="G38" s="140" t="s">
        <v>211</v>
      </c>
      <c r="H38" s="140" t="s">
        <v>211</v>
      </c>
      <c r="I38" s="140" t="s">
        <v>211</v>
      </c>
      <c r="J38" s="140" t="s">
        <v>211</v>
      </c>
      <c r="K38" s="140" t="s">
        <v>211</v>
      </c>
    </row>
    <row r="39" spans="1:11" ht="15" customHeight="1" x14ac:dyDescent="0.25">
      <c r="A39" s="138" t="s">
        <v>152</v>
      </c>
      <c r="B39" s="138" t="s">
        <v>209</v>
      </c>
      <c r="C39" s="139" t="s">
        <v>210</v>
      </c>
      <c r="D39" s="140" t="s">
        <v>211</v>
      </c>
      <c r="E39" s="140">
        <v>3100</v>
      </c>
      <c r="F39" s="140">
        <v>4714</v>
      </c>
      <c r="G39" s="140">
        <v>18300</v>
      </c>
      <c r="H39" s="140">
        <v>5170</v>
      </c>
      <c r="I39" s="140">
        <v>9250</v>
      </c>
      <c r="J39" s="140">
        <v>17430</v>
      </c>
      <c r="K39" s="140">
        <v>1375</v>
      </c>
    </row>
    <row r="40" spans="1:11" ht="15" customHeight="1" x14ac:dyDescent="0.25">
      <c r="A40" s="138" t="s">
        <v>153</v>
      </c>
      <c r="B40" s="138" t="s">
        <v>209</v>
      </c>
      <c r="C40" s="139" t="s">
        <v>210</v>
      </c>
      <c r="D40" s="140">
        <v>6769</v>
      </c>
      <c r="E40" s="140" t="s">
        <v>211</v>
      </c>
      <c r="F40" s="140" t="s">
        <v>211</v>
      </c>
      <c r="G40" s="140">
        <v>299</v>
      </c>
      <c r="H40" s="140">
        <v>5605</v>
      </c>
      <c r="I40" s="140">
        <v>6730</v>
      </c>
      <c r="J40" s="140">
        <v>13841</v>
      </c>
      <c r="K40" s="140">
        <v>4906</v>
      </c>
    </row>
    <row r="41" spans="1:11" ht="15" customHeight="1" x14ac:dyDescent="0.25">
      <c r="A41" s="138" t="s">
        <v>154</v>
      </c>
      <c r="B41" s="138" t="s">
        <v>209</v>
      </c>
      <c r="C41" s="139" t="s">
        <v>210</v>
      </c>
      <c r="D41" s="140">
        <v>7256</v>
      </c>
      <c r="E41" s="140" t="s">
        <v>211</v>
      </c>
      <c r="F41" s="140" t="s">
        <v>211</v>
      </c>
      <c r="G41" s="140">
        <v>6934</v>
      </c>
      <c r="H41" s="140">
        <v>3005</v>
      </c>
      <c r="I41" s="140">
        <v>1243</v>
      </c>
      <c r="J41" s="140">
        <v>3652</v>
      </c>
      <c r="K41" s="140">
        <v>5433</v>
      </c>
    </row>
    <row r="42" spans="1:11" ht="15" customHeight="1" x14ac:dyDescent="0.25">
      <c r="A42" s="138" t="s">
        <v>155</v>
      </c>
      <c r="B42" s="138" t="s">
        <v>209</v>
      </c>
      <c r="C42" s="139" t="s">
        <v>210</v>
      </c>
      <c r="D42" s="140">
        <v>83588</v>
      </c>
      <c r="E42" s="140" t="s">
        <v>211</v>
      </c>
      <c r="F42" s="140" t="s">
        <v>211</v>
      </c>
      <c r="G42" s="140">
        <v>78815</v>
      </c>
      <c r="H42" s="140">
        <v>36218</v>
      </c>
      <c r="I42" s="140">
        <v>19056</v>
      </c>
      <c r="J42" s="140">
        <v>54524</v>
      </c>
      <c r="K42" s="140">
        <v>77796</v>
      </c>
    </row>
    <row r="43" spans="1:11" ht="15" customHeight="1" x14ac:dyDescent="0.25">
      <c r="A43" s="138" t="s">
        <v>156</v>
      </c>
      <c r="B43" s="138" t="s">
        <v>214</v>
      </c>
      <c r="C43" s="139" t="s">
        <v>210</v>
      </c>
      <c r="D43" s="140" t="s">
        <v>211</v>
      </c>
      <c r="E43" s="140">
        <v>4645</v>
      </c>
      <c r="F43" s="140">
        <v>24699</v>
      </c>
      <c r="G43" s="140">
        <v>15295</v>
      </c>
      <c r="H43" s="140">
        <v>6458</v>
      </c>
      <c r="I43" s="140">
        <v>19147</v>
      </c>
      <c r="J43" s="140">
        <v>53930</v>
      </c>
      <c r="K43" s="140">
        <v>28326</v>
      </c>
    </row>
    <row r="44" spans="1:11" ht="15" customHeight="1" x14ac:dyDescent="0.25">
      <c r="A44" s="138" t="s">
        <v>29</v>
      </c>
      <c r="B44" s="138" t="s">
        <v>213</v>
      </c>
      <c r="C44" s="139" t="s">
        <v>210</v>
      </c>
      <c r="D44" s="140">
        <v>135665</v>
      </c>
      <c r="E44" s="140" t="s">
        <v>211</v>
      </c>
      <c r="F44" s="140" t="s">
        <v>211</v>
      </c>
      <c r="G44" s="140">
        <v>279486</v>
      </c>
      <c r="H44" s="140">
        <v>67399</v>
      </c>
      <c r="I44" s="140">
        <v>23268</v>
      </c>
      <c r="J44" s="140">
        <v>94175</v>
      </c>
      <c r="K44" s="140">
        <v>136105</v>
      </c>
    </row>
    <row r="45" spans="1:11" ht="15" customHeight="1" x14ac:dyDescent="0.25">
      <c r="A45" s="138" t="s">
        <v>219</v>
      </c>
      <c r="B45" s="138"/>
      <c r="C45" s="139"/>
      <c r="D45" s="140" t="s">
        <v>211</v>
      </c>
      <c r="E45" s="140" t="s">
        <v>211</v>
      </c>
      <c r="F45" s="140" t="s">
        <v>211</v>
      </c>
      <c r="G45" s="140" t="s">
        <v>211</v>
      </c>
      <c r="H45" s="140" t="s">
        <v>211</v>
      </c>
      <c r="I45" s="140" t="s">
        <v>211</v>
      </c>
      <c r="J45" s="140" t="s">
        <v>211</v>
      </c>
      <c r="K45" s="140" t="s">
        <v>211</v>
      </c>
    </row>
    <row r="46" spans="1:11" ht="15" customHeight="1" x14ac:dyDescent="0.25">
      <c r="A46" s="148" t="s">
        <v>167</v>
      </c>
      <c r="B46" s="148" t="s">
        <v>214</v>
      </c>
      <c r="C46" s="149" t="s">
        <v>210</v>
      </c>
      <c r="D46" s="150" t="s">
        <v>211</v>
      </c>
      <c r="E46" s="150">
        <v>6152</v>
      </c>
      <c r="F46" s="150">
        <v>1538</v>
      </c>
      <c r="G46" s="150">
        <v>3150</v>
      </c>
      <c r="H46" s="150">
        <v>14280</v>
      </c>
      <c r="I46" s="150">
        <v>3150</v>
      </c>
      <c r="J46" s="150">
        <v>3930</v>
      </c>
      <c r="K46" s="150">
        <v>0</v>
      </c>
    </row>
    <row r="49" spans="1:38" ht="15" customHeight="1" x14ac:dyDescent="0.25">
      <c r="A49" s="131" t="s">
        <v>199</v>
      </c>
    </row>
    <row r="50" spans="1:38" ht="15" customHeight="1" x14ac:dyDescent="0.25">
      <c r="B50" s="132" t="s">
        <v>130</v>
      </c>
      <c r="C50" s="132" t="s">
        <v>131</v>
      </c>
      <c r="D50" s="132" t="s">
        <v>132</v>
      </c>
      <c r="E50" s="132" t="s">
        <v>33</v>
      </c>
      <c r="F50" s="132" t="s">
        <v>133</v>
      </c>
      <c r="G50" s="132" t="s">
        <v>218</v>
      </c>
      <c r="H50" s="132" t="s">
        <v>139</v>
      </c>
      <c r="I50" s="132" t="s">
        <v>135</v>
      </c>
      <c r="J50" s="132" t="s">
        <v>136</v>
      </c>
      <c r="K50" s="132" t="s">
        <v>155</v>
      </c>
      <c r="L50" s="132" t="s">
        <v>137</v>
      </c>
      <c r="M50" s="132" t="s">
        <v>138</v>
      </c>
      <c r="N50" s="132" t="s">
        <v>140</v>
      </c>
      <c r="O50" s="132" t="s">
        <v>167</v>
      </c>
      <c r="P50" s="132" t="s">
        <v>141</v>
      </c>
      <c r="Q50" s="132" t="s">
        <v>142</v>
      </c>
      <c r="R50" s="132" t="s">
        <v>15</v>
      </c>
      <c r="S50" s="132" t="s">
        <v>143</v>
      </c>
      <c r="T50" s="132" t="s">
        <v>145</v>
      </c>
      <c r="U50" s="132" t="s">
        <v>146</v>
      </c>
      <c r="V50" s="132" t="s">
        <v>144</v>
      </c>
      <c r="W50" s="132" t="s">
        <v>147</v>
      </c>
      <c r="X50" s="132" t="s">
        <v>148</v>
      </c>
      <c r="Y50" s="132" t="s">
        <v>22</v>
      </c>
      <c r="Z50" s="132" t="s">
        <v>150</v>
      </c>
      <c r="AA50" s="132" t="s">
        <v>151</v>
      </c>
      <c r="AB50" s="132" t="s">
        <v>152</v>
      </c>
      <c r="AC50" s="132" t="s">
        <v>156</v>
      </c>
      <c r="AD50" s="132" t="s">
        <v>154</v>
      </c>
      <c r="AE50" s="132" t="s">
        <v>153</v>
      </c>
      <c r="AF50" s="132" t="s">
        <v>29</v>
      </c>
      <c r="AG50" s="132" t="s">
        <v>121</v>
      </c>
      <c r="AH50" s="132" t="s">
        <v>122</v>
      </c>
      <c r="AI50" s="132" t="s">
        <v>124</v>
      </c>
      <c r="AJ50" s="132" t="s">
        <v>125</v>
      </c>
      <c r="AK50" s="132" t="s">
        <v>126</v>
      </c>
      <c r="AL50" s="132" t="s">
        <v>123</v>
      </c>
    </row>
    <row r="51" spans="1:38" ht="15" customHeight="1" x14ac:dyDescent="0.25">
      <c r="A51" s="132" t="s">
        <v>201</v>
      </c>
      <c r="B51" s="132" t="s">
        <v>217</v>
      </c>
      <c r="D51" s="132" t="s">
        <v>209</v>
      </c>
      <c r="G51" s="132" t="s">
        <v>209</v>
      </c>
      <c r="H51" s="132" t="s">
        <v>212</v>
      </c>
      <c r="I51" s="132" t="s">
        <v>209</v>
      </c>
      <c r="J51" s="132" t="s">
        <v>209</v>
      </c>
      <c r="K51" s="132" t="s">
        <v>209</v>
      </c>
      <c r="L51" s="132" t="s">
        <v>209</v>
      </c>
      <c r="M51" s="132" t="s">
        <v>209</v>
      </c>
      <c r="N51" s="132" t="s">
        <v>213</v>
      </c>
      <c r="O51" s="132" t="s">
        <v>214</v>
      </c>
      <c r="P51" s="132" t="s">
        <v>209</v>
      </c>
      <c r="S51" s="132" t="s">
        <v>215</v>
      </c>
      <c r="V51" s="132" t="s">
        <v>209</v>
      </c>
      <c r="X51" s="132" t="s">
        <v>213</v>
      </c>
      <c r="Z51" s="132" t="s">
        <v>209</v>
      </c>
      <c r="AB51" s="132" t="s">
        <v>209</v>
      </c>
      <c r="AC51" s="132" t="s">
        <v>214</v>
      </c>
      <c r="AD51" s="132" t="s">
        <v>209</v>
      </c>
      <c r="AE51" s="132" t="s">
        <v>209</v>
      </c>
      <c r="AF51" s="132" t="s">
        <v>213</v>
      </c>
    </row>
    <row r="52" spans="1:38" ht="15" customHeight="1" x14ac:dyDescent="0.25">
      <c r="A52" s="132" t="s">
        <v>31</v>
      </c>
      <c r="B52" s="132" t="s">
        <v>210</v>
      </c>
      <c r="D52" s="132" t="s">
        <v>210</v>
      </c>
      <c r="G52" s="132" t="s">
        <v>210</v>
      </c>
      <c r="H52" s="132" t="s">
        <v>210</v>
      </c>
      <c r="I52" s="132" t="s">
        <v>210</v>
      </c>
      <c r="J52" s="132" t="s">
        <v>210</v>
      </c>
      <c r="K52" s="132" t="s">
        <v>210</v>
      </c>
      <c r="L52" s="132" t="s">
        <v>210</v>
      </c>
      <c r="M52" s="132" t="s">
        <v>210</v>
      </c>
      <c r="N52" s="132" t="s">
        <v>210</v>
      </c>
      <c r="O52" s="132" t="s">
        <v>210</v>
      </c>
      <c r="P52" s="132" t="s">
        <v>210</v>
      </c>
      <c r="S52" s="132" t="s">
        <v>210</v>
      </c>
      <c r="T52" s="132" t="s">
        <v>210</v>
      </c>
      <c r="V52" s="132" t="s">
        <v>210</v>
      </c>
      <c r="X52" s="132" t="s">
        <v>210</v>
      </c>
      <c r="Z52" s="132" t="s">
        <v>210</v>
      </c>
      <c r="AB52" s="132" t="s">
        <v>210</v>
      </c>
      <c r="AC52" s="132" t="s">
        <v>210</v>
      </c>
      <c r="AD52" s="132" t="s">
        <v>210</v>
      </c>
      <c r="AE52" s="132" t="s">
        <v>210</v>
      </c>
      <c r="AF52" s="132" t="s">
        <v>210</v>
      </c>
    </row>
    <row r="53" spans="1:38" ht="15" customHeight="1" x14ac:dyDescent="0.25">
      <c r="A53" s="132" t="s">
        <v>203</v>
      </c>
      <c r="B53" s="152" t="s">
        <v>211</v>
      </c>
      <c r="C53" s="152" t="s">
        <v>211</v>
      </c>
      <c r="D53" s="152">
        <v>28000</v>
      </c>
      <c r="E53" s="152"/>
      <c r="F53" s="152" t="s">
        <v>211</v>
      </c>
      <c r="G53" s="152">
        <v>35615</v>
      </c>
      <c r="H53" s="152" t="s">
        <v>211</v>
      </c>
      <c r="I53" s="152">
        <v>55125</v>
      </c>
      <c r="J53" s="152">
        <v>1855</v>
      </c>
      <c r="K53" s="152">
        <v>83588</v>
      </c>
      <c r="L53" s="152">
        <v>14454</v>
      </c>
      <c r="M53" s="152" t="s">
        <v>211</v>
      </c>
      <c r="N53" s="152">
        <v>26216</v>
      </c>
      <c r="O53" s="152" t="s">
        <v>211</v>
      </c>
      <c r="P53" s="152">
        <v>5013</v>
      </c>
      <c r="Q53" s="152" t="s">
        <v>211</v>
      </c>
      <c r="R53" s="152"/>
      <c r="S53" s="152" t="s">
        <v>211</v>
      </c>
      <c r="T53" s="152">
        <v>8852.6239999999998</v>
      </c>
      <c r="U53" s="152" t="s">
        <v>211</v>
      </c>
      <c r="V53" s="152">
        <v>4116</v>
      </c>
      <c r="W53" s="152" t="s">
        <v>211</v>
      </c>
      <c r="X53" s="152">
        <v>37382</v>
      </c>
      <c r="Y53" s="152"/>
      <c r="Z53" s="152">
        <v>88510</v>
      </c>
      <c r="AA53" s="152" t="s">
        <v>211</v>
      </c>
      <c r="AB53" s="152" t="s">
        <v>211</v>
      </c>
      <c r="AC53" s="152" t="s">
        <v>211</v>
      </c>
      <c r="AD53" s="152">
        <v>7256</v>
      </c>
      <c r="AE53" s="152">
        <v>6769</v>
      </c>
      <c r="AF53" s="152">
        <v>135665</v>
      </c>
      <c r="AH53" s="151"/>
    </row>
    <row r="54" spans="1:38" ht="15" customHeight="1" x14ac:dyDescent="0.25">
      <c r="A54" s="132" t="s">
        <v>205</v>
      </c>
      <c r="B54" s="152">
        <v>1080.6789249999999</v>
      </c>
      <c r="C54" s="152" t="s">
        <v>211</v>
      </c>
      <c r="D54" s="152" t="s">
        <v>211</v>
      </c>
      <c r="E54" s="152"/>
      <c r="F54" s="152" t="s">
        <v>211</v>
      </c>
      <c r="G54" s="152" t="s">
        <v>211</v>
      </c>
      <c r="H54" s="152">
        <v>89220.964334000004</v>
      </c>
      <c r="I54" s="152" t="s">
        <v>211</v>
      </c>
      <c r="J54" s="152" t="s">
        <v>211</v>
      </c>
      <c r="K54" s="152" t="s">
        <v>211</v>
      </c>
      <c r="L54" s="152" t="s">
        <v>211</v>
      </c>
      <c r="M54" s="152">
        <v>40800</v>
      </c>
      <c r="N54" s="152" t="s">
        <v>211</v>
      </c>
      <c r="O54" s="152">
        <v>6152</v>
      </c>
      <c r="P54" s="152" t="s">
        <v>211</v>
      </c>
      <c r="Q54" s="152" t="s">
        <v>211</v>
      </c>
      <c r="R54" s="152"/>
      <c r="S54" s="152">
        <v>23428.573</v>
      </c>
      <c r="T54" s="152" t="s">
        <v>211</v>
      </c>
      <c r="U54" s="152" t="s">
        <v>211</v>
      </c>
      <c r="V54" s="152" t="s">
        <v>211</v>
      </c>
      <c r="W54" s="152" t="s">
        <v>211</v>
      </c>
      <c r="X54" s="152" t="s">
        <v>211</v>
      </c>
      <c r="Y54" s="152"/>
      <c r="Z54" s="152" t="s">
        <v>211</v>
      </c>
      <c r="AA54" s="152" t="s">
        <v>211</v>
      </c>
      <c r="AB54" s="152">
        <v>3100</v>
      </c>
      <c r="AC54" s="152">
        <v>4645</v>
      </c>
      <c r="AD54" s="152" t="s">
        <v>211</v>
      </c>
      <c r="AE54" s="152" t="s">
        <v>211</v>
      </c>
      <c r="AF54" s="152" t="s">
        <v>211</v>
      </c>
      <c r="AH54" s="151"/>
    </row>
    <row r="55" spans="1:38" ht="15" customHeight="1" x14ac:dyDescent="0.25">
      <c r="A55" s="132" t="s">
        <v>204</v>
      </c>
      <c r="B55" s="152">
        <v>35433.873610000002</v>
      </c>
      <c r="C55" s="152" t="s">
        <v>211</v>
      </c>
      <c r="D55" s="152" t="s">
        <v>211</v>
      </c>
      <c r="E55" s="152"/>
      <c r="F55" s="152" t="s">
        <v>211</v>
      </c>
      <c r="G55" s="152" t="s">
        <v>211</v>
      </c>
      <c r="H55" s="152">
        <v>257954.598218</v>
      </c>
      <c r="I55" s="152" t="s">
        <v>211</v>
      </c>
      <c r="J55" s="152" t="s">
        <v>211</v>
      </c>
      <c r="K55" s="152" t="s">
        <v>211</v>
      </c>
      <c r="L55" s="152" t="s">
        <v>211</v>
      </c>
      <c r="M55" s="152">
        <v>164498</v>
      </c>
      <c r="N55" s="152" t="s">
        <v>211</v>
      </c>
      <c r="O55" s="152">
        <v>1538</v>
      </c>
      <c r="P55" s="152" t="s">
        <v>211</v>
      </c>
      <c r="Q55" s="152" t="s">
        <v>211</v>
      </c>
      <c r="R55" s="152"/>
      <c r="S55" s="152">
        <v>33245.427000000003</v>
      </c>
      <c r="T55" s="152" t="s">
        <v>211</v>
      </c>
      <c r="U55" s="152" t="s">
        <v>211</v>
      </c>
      <c r="V55" s="152" t="s">
        <v>211</v>
      </c>
      <c r="W55" s="152" t="s">
        <v>211</v>
      </c>
      <c r="X55" s="152" t="s">
        <v>211</v>
      </c>
      <c r="Y55" s="152"/>
      <c r="Z55" s="152" t="s">
        <v>211</v>
      </c>
      <c r="AA55" s="152" t="s">
        <v>211</v>
      </c>
      <c r="AB55" s="152">
        <v>4714</v>
      </c>
      <c r="AC55" s="152">
        <v>24699</v>
      </c>
      <c r="AD55" s="152" t="s">
        <v>211</v>
      </c>
      <c r="AE55" s="152" t="s">
        <v>211</v>
      </c>
      <c r="AF55" s="152" t="s">
        <v>211</v>
      </c>
      <c r="AH55" s="151"/>
    </row>
    <row r="56" spans="1:38" ht="15" customHeight="1" x14ac:dyDescent="0.25">
      <c r="A56" s="132" t="s">
        <v>202</v>
      </c>
      <c r="B56" s="152">
        <v>14051.049193999999</v>
      </c>
      <c r="C56" s="152" t="s">
        <v>211</v>
      </c>
      <c r="D56" s="152">
        <v>11700</v>
      </c>
      <c r="E56" s="152"/>
      <c r="F56" s="152" t="s">
        <v>211</v>
      </c>
      <c r="G56" s="152">
        <v>15750</v>
      </c>
      <c r="H56" s="152">
        <v>508900</v>
      </c>
      <c r="I56" s="152">
        <v>13899</v>
      </c>
      <c r="J56" s="152">
        <v>2061</v>
      </c>
      <c r="K56" s="152">
        <v>78815</v>
      </c>
      <c r="L56" s="152">
        <v>35493</v>
      </c>
      <c r="M56" s="152">
        <v>207194</v>
      </c>
      <c r="N56" s="152">
        <v>28391</v>
      </c>
      <c r="O56" s="152">
        <v>3150</v>
      </c>
      <c r="P56" s="152">
        <v>25861</v>
      </c>
      <c r="Q56" s="152" t="s">
        <v>211</v>
      </c>
      <c r="R56" s="152"/>
      <c r="S56" s="152">
        <v>151539</v>
      </c>
      <c r="T56" s="152">
        <v>8758.9480000000003</v>
      </c>
      <c r="U56" s="152" t="s">
        <v>211</v>
      </c>
      <c r="V56" s="152">
        <v>2638</v>
      </c>
      <c r="W56" s="152" t="s">
        <v>211</v>
      </c>
      <c r="X56" s="152">
        <v>88877</v>
      </c>
      <c r="Y56" s="152"/>
      <c r="Z56" s="152">
        <v>95853</v>
      </c>
      <c r="AA56" s="152" t="s">
        <v>211</v>
      </c>
      <c r="AB56" s="152">
        <v>18300</v>
      </c>
      <c r="AC56" s="152">
        <v>15295</v>
      </c>
      <c r="AD56" s="152">
        <v>6934</v>
      </c>
      <c r="AE56" s="152">
        <v>299</v>
      </c>
      <c r="AF56" s="152">
        <v>279486</v>
      </c>
      <c r="AH56" s="151"/>
    </row>
    <row r="57" spans="1:38" ht="15" customHeight="1" x14ac:dyDescent="0.25">
      <c r="A57" s="132" t="s">
        <v>409</v>
      </c>
      <c r="B57" s="152">
        <v>36346.693562</v>
      </c>
      <c r="C57" s="152" t="s">
        <v>211</v>
      </c>
      <c r="D57" s="152">
        <v>1200</v>
      </c>
      <c r="E57" s="152"/>
      <c r="F57" s="152" t="s">
        <v>211</v>
      </c>
      <c r="G57" s="152">
        <v>1479</v>
      </c>
      <c r="H57" s="152">
        <v>284600</v>
      </c>
      <c r="I57" s="152">
        <v>5321</v>
      </c>
      <c r="J57" s="152">
        <v>572</v>
      </c>
      <c r="K57" s="152">
        <v>36218</v>
      </c>
      <c r="L57" s="152">
        <v>5986</v>
      </c>
      <c r="M57" s="152">
        <v>64119</v>
      </c>
      <c r="N57" s="152">
        <v>26057</v>
      </c>
      <c r="O57" s="152">
        <v>14280</v>
      </c>
      <c r="P57" s="152">
        <v>28463</v>
      </c>
      <c r="Q57" s="152" t="s">
        <v>211</v>
      </c>
      <c r="R57" s="152"/>
      <c r="S57" s="152">
        <v>41389</v>
      </c>
      <c r="T57" s="152" t="s">
        <v>211</v>
      </c>
      <c r="U57" s="152" t="s">
        <v>211</v>
      </c>
      <c r="V57" s="152">
        <v>1431</v>
      </c>
      <c r="W57" s="152" t="s">
        <v>211</v>
      </c>
      <c r="X57" s="152">
        <v>13352</v>
      </c>
      <c r="Y57" s="152"/>
      <c r="Z57" s="152">
        <v>42693</v>
      </c>
      <c r="AA57" s="152" t="s">
        <v>211</v>
      </c>
      <c r="AB57" s="152">
        <v>5170</v>
      </c>
      <c r="AC57" s="152">
        <v>6458</v>
      </c>
      <c r="AD57" s="152">
        <v>3005</v>
      </c>
      <c r="AE57" s="152">
        <v>5605</v>
      </c>
      <c r="AF57" s="152">
        <v>67399</v>
      </c>
      <c r="AH57" s="151"/>
    </row>
    <row r="58" spans="1:38" ht="15" customHeight="1" x14ac:dyDescent="0.25">
      <c r="A58" s="132" t="s">
        <v>207</v>
      </c>
      <c r="B58" s="152">
        <v>4569.9690520000004</v>
      </c>
      <c r="C58" s="152" t="s">
        <v>211</v>
      </c>
      <c r="D58" s="152">
        <v>4040</v>
      </c>
      <c r="E58" s="152"/>
      <c r="F58" s="152" t="s">
        <v>211</v>
      </c>
      <c r="G58" s="152">
        <v>5142</v>
      </c>
      <c r="H58" s="152">
        <v>64374</v>
      </c>
      <c r="I58" s="152">
        <v>3667</v>
      </c>
      <c r="J58" s="152">
        <v>538</v>
      </c>
      <c r="K58" s="152">
        <v>19056</v>
      </c>
      <c r="L58" s="152">
        <v>8426</v>
      </c>
      <c r="M58" s="152">
        <v>116864</v>
      </c>
      <c r="N58" s="152">
        <v>1960</v>
      </c>
      <c r="O58" s="152">
        <v>3150</v>
      </c>
      <c r="P58" s="152">
        <v>11236</v>
      </c>
      <c r="Q58" s="152" t="s">
        <v>211</v>
      </c>
      <c r="R58" s="152"/>
      <c r="S58" s="152">
        <v>31038.42</v>
      </c>
      <c r="T58" s="152">
        <v>2792.73</v>
      </c>
      <c r="U58" s="152" t="s">
        <v>211</v>
      </c>
      <c r="V58" s="152">
        <v>1328</v>
      </c>
      <c r="W58" s="152" t="s">
        <v>211</v>
      </c>
      <c r="X58" s="152">
        <v>5416</v>
      </c>
      <c r="Y58" s="152"/>
      <c r="Z58" s="152">
        <v>10248</v>
      </c>
      <c r="AA58" s="152" t="s">
        <v>211</v>
      </c>
      <c r="AB58" s="152">
        <v>9250</v>
      </c>
      <c r="AC58" s="152">
        <v>19147</v>
      </c>
      <c r="AD58" s="152">
        <v>1243</v>
      </c>
      <c r="AE58" s="152">
        <v>6730</v>
      </c>
      <c r="AF58" s="152">
        <v>23268</v>
      </c>
      <c r="AH58" s="151"/>
    </row>
    <row r="59" spans="1:38" ht="15" customHeight="1" x14ac:dyDescent="0.25">
      <c r="A59" s="132" t="s">
        <v>208</v>
      </c>
      <c r="B59" s="152">
        <v>13609.675007</v>
      </c>
      <c r="C59" s="152" t="s">
        <v>211</v>
      </c>
      <c r="D59" s="152">
        <v>9700</v>
      </c>
      <c r="E59" s="152"/>
      <c r="F59" s="152" t="s">
        <v>211</v>
      </c>
      <c r="G59" s="152">
        <v>12410</v>
      </c>
      <c r="H59" s="152">
        <v>207688</v>
      </c>
      <c r="I59" s="152">
        <v>18247</v>
      </c>
      <c r="J59" s="152">
        <v>2059</v>
      </c>
      <c r="K59" s="152">
        <v>54524</v>
      </c>
      <c r="L59" s="152">
        <v>13646</v>
      </c>
      <c r="M59" s="152">
        <v>189174</v>
      </c>
      <c r="N59" s="152">
        <v>43600</v>
      </c>
      <c r="O59" s="152">
        <v>3930</v>
      </c>
      <c r="P59" s="152">
        <v>15995</v>
      </c>
      <c r="Q59" s="152" t="s">
        <v>211</v>
      </c>
      <c r="R59" s="152"/>
      <c r="S59" s="152">
        <v>73255.195999999996</v>
      </c>
      <c r="T59" s="152">
        <v>10746.423000000001</v>
      </c>
      <c r="U59" s="152" t="s">
        <v>211</v>
      </c>
      <c r="V59" s="152">
        <v>4441</v>
      </c>
      <c r="W59" s="152" t="s">
        <v>211</v>
      </c>
      <c r="X59" s="152">
        <v>14028</v>
      </c>
      <c r="Y59" s="152"/>
      <c r="Z59" s="152">
        <v>101637</v>
      </c>
      <c r="AA59" s="152" t="s">
        <v>211</v>
      </c>
      <c r="AB59" s="152">
        <v>17430</v>
      </c>
      <c r="AC59" s="152">
        <v>53930</v>
      </c>
      <c r="AD59" s="152">
        <v>3652</v>
      </c>
      <c r="AE59" s="152">
        <v>13841</v>
      </c>
      <c r="AF59" s="152">
        <v>94175</v>
      </c>
      <c r="AH59" s="151"/>
    </row>
    <row r="60" spans="1:38" ht="15" customHeight="1" x14ac:dyDescent="0.25">
      <c r="A60" s="132" t="s">
        <v>173</v>
      </c>
      <c r="B60" s="152">
        <v>9228.4821100000008</v>
      </c>
      <c r="C60" s="152" t="s">
        <v>211</v>
      </c>
      <c r="D60" s="152">
        <v>9203</v>
      </c>
      <c r="E60" s="152"/>
      <c r="F60" s="152" t="s">
        <v>211</v>
      </c>
      <c r="G60" s="152">
        <v>18342</v>
      </c>
      <c r="H60" s="152">
        <v>42835</v>
      </c>
      <c r="I60" s="152">
        <v>26236</v>
      </c>
      <c r="J60" s="152">
        <v>4930</v>
      </c>
      <c r="K60" s="152">
        <v>77796</v>
      </c>
      <c r="L60" s="152">
        <v>29114</v>
      </c>
      <c r="M60" s="152">
        <v>124723</v>
      </c>
      <c r="N60" s="152">
        <v>13755</v>
      </c>
      <c r="O60" s="152">
        <v>0</v>
      </c>
      <c r="P60" s="152">
        <v>12184</v>
      </c>
      <c r="Q60" s="152" t="s">
        <v>211</v>
      </c>
      <c r="R60" s="152"/>
      <c r="S60" s="152">
        <v>73418</v>
      </c>
      <c r="T60" s="152" t="s">
        <v>211</v>
      </c>
      <c r="U60" s="152" t="s">
        <v>211</v>
      </c>
      <c r="V60" s="152">
        <v>2622</v>
      </c>
      <c r="W60" s="152" t="s">
        <v>211</v>
      </c>
      <c r="X60" s="152">
        <v>135764</v>
      </c>
      <c r="Y60" s="152"/>
      <c r="Z60" s="152">
        <v>46439</v>
      </c>
      <c r="AA60" s="152" t="s">
        <v>211</v>
      </c>
      <c r="AB60" s="152">
        <v>1375</v>
      </c>
      <c r="AC60" s="152">
        <v>28326</v>
      </c>
      <c r="AD60" s="152">
        <v>5433</v>
      </c>
      <c r="AE60" s="152">
        <v>4906</v>
      </c>
      <c r="AF60" s="152">
        <v>136105</v>
      </c>
      <c r="AH60" s="151"/>
    </row>
    <row r="62" spans="1:38" ht="15" customHeight="1" x14ac:dyDescent="0.25">
      <c r="A62" s="157" t="s">
        <v>162</v>
      </c>
      <c r="B62" s="158">
        <f>IF(B53="n.a.",SUM(B54:B55)+B59,B53+B59)</f>
        <v>50124.227542000001</v>
      </c>
      <c r="C62" s="212">
        <f>M62*(IDEES!F303+IDEES!F308+IDEES!F311+IDEES!F320)/(IDEES!P303+IDEES!P308+IDEES!P311+IDEES!P320)</f>
        <v>86946.263185174132</v>
      </c>
      <c r="D62" s="158">
        <f t="shared" ref="D62:AF62" si="0">IF(D53="n.a.",SUM(D54:D55)+D59,D53+D59)</f>
        <v>37700</v>
      </c>
      <c r="E62" s="212">
        <f>B62*(IDEES!H303+IDEES!H308+IDEES!H311+IDEES!H320)/(IDEES!E303+IDEES!E308+IDEES!E311+IDEES!E320)</f>
        <v>61966.292641333232</v>
      </c>
      <c r="F62" s="212">
        <f>N62*(IDEES!I303+IDEES!I308+IDEES!I311+IDEES!I320)/(IDEES!Q303+IDEES!Q308+IDEES!Q311+IDEES!Q320)</f>
        <v>9104.5149099354585</v>
      </c>
      <c r="G62" s="158">
        <f t="shared" si="0"/>
        <v>48025</v>
      </c>
      <c r="H62" s="158">
        <f t="shared" si="0"/>
        <v>554863.56255199993</v>
      </c>
      <c r="I62" s="158">
        <f t="shared" si="0"/>
        <v>73372</v>
      </c>
      <c r="J62" s="158">
        <f t="shared" si="0"/>
        <v>3914</v>
      </c>
      <c r="K62" s="158">
        <f t="shared" si="0"/>
        <v>138112</v>
      </c>
      <c r="L62" s="158">
        <f t="shared" si="0"/>
        <v>28100</v>
      </c>
      <c r="M62" s="158">
        <f t="shared" si="0"/>
        <v>394472</v>
      </c>
      <c r="N62" s="158">
        <f t="shared" si="0"/>
        <v>69816</v>
      </c>
      <c r="O62" s="158">
        <f t="shared" si="0"/>
        <v>11620</v>
      </c>
      <c r="P62" s="158">
        <f t="shared" si="0"/>
        <v>21008</v>
      </c>
      <c r="Q62" s="212">
        <f>AF62*(IDEES!T303+IDEES!T308+IDEES!T311+IDEES!T320)/(IDEES!AI303+IDEES!AI308+IDEES!AI311+IDEES!AI320)</f>
        <v>27684.686877083768</v>
      </c>
      <c r="R62" s="212">
        <f>Y62*(IDEES!U303+IDEES!U308+IDEES!U311+IDEES!U320)/(IDEES!AB303+IDEES!AB308+IDEES!AB311+IDEES!AB320)</f>
        <v>5052.9766761457558</v>
      </c>
      <c r="S62" s="158">
        <f t="shared" si="0"/>
        <v>129929.196</v>
      </c>
      <c r="T62" s="158">
        <f t="shared" si="0"/>
        <v>19599.046999999999</v>
      </c>
      <c r="U62" s="212">
        <f>M62*(IDEES!X303+IDEES!X308+IDEES!X311+IDEES!X320)/(IDEES!P303+IDEES!P308+IDEES!P311+IDEES!P320)</f>
        <v>6974.7372210001704</v>
      </c>
      <c r="V62" s="158">
        <f t="shared" si="0"/>
        <v>8557</v>
      </c>
      <c r="W62" s="212">
        <f>N62*(IDEES!Z303+IDEES!Z308+IDEES!Z311+IDEES!Z320)/(IDEES!Q303+IDEES!Q308+IDEES!Q311+IDEES!Q320)</f>
        <v>1494.0635229466914</v>
      </c>
      <c r="X62" s="158">
        <f t="shared" si="0"/>
        <v>51410</v>
      </c>
      <c r="Y62" s="212">
        <f>AC62*(IDEES!AB303+IDEES!AB308+IDEES!AB311+IDEES!AB320)/(IDEES!AF303+IDEES!AF308+IDEES!AF311+IDEES!AF320)</f>
        <v>43450.123656141506</v>
      </c>
      <c r="Z62" s="158">
        <f t="shared" si="0"/>
        <v>190147</v>
      </c>
      <c r="AA62" s="212">
        <f>K62*(IDEES!AD303+IDEES!AD308+IDEES!AD311+IDEES!AD320)/(IDEES!N303+IDEES!N308+IDEES!N311+IDEES!N320)</f>
        <v>24921.273905849899</v>
      </c>
      <c r="AB62" s="158">
        <f t="shared" si="0"/>
        <v>25244</v>
      </c>
      <c r="AC62" s="158">
        <f t="shared" si="0"/>
        <v>83274</v>
      </c>
      <c r="AD62" s="158">
        <f t="shared" si="0"/>
        <v>10908</v>
      </c>
      <c r="AE62" s="158">
        <f t="shared" si="0"/>
        <v>20610</v>
      </c>
      <c r="AF62" s="159">
        <f t="shared" si="0"/>
        <v>229840</v>
      </c>
      <c r="AG62" s="212">
        <f>$K$62*(IDEES!AJ303+IDEES!AJ308+IDEES!AJ311+IDEES!AJ320)/(IDEES!$N$303+IDEES!$N$308+IDEES!$N$311+IDEES!$N$320)</f>
        <v>2070.0538596122137</v>
      </c>
      <c r="AH62" s="212">
        <f>$K$62*(IDEES!AK303+IDEES!AK308+IDEES!AK311+IDEES!AK320)/(IDEES!$N$303+IDEES!$N$308+IDEES!$N$311+IDEES!$N$320)</f>
        <v>5087.6389394866401</v>
      </c>
      <c r="AI62" s="212">
        <f>$K$62*(IDEES!AL303+IDEES!AL308+IDEES!AL311+IDEES!AL320)/(IDEES!$N$303+IDEES!$N$308+IDEES!$N$311+IDEES!$N$320)</f>
        <v>20.712536202361697</v>
      </c>
      <c r="AJ62" s="212">
        <f>$K$62*(IDEES!AM303+IDEES!AM308+IDEES!AM311+IDEES!AM320)/(IDEES!$N$303+IDEES!$N$308+IDEES!$N$311+IDEES!$N$320)</f>
        <v>3671.0913251058805</v>
      </c>
      <c r="AK62" s="212">
        <f>$K$62*(IDEES!AN303+IDEES!AN308+IDEES!AN311+IDEES!AN320)/(IDEES!$N$303+IDEES!$N$308+IDEES!$N$311+IDEES!$N$320)</f>
        <v>15433.749636472108</v>
      </c>
      <c r="AL62" s="212">
        <f>$K$62*(IDEES!AO303+IDEES!AO308+IDEES!AO311+IDEES!AO320)/(IDEES!$N$303+IDEES!$N$308+IDEES!$N$311+IDEES!$N$320)</f>
        <v>1709.1305172881807</v>
      </c>
    </row>
    <row r="63" spans="1:38" ht="15" customHeight="1" x14ac:dyDescent="0.25">
      <c r="A63" s="154" t="str">
        <f>A56</f>
        <v>Wholesale &amp; trade</v>
      </c>
      <c r="B63" s="155"/>
      <c r="C63" s="213"/>
      <c r="D63" s="155"/>
      <c r="E63" s="213"/>
      <c r="F63" s="213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213"/>
      <c r="R63" s="213"/>
      <c r="S63" s="155"/>
      <c r="T63" s="155"/>
      <c r="U63" s="213"/>
      <c r="V63" s="155"/>
      <c r="W63" s="213"/>
      <c r="X63" s="155"/>
      <c r="Y63" s="213"/>
      <c r="Z63" s="155"/>
      <c r="AA63" s="213"/>
      <c r="AB63" s="155"/>
      <c r="AC63" s="155"/>
      <c r="AD63" s="155"/>
      <c r="AE63" s="155"/>
      <c r="AF63" s="156"/>
      <c r="AG63" s="213"/>
      <c r="AH63" s="213"/>
      <c r="AI63" s="213"/>
      <c r="AJ63" s="213"/>
      <c r="AK63" s="213"/>
      <c r="AL63" s="213"/>
    </row>
    <row r="64" spans="1:38" ht="15" customHeight="1" x14ac:dyDescent="0.25">
      <c r="A64" s="160" t="s">
        <v>220</v>
      </c>
      <c r="B64" s="161">
        <f>IDEES!E264/(IDEES!E264+IDEES!E292)*B56</f>
        <v>8498.3246621501257</v>
      </c>
      <c r="C64" s="214">
        <f>M64*(IDEES!F247+IDEES!F252+IDEES!F255+IDEES!F264)/(IDEES!P247+IDEES!P252+IDEES!P255+IDEES!P264)</f>
        <v>23285.750394380753</v>
      </c>
      <c r="D64" s="161">
        <f>IDEES!G264/(IDEES!G264+IDEES!G292)*D56</f>
        <v>7076.3682607854425</v>
      </c>
      <c r="E64" s="214">
        <f>B64*(IDEES!H247+IDEES!H252+IDEES!H255+IDEES!H264)/(IDEES!E247+IDEES!E252+IDEES!E255+IDEES!E264)</f>
        <v>10524.958381880428</v>
      </c>
      <c r="F64" s="214">
        <f>N64*(IDEES!I247+IDEES!I252+IDEES!I255+IDEES!I264)/(IDEES!Q247+IDEES!Q252+IDEES!Q255+IDEES!Q264)</f>
        <v>1720.2745455054308</v>
      </c>
      <c r="G64" s="161">
        <f>IDEES!J264/(IDEES!J264+IDEES!J292)*G56</f>
        <v>9525.8803510573252</v>
      </c>
      <c r="H64" s="161">
        <f>IDEES!K264/(IDEES!K264+IDEES!K292)*H56</f>
        <v>307791.7784541634</v>
      </c>
      <c r="I64" s="161">
        <f>IDEES!L264/(IDEES!L264+IDEES!L292)*I56</f>
        <v>7536.0151981499403</v>
      </c>
      <c r="J64" s="161">
        <f>IDEES!M264/(IDEES!M264+IDEES!M292)*J56</f>
        <v>1117.4708485061531</v>
      </c>
      <c r="K64" s="161">
        <f>IDEES!N264/(IDEES!N264+IDEES!N292)*K56</f>
        <v>35896.456455453859</v>
      </c>
      <c r="L64" s="161">
        <f>IDEES!O264/(IDEES!O264+IDEES!O292)*L56</f>
        <v>19244.246883080497</v>
      </c>
      <c r="M64" s="161">
        <f>IDEES!P264/(IDEES!P264+IDEES!P292)*M56</f>
        <v>103597</v>
      </c>
      <c r="N64" s="161">
        <f>IDEES!Q264/(IDEES!Q264+IDEES!Q292)*N56</f>
        <v>12930.740280743394</v>
      </c>
      <c r="O64" s="161">
        <f>IDEES!R264/(IDEES!R264+IDEES!R292)*O56</f>
        <v>1434.674082784745</v>
      </c>
      <c r="P64" s="161">
        <f>IDEES!S264/(IDEES!S264+IDEES!S292)*P56</f>
        <v>15641.193127536097</v>
      </c>
      <c r="Q64" s="214">
        <f>AF64*(IDEES!T247+IDEES!T252+IDEES!T255+IDEES!T264)/(IDEES!AI247+IDEES!AI252+IDEES!AI255+IDEES!AI264)</f>
        <v>24238.728295842437</v>
      </c>
      <c r="R64" s="214">
        <f>Y64*(IDEES!U247+IDEES!U252+IDEES!U255+IDEES!U264)/(IDEES!AB247+IDEES!AB252+IDEES!AB255+IDEES!AB264)</f>
        <v>502.28381294402362</v>
      </c>
      <c r="S64" s="161">
        <f>IDEES!V264/(IDEES!V264+IDEES!V292)*S56</f>
        <v>69018.754232100779</v>
      </c>
      <c r="T64" s="161">
        <f>IDEES!W264/(IDEES!W264+IDEES!W292)*T56</f>
        <v>5297.5676602624044</v>
      </c>
      <c r="U64" s="214">
        <f>M64*(IDEES!X247+IDEES!X252+IDEES!X255+IDEES!X264)/(IDEES!P247+IDEES!P252+IDEES!P255+IDEES!P264)</f>
        <v>2419.4108433281813</v>
      </c>
      <c r="V64" s="161">
        <f>IDEES!Y264/(IDEES!Y264+IDEES!Y292)*V56</f>
        <v>1319</v>
      </c>
      <c r="W64" s="214">
        <f>N64*(IDEES!Z247+IDEES!Z252+IDEES!Z255+IDEES!Z264)/(IDEES!Q247+IDEES!Q252+IDEES!Q255+IDEES!Q264)</f>
        <v>264.61103010710832</v>
      </c>
      <c r="X64" s="161">
        <f>IDEES!AA264/(IDEES!AA264+IDEES!AA292)*X56</f>
        <v>44438.5</v>
      </c>
      <c r="Y64" s="214">
        <f>AC64*(IDEES!AB247+IDEES!AB252+IDEES!AB255+IDEES!AB264)/(IDEES!AF247+IDEES!AF252+IDEES!AF255+IDEES!AF264)</f>
        <v>4446.5438908792157</v>
      </c>
      <c r="Z64" s="161">
        <f>IDEES!AC264/(IDEES!AC264+IDEES!AC292)*Z56</f>
        <v>57973.600589834787</v>
      </c>
      <c r="AA64" s="214">
        <f>K64*(IDEES!AD247+IDEES!AD252+IDEES!AD255+IDEES!AD264)/(IDEES!N247+IDEES!N252+IDEES!N255+IDEES!N264)</f>
        <v>6472.772441791959</v>
      </c>
      <c r="AB64" s="161">
        <f>IDEES!AE264/(IDEES!AE264+IDEES!AE292)*AB56</f>
        <v>11068.165741228509</v>
      </c>
      <c r="AC64" s="161">
        <f>IDEES!AF264/(IDEES!AF264+IDEES!AF292)*AC56</f>
        <v>8292.9241280454225</v>
      </c>
      <c r="AD64" s="161">
        <f>IDEES!AG264/(IDEES!AG264+IDEES!AG292)*AD56</f>
        <v>3158.10479048553</v>
      </c>
      <c r="AE64" s="161">
        <f>IDEES!AH264/(IDEES!AH264+IDEES!AH292)*AE56</f>
        <v>180.84052222007239</v>
      </c>
      <c r="AF64" s="162">
        <f>IDEES!AI264/(IDEES!AI264+IDEES!AI292)*AF56</f>
        <v>197759.8673729747</v>
      </c>
      <c r="AG64" s="214">
        <f>$K$64*(IDEES!AJ247+IDEES!AJ252+IDEES!AJ255+IDEES!AJ264)/(IDEES!$N$247+IDEES!$N$252+IDEES!$N$255+IDEES!$N$264)</f>
        <v>531.91942157110577</v>
      </c>
      <c r="AH64" s="214">
        <f>$K$64*(IDEES!AK247+IDEES!AK252+IDEES!AK255+IDEES!AK264)/(IDEES!$N$247+IDEES!$N$252+IDEES!$N$255+IDEES!$N$264)</f>
        <v>1338.4770096107768</v>
      </c>
      <c r="AI64" s="214">
        <f>$K$64*(IDEES!AL247+IDEES!AL252+IDEES!AL255+IDEES!AL264)/(IDEES!$N$247+IDEES!$N$252+IDEES!$N$255+IDEES!$N$264)</f>
        <v>5.3180310999297422</v>
      </c>
      <c r="AJ64" s="214">
        <f>$K$64*(IDEES!AM247+IDEES!AM252+IDEES!AM255+IDEES!AM264)/(IDEES!$N$247+IDEES!$N$252+IDEES!$N$255+IDEES!$N$264)</f>
        <v>953.99757761450644</v>
      </c>
      <c r="AK64" s="214">
        <f>$K$64*(IDEES!AN247+IDEES!AN252+IDEES!AN255+IDEES!AN264)/(IDEES!$N$247+IDEES!$N$252+IDEES!$N$255+IDEES!$N$264)</f>
        <v>4053.5137614190621</v>
      </c>
      <c r="AL64" s="214">
        <f>$K$64*(IDEES!AO247+IDEES!AO252+IDEES!AO255+IDEES!AO264)/(IDEES!$N$247+IDEES!$N$252+IDEES!$N$255+IDEES!$N$264)</f>
        <v>446.52662341229569</v>
      </c>
    </row>
    <row r="65" spans="1:38" ht="15" customHeight="1" x14ac:dyDescent="0.25">
      <c r="A65" s="160" t="s">
        <v>221</v>
      </c>
      <c r="B65" s="161">
        <f>B56-B64</f>
        <v>5552.7245318498735</v>
      </c>
      <c r="C65" s="214">
        <f>M65*(IDEES!F275+IDEES!F280+IDEES!F283+IDEES!F292)/(IDEES!P275+IDEES!P280+IDEES!P283+IDEES!P292)</f>
        <v>23285.750394380753</v>
      </c>
      <c r="D65" s="161">
        <f t="shared" ref="D65:AF65" si="1">D56-D64</f>
        <v>4623.6317392145575</v>
      </c>
      <c r="E65" s="214">
        <f>B65*(IDEES!H275+IDEES!H280+IDEES!H283+IDEES!H292)/(IDEES!E275+IDEES!E280+IDEES!E283+IDEES!E292)</f>
        <v>6876.9077350099942</v>
      </c>
      <c r="F65" s="214">
        <f>N65*(IDEES!I275+IDEES!I280+IDEES!I283+IDEES!I292)/(IDEES!Q275+IDEES!Q280+IDEES!Q283+IDEES!Q292)</f>
        <v>2056.7957196964958</v>
      </c>
      <c r="G65" s="161">
        <f t="shared" si="1"/>
        <v>6224.1196489426748</v>
      </c>
      <c r="H65" s="161">
        <f t="shared" si="1"/>
        <v>201108.2215458366</v>
      </c>
      <c r="I65" s="161">
        <f t="shared" si="1"/>
        <v>6362.9848018500597</v>
      </c>
      <c r="J65" s="161">
        <f t="shared" si="1"/>
        <v>943.52915149384694</v>
      </c>
      <c r="K65" s="161">
        <f t="shared" si="1"/>
        <v>42918.543544546141</v>
      </c>
      <c r="L65" s="161">
        <f t="shared" si="1"/>
        <v>16248.753116919503</v>
      </c>
      <c r="M65" s="161">
        <f t="shared" si="1"/>
        <v>103597</v>
      </c>
      <c r="N65" s="161">
        <f t="shared" si="1"/>
        <v>15460.259719256606</v>
      </c>
      <c r="O65" s="161">
        <f t="shared" si="1"/>
        <v>1715.325917215255</v>
      </c>
      <c r="P65" s="161">
        <f t="shared" si="1"/>
        <v>10219.806872463903</v>
      </c>
      <c r="Q65" s="214">
        <f>AF65*(IDEES!T275+IDEES!T280+IDEES!T283+IDEES!T292)/(IDEES!AI275+IDEES!AI280+IDEES!AI283+IDEES!AI292)</f>
        <v>10016.883353185132</v>
      </c>
      <c r="R65" s="214">
        <f>Y65*(IDEES!U275+IDEES!U280+IDEES!U283+IDEES!U292)/(IDEES!AB275+IDEES!AB280+IDEES!AB283+IDEES!AB292)</f>
        <v>424.10002951728819</v>
      </c>
      <c r="S65" s="161">
        <f t="shared" si="1"/>
        <v>82520.245767899221</v>
      </c>
      <c r="T65" s="161">
        <f t="shared" si="1"/>
        <v>3461.3803397375959</v>
      </c>
      <c r="U65" s="214">
        <f>M65*(IDEES!X275+IDEES!X280+IDEES!X283+IDEES!X292)/(IDEES!P275+IDEES!P280+IDEES!P283+IDEES!P292)</f>
        <v>1580.8200411789194</v>
      </c>
      <c r="V65" s="161">
        <f t="shared" si="1"/>
        <v>1319</v>
      </c>
      <c r="W65" s="214">
        <f>N65*(IDEES!Z275+IDEES!Z280+IDEES!Z283+IDEES!Z292)/(IDEES!Q275+IDEES!Q280+IDEES!Q283+IDEES!Q292)</f>
        <v>316.37440403379077</v>
      </c>
      <c r="X65" s="161">
        <f t="shared" si="1"/>
        <v>44438.5</v>
      </c>
      <c r="Y65" s="214">
        <f>AC65*(IDEES!AB275+IDEES!AB280+IDEES!AB283+IDEES!AB292)/(IDEES!AF275+IDEES!AF280+IDEES!AF283+IDEES!AF292)</f>
        <v>3754.4100502039296</v>
      </c>
      <c r="Z65" s="161">
        <f t="shared" si="1"/>
        <v>37879.399410165213</v>
      </c>
      <c r="AA65" s="214">
        <f>K65*(IDEES!AD275+IDEES!AD280+IDEES!AD283+IDEES!AD292)/(IDEES!N275+IDEES!N280+IDEES!N283+IDEES!N292)</f>
        <v>7738.9802038462522</v>
      </c>
      <c r="AB65" s="161">
        <f t="shared" si="1"/>
        <v>7231.8342587714906</v>
      </c>
      <c r="AC65" s="161">
        <f t="shared" si="1"/>
        <v>7002.0758719545775</v>
      </c>
      <c r="AD65" s="161">
        <f t="shared" si="1"/>
        <v>3775.89520951447</v>
      </c>
      <c r="AE65" s="161">
        <f t="shared" si="1"/>
        <v>118.15947777992761</v>
      </c>
      <c r="AF65" s="162">
        <f t="shared" si="1"/>
        <v>81726.132627025305</v>
      </c>
      <c r="AG65" s="214">
        <f>$K$65*(IDEES!AJ275+IDEES!AJ280+IDEES!AJ283+IDEES!AJ292)/(IDEES!$N$275+IDEES!$N$280+IDEES!$N$283+IDEES!$N$292)</f>
        <v>635.97382892708299</v>
      </c>
      <c r="AH65" s="214">
        <f>$K$65*(IDEES!AK275+IDEES!AK280+IDEES!AK283+IDEES!AK292)/(IDEES!$N$275+IDEES!$N$280+IDEES!$N$283+IDEES!$N$292)</f>
        <v>1600.3107128872648</v>
      </c>
      <c r="AI65" s="214">
        <f>$K$65*(IDEES!AL275+IDEES!AL280+IDEES!AL283+IDEES!AL292)/(IDEES!$N$275+IDEES!$N$280+IDEES!$N$283+IDEES!$N$292)</f>
        <v>6.3583476440585462</v>
      </c>
      <c r="AJ65" s="214">
        <f>$K$65*(IDEES!AM275+IDEES!AM280+IDEES!AM283+IDEES!AM292)/(IDEES!$N$275+IDEES!$N$280+IDEES!$N$283+IDEES!$N$292)</f>
        <v>1140.6191757966394</v>
      </c>
      <c r="AK65" s="214">
        <f>$K$65*(IDEES!AN275+IDEES!AN280+IDEES!AN283+IDEES!AN292)/(IDEES!$N$275+IDEES!$N$280+IDEES!$N$283+IDEES!$N$292)</f>
        <v>4846.4646390312182</v>
      </c>
      <c r="AL65" s="214">
        <f>$K$65*(IDEES!AO275+IDEES!AO280+IDEES!AO283+IDEES!AO292)/(IDEES!$N$275+IDEES!$N$280+IDEES!$N$283+IDEES!$N$292)</f>
        <v>533.87643859782929</v>
      </c>
    </row>
    <row r="66" spans="1:38" ht="15" customHeight="1" x14ac:dyDescent="0.25">
      <c r="A66" s="163" t="str">
        <f>A57</f>
        <v>Hotel &amp; restaurant</v>
      </c>
      <c r="B66" s="161">
        <f>B57</f>
        <v>36346.693562</v>
      </c>
      <c r="C66" s="214">
        <f>M66*(IDEES!F191+IDEES!F196+IDEES!F199+IDEES!F208)/(IDEES!P191+IDEES!P196+IDEES!P199+IDEES!P208)</f>
        <v>12595.735535131955</v>
      </c>
      <c r="D66" s="161">
        <f t="shared" ref="D66:AF66" si="2">D57</f>
        <v>1200</v>
      </c>
      <c r="E66" s="214">
        <f>B66*(IDEES!H191+IDEES!H196+IDEES!H199+IDEES!H208)/(IDEES!E191+IDEES!E196+IDEES!E199+IDEES!E208)</f>
        <v>42373.016633955674</v>
      </c>
      <c r="F66" s="214">
        <f>N66*(IDEES!I191+IDEES!I196+IDEES!I199+IDEES!I208)/(IDEES!Q191+IDEES!Q196+IDEES!Q199+IDEES!Q208)</f>
        <v>3167.1023211208376</v>
      </c>
      <c r="G66" s="161">
        <f t="shared" si="2"/>
        <v>1479</v>
      </c>
      <c r="H66" s="161">
        <f t="shared" si="2"/>
        <v>284600</v>
      </c>
      <c r="I66" s="161">
        <f t="shared" si="2"/>
        <v>5321</v>
      </c>
      <c r="J66" s="161">
        <f t="shared" si="2"/>
        <v>572</v>
      </c>
      <c r="K66" s="161">
        <f t="shared" si="2"/>
        <v>36218</v>
      </c>
      <c r="L66" s="161">
        <f t="shared" si="2"/>
        <v>5986</v>
      </c>
      <c r="M66" s="161">
        <f t="shared" si="2"/>
        <v>64119</v>
      </c>
      <c r="N66" s="161">
        <f t="shared" si="2"/>
        <v>26057</v>
      </c>
      <c r="O66" s="161">
        <f>O57-O68</f>
        <v>8778</v>
      </c>
      <c r="P66" s="161">
        <f t="shared" si="2"/>
        <v>28463</v>
      </c>
      <c r="Q66" s="214">
        <f>AF66*(IDEES!T191+IDEES!T196+IDEES!T199+IDEES!T208)/(IDEES!AI191+IDEES!AI196+IDEES!AI199+IDEES!AI208)</f>
        <v>6512.0185421563856</v>
      </c>
      <c r="R66" s="214">
        <f>Y66*(IDEES!U191+IDEES!U196+IDEES!U199+IDEES!U208)/(IDEES!AB191+IDEES!AB196+IDEES!AB199+IDEES!AB208)</f>
        <v>327.15699906268384</v>
      </c>
      <c r="S66" s="161">
        <f t="shared" si="2"/>
        <v>41389</v>
      </c>
      <c r="T66" s="214">
        <f>V66*(IDEES!W191+IDEES!W196+IDEES!W199+IDEES!W208)/(IDEES!Y191+IDEES!Y196+IDEES!Y199+IDEES!Y208)</f>
        <v>2244.8778741442611</v>
      </c>
      <c r="U66" s="214">
        <f>M66*(IDEES!X191+IDEES!X196+IDEES!X199+IDEES!X208)/(IDEES!P191+IDEES!P196+IDEES!P199+IDEES!P208)</f>
        <v>1337.2517528915484</v>
      </c>
      <c r="V66" s="161">
        <f t="shared" si="2"/>
        <v>1431</v>
      </c>
      <c r="W66" s="214">
        <f>N66*(IDEES!Z191+IDEES!Z196+IDEES!Z199+IDEES!Z208)/(IDEES!Q191+IDEES!Q196+IDEES!Q199+IDEES!Q208)</f>
        <v>724.52379154769369</v>
      </c>
      <c r="X66" s="161">
        <f t="shared" si="2"/>
        <v>13352</v>
      </c>
      <c r="Y66" s="214">
        <f>AC66*(IDEES!AB191+IDEES!AB196+IDEES!AB199+IDEES!AB208)/(IDEES!AF191+IDEES!AF196+IDEES!AF199+IDEES!AF208)</f>
        <v>4577.3725610572446</v>
      </c>
      <c r="Z66" s="161">
        <f t="shared" si="2"/>
        <v>42693</v>
      </c>
      <c r="AA66" s="214">
        <f>K66*(IDEES!AD191+IDEES!AD196+IDEES!AD199+IDEES!AD208)/(IDEES!N191+IDEES!N196+IDEES!N199+IDEES!N208)</f>
        <v>6449.6276002986178</v>
      </c>
      <c r="AB66" s="161">
        <f t="shared" si="2"/>
        <v>5170</v>
      </c>
      <c r="AC66" s="161">
        <f t="shared" si="2"/>
        <v>6458</v>
      </c>
      <c r="AD66" s="161">
        <f t="shared" si="2"/>
        <v>3005</v>
      </c>
      <c r="AE66" s="161">
        <f t="shared" si="2"/>
        <v>5605</v>
      </c>
      <c r="AF66" s="162">
        <f t="shared" si="2"/>
        <v>67399</v>
      </c>
      <c r="AG66" s="214">
        <f>$K$66*(IDEES!AJ191+IDEES!AJ196+IDEES!AJ199+IDEES!AJ208)/(IDEES!$N$191+IDEES!$N$196+IDEES!$N$199+IDEES!$N$208)</f>
        <v>679.99037669225538</v>
      </c>
      <c r="AH66" s="214">
        <f>$K$66*(IDEES!AK191+IDEES!AK196+IDEES!AK199+IDEES!AK208)/(IDEES!$N$191+IDEES!$N$196+IDEES!$N$199+IDEES!$N$208)</f>
        <v>784.48403105061834</v>
      </c>
      <c r="AI66" s="214">
        <f>$K$66*(IDEES!AL191+IDEES!AL196+IDEES!AL199+IDEES!AL208)/(IDEES!$N$191+IDEES!$N$196+IDEES!$N$199+IDEES!$N$208)</f>
        <v>6.3291182578825573</v>
      </c>
      <c r="AJ66" s="214">
        <f>$K$66*(IDEES!AM191+IDEES!AM196+IDEES!AM199+IDEES!AM208)/(IDEES!$N$191+IDEES!$N$196+IDEES!$N$199+IDEES!$N$208)</f>
        <v>834.88341838213569</v>
      </c>
      <c r="AK66" s="214">
        <f>$K$66*(IDEES!AN191+IDEES!AN196+IDEES!AN199+IDEES!AN208)/(IDEES!$N$191+IDEES!$N$196+IDEES!$N$199+IDEES!$N$208)</f>
        <v>2894.4364216097124</v>
      </c>
      <c r="AL66" s="214">
        <f>$K$66*(IDEES!AO191+IDEES!AO196+IDEES!AO199+IDEES!AO208)/(IDEES!$N$191+IDEES!$N$196+IDEES!$N$199+IDEES!$N$208)</f>
        <v>429.18684277574613</v>
      </c>
    </row>
    <row r="67" spans="1:38" ht="15" customHeight="1" x14ac:dyDescent="0.25">
      <c r="A67" s="163" t="str">
        <f>A58</f>
        <v>Health</v>
      </c>
      <c r="B67" s="161">
        <f>B58</f>
        <v>4569.9690520000004</v>
      </c>
      <c r="C67" s="214">
        <f>M67*(IDEES!F163+IDEES!F168+IDEES!F171+IDEES!F180)/(IDEES!P163+IDEES!P168+IDEES!P171+IDEES!P180)</f>
        <v>25700.71605097736</v>
      </c>
      <c r="D67" s="161">
        <f t="shared" ref="D67:AF67" si="3">D58</f>
        <v>4040</v>
      </c>
      <c r="E67" s="214">
        <f>B67*(IDEES!H163+IDEES!H168+IDEES!H171+IDEES!H180)/(IDEES!E163+IDEES!E168+IDEES!E171+IDEES!E180)</f>
        <v>5638.9075288589465</v>
      </c>
      <c r="F67" s="214">
        <f>N67*(IDEES!I163+IDEES!I168+IDEES!I171+IDEES!I180)/(IDEES!Q163+IDEES!Q168+IDEES!Q171+IDEES!Q180)</f>
        <v>256.35961929860724</v>
      </c>
      <c r="G67" s="161">
        <f t="shared" si="3"/>
        <v>5142</v>
      </c>
      <c r="H67" s="161">
        <f t="shared" si="3"/>
        <v>64374</v>
      </c>
      <c r="I67" s="161">
        <f t="shared" si="3"/>
        <v>3667</v>
      </c>
      <c r="J67" s="161">
        <f t="shared" si="3"/>
        <v>538</v>
      </c>
      <c r="K67" s="161">
        <f t="shared" si="3"/>
        <v>19056</v>
      </c>
      <c r="L67" s="161">
        <f t="shared" si="3"/>
        <v>8426</v>
      </c>
      <c r="M67" s="161">
        <f t="shared" si="3"/>
        <v>116864</v>
      </c>
      <c r="N67" s="161">
        <f t="shared" si="3"/>
        <v>1960</v>
      </c>
      <c r="O67" s="161">
        <f t="shared" si="3"/>
        <v>3150</v>
      </c>
      <c r="P67" s="161">
        <f t="shared" si="3"/>
        <v>11236</v>
      </c>
      <c r="Q67" s="214">
        <f>AF67*(IDEES!T163+IDEES!T168+IDEES!T171+IDEES!T180)/(IDEES!AI163+IDEES!AI168+IDEES!AI171+IDEES!AI180)</f>
        <v>2795.7309775145773</v>
      </c>
      <c r="R67" s="214">
        <f>Y67*(IDEES!U163+IDEES!U168+IDEES!U171+IDEES!U180)/(IDEES!AB163+IDEES!AB168+IDEES!AB171+IDEES!AB180)</f>
        <v>1074.4942417406487</v>
      </c>
      <c r="S67" s="161">
        <f t="shared" si="3"/>
        <v>31038.42</v>
      </c>
      <c r="T67" s="161">
        <f t="shared" si="3"/>
        <v>2792.73</v>
      </c>
      <c r="U67" s="214">
        <f>M67*(IDEES!X163+IDEES!X168+IDEES!X171+IDEES!X180)/(IDEES!P163+IDEES!P168+IDEES!P171+IDEES!P180)</f>
        <v>1194.6464798554448</v>
      </c>
      <c r="V67" s="161">
        <f t="shared" si="3"/>
        <v>1328</v>
      </c>
      <c r="W67" s="214">
        <f>N67*(IDEES!Z163+IDEES!Z168+IDEES!Z171+IDEES!Z180)/(IDEES!Q163+IDEES!Q168+IDEES!Q171+IDEES!Q180)</f>
        <v>47.529948008047725</v>
      </c>
      <c r="X67" s="161">
        <f t="shared" si="3"/>
        <v>5416</v>
      </c>
      <c r="Y67" s="214">
        <f>AC67*(IDEES!AB163+IDEES!AB168+IDEES!AB171+IDEES!AB180)/(IDEES!AF163+IDEES!AF168+IDEES!AF171+IDEES!AF180)</f>
        <v>11750.651477792915</v>
      </c>
      <c r="Z67" s="161">
        <f t="shared" si="3"/>
        <v>10248</v>
      </c>
      <c r="AA67" s="214">
        <f>K67*(IDEES!AD163+IDEES!AD168+IDEES!AD171+IDEES!AD180)/(IDEES!N163+IDEES!N168+IDEES!N171+IDEES!N180)</f>
        <v>3420.0713357075792</v>
      </c>
      <c r="AB67" s="161">
        <f t="shared" si="3"/>
        <v>9250</v>
      </c>
      <c r="AC67" s="161">
        <f t="shared" si="3"/>
        <v>19147</v>
      </c>
      <c r="AD67" s="161">
        <f t="shared" si="3"/>
        <v>1243</v>
      </c>
      <c r="AE67" s="161">
        <f t="shared" si="3"/>
        <v>6730</v>
      </c>
      <c r="AF67" s="162">
        <f t="shared" si="3"/>
        <v>23268</v>
      </c>
      <c r="AG67" s="214">
        <f>$K$67*(IDEES!AJ163+IDEES!AJ168+IDEES!AJ171+IDEES!AJ180)/(IDEES!$N$163+IDEES!$N$168+IDEES!$N$171+IDEES!$N$180)</f>
        <v>277.67905741145978</v>
      </c>
      <c r="AH67" s="214">
        <f>$K$67*(IDEES!AK163+IDEES!AK168+IDEES!AK171+IDEES!AK180)/(IDEES!$N$163+IDEES!$N$168+IDEES!$N$171+IDEES!$N$180)</f>
        <v>679.45643596713603</v>
      </c>
      <c r="AI67" s="214">
        <f>$K$67*(IDEES!AL163+IDEES!AL168+IDEES!AL171+IDEES!AL180)/(IDEES!$N$163+IDEES!$N$168+IDEES!$N$171+IDEES!$N$180)</f>
        <v>2.9917815178845428</v>
      </c>
      <c r="AJ67" s="214">
        <f>$K$67*(IDEES!AM163+IDEES!AM168+IDEES!AM171+IDEES!AM180)/(IDEES!$N$163+IDEES!$N$168+IDEES!$N$171+IDEES!$N$180)</f>
        <v>496.777156942266</v>
      </c>
      <c r="AK67" s="214">
        <f>$K$67*(IDEES!AN163+IDEES!AN168+IDEES!AN171+IDEES!AN180)/(IDEES!$N$163+IDEES!$N$168+IDEES!$N$171+IDEES!$N$180)</f>
        <v>2052.3982694370516</v>
      </c>
      <c r="AL67" s="214">
        <f>$K$67*(IDEES!AO163+IDEES!AO168+IDEES!AO171+IDEES!AO180)/(IDEES!$N$163+IDEES!$N$168+IDEES!$N$171+IDEES!$N$180)</f>
        <v>223.16241534447116</v>
      </c>
    </row>
    <row r="68" spans="1:38" ht="15" customHeight="1" x14ac:dyDescent="0.25">
      <c r="A68" s="164" t="str">
        <f>A60</f>
        <v>Other</v>
      </c>
      <c r="B68" s="165">
        <f>B60</f>
        <v>9228.4821100000008</v>
      </c>
      <c r="C68" s="215">
        <f>M68*(IDEES!F219+IDEES!F224+IDEES!F227+IDEES!F236)/(IDEES!P219+IDEES!P224+IDEES!P227+IDEES!P236)</f>
        <v>26524.349247239272</v>
      </c>
      <c r="D68" s="165">
        <f t="shared" ref="D68:AF68" si="4">D60</f>
        <v>9203</v>
      </c>
      <c r="E68" s="215">
        <f>B68*(IDEES!H219+IDEES!H224+IDEES!H227+IDEES!H236)/(IDEES!E219+IDEES!E224+IDEES!E227+IDEES!E236)</f>
        <v>11127.230079160739</v>
      </c>
      <c r="F68" s="215">
        <f>N68*(IDEES!I219+IDEES!I224+IDEES!I227+IDEES!I236)/(IDEES!Q219+IDEES!Q224+IDEES!Q227+IDEES!Q236)</f>
        <v>1754.6385522768799</v>
      </c>
      <c r="G68" s="165">
        <f t="shared" si="4"/>
        <v>18342</v>
      </c>
      <c r="H68" s="165">
        <f t="shared" si="4"/>
        <v>42835</v>
      </c>
      <c r="I68" s="165">
        <f t="shared" si="4"/>
        <v>26236</v>
      </c>
      <c r="J68" s="165">
        <f t="shared" si="4"/>
        <v>4930</v>
      </c>
      <c r="K68" s="165">
        <f t="shared" si="4"/>
        <v>77796</v>
      </c>
      <c r="L68" s="165">
        <f t="shared" si="4"/>
        <v>29114</v>
      </c>
      <c r="M68" s="165">
        <f t="shared" si="4"/>
        <v>124723</v>
      </c>
      <c r="N68" s="165">
        <f t="shared" si="4"/>
        <v>13755</v>
      </c>
      <c r="O68" s="215">
        <f>N68/2.5</f>
        <v>5502</v>
      </c>
      <c r="P68" s="165">
        <f t="shared" si="4"/>
        <v>12184</v>
      </c>
      <c r="Q68" s="215">
        <f>AF68*(IDEES!T219+IDEES!T224+IDEES!T227+IDEES!T236)/(IDEES!AI219+IDEES!AI224+IDEES!AI227+IDEES!AI236)</f>
        <v>14780.185549913804</v>
      </c>
      <c r="R68" s="215">
        <f>Y68*(IDEES!U219+IDEES!U224+IDEES!U227+IDEES!U236)/(IDEES!AB219+IDEES!AB224+IDEES!AB227+IDEES!AB236)</f>
        <v>1606.9015407379566</v>
      </c>
      <c r="S68" s="165">
        <f t="shared" si="4"/>
        <v>73418</v>
      </c>
      <c r="T68" s="215">
        <f>V68*(IDEES!W219+IDEES!W224+IDEES!W227+IDEES!W236)/(IDEES!Y219+IDEES!Y224+IDEES!Y227+IDEES!Y236)</f>
        <v>1833.8121166732769</v>
      </c>
      <c r="U68" s="215">
        <f>M68*(IDEES!X219+IDEES!X224+IDEES!X227+IDEES!X236)/(IDEES!P219+IDEES!P224+IDEES!P227+IDEES!P236)</f>
        <v>1439.2122849116845</v>
      </c>
      <c r="V68" s="165">
        <f t="shared" si="4"/>
        <v>2622</v>
      </c>
      <c r="W68" s="215">
        <f>N68*(IDEES!Z219+IDEES!Z224+IDEES!Z227+IDEES!Z236)/(IDEES!Q219+IDEES!Q224+IDEES!Q227+IDEES!Q236)</f>
        <v>344.74723568420137</v>
      </c>
      <c r="X68" s="165">
        <f t="shared" si="4"/>
        <v>135764</v>
      </c>
      <c r="Y68" s="215">
        <f>AC68*(IDEES!AB219+IDEES!AB224+IDEES!AB227+IDEES!AB236)/(IDEES!AF219+IDEES!AF224+IDEES!AF227+IDEES!AF236)</f>
        <v>16555.72770903429</v>
      </c>
      <c r="Z68" s="165">
        <f t="shared" si="4"/>
        <v>46439</v>
      </c>
      <c r="AA68" s="215">
        <f>K68*(IDEES!AD219+IDEES!AD224+IDEES!AD227+IDEES!AD236)/(IDEES!N219+IDEES!N224+IDEES!N227+IDEES!N236)</f>
        <v>13948.118850132681</v>
      </c>
      <c r="AB68" s="165">
        <f t="shared" si="4"/>
        <v>1375</v>
      </c>
      <c r="AC68" s="165">
        <f t="shared" si="4"/>
        <v>28326</v>
      </c>
      <c r="AD68" s="165">
        <f t="shared" si="4"/>
        <v>5433</v>
      </c>
      <c r="AE68" s="165">
        <f t="shared" si="4"/>
        <v>4906</v>
      </c>
      <c r="AF68" s="166">
        <f t="shared" si="4"/>
        <v>136105</v>
      </c>
      <c r="AG68" s="215">
        <f>$K$68*(IDEES!AJ219+IDEES!AJ224+IDEES!AJ227+IDEES!AJ236)/(IDEES!$N$219+IDEES!$N$224+IDEES!$N$227+IDEES!$N$236)</f>
        <v>1225.1087995981811</v>
      </c>
      <c r="AH68" s="215">
        <f>$K$68*(IDEES!AK219+IDEES!AK224+IDEES!AK227+IDEES!AK236)/(IDEES!$N$219+IDEES!$N$224+IDEES!$N$227+IDEES!$N$236)</f>
        <v>2499.2713513806702</v>
      </c>
      <c r="AI68" s="215">
        <f>$K$68*(IDEES!AL219+IDEES!AL224+IDEES!AL227+IDEES!AL236)/(IDEES!$N$219+IDEES!$N$224+IDEES!$N$227+IDEES!$N$236)</f>
        <v>12.5338034482156</v>
      </c>
      <c r="AJ68" s="215">
        <f>$K$68*(IDEES!AM219+IDEES!AM224+IDEES!AM227+IDEES!AM236)/(IDEES!$N$219+IDEES!$N$224+IDEES!$N$227+IDEES!$N$236)</f>
        <v>1974.0459130981485</v>
      </c>
      <c r="AK68" s="215">
        <f>$K$68*(IDEES!AN219+IDEES!AN224+IDEES!AN227+IDEES!AN236)/(IDEES!$N$219+IDEES!$N$224+IDEES!$N$227+IDEES!$N$236)</f>
        <v>7844.9331794109958</v>
      </c>
      <c r="AL68" s="215">
        <f>$K$68*(IDEES!AO219+IDEES!AO224+IDEES!AO227+IDEES!AO236)/(IDEES!$N$219+IDEES!$N$224+IDEES!$N$227+IDEES!$N$236)</f>
        <v>919.28834448152531</v>
      </c>
    </row>
    <row r="70" spans="1:38" ht="15" customHeight="1" x14ac:dyDescent="0.25">
      <c r="C70" s="222" t="s">
        <v>408</v>
      </c>
      <c r="E70" s="222" t="s">
        <v>408</v>
      </c>
      <c r="F70" s="222" t="s">
        <v>408</v>
      </c>
      <c r="O70" s="222" t="s">
        <v>408</v>
      </c>
      <c r="Q70" s="222" t="s">
        <v>408</v>
      </c>
      <c r="R70" s="222" t="s">
        <v>408</v>
      </c>
      <c r="T70" s="222" t="s">
        <v>408</v>
      </c>
      <c r="U70" s="222" t="s">
        <v>408</v>
      </c>
      <c r="W70" s="222" t="s">
        <v>408</v>
      </c>
      <c r="Y70" s="222" t="s">
        <v>408</v>
      </c>
      <c r="AA70" s="222" t="s">
        <v>408</v>
      </c>
      <c r="AG70" s="222" t="s">
        <v>408</v>
      </c>
      <c r="AH70" s="222" t="s">
        <v>408</v>
      </c>
      <c r="AI70" s="222" t="s">
        <v>408</v>
      </c>
      <c r="AJ70" s="222" t="s">
        <v>408</v>
      </c>
      <c r="AK70" s="222" t="s">
        <v>408</v>
      </c>
      <c r="AL70" s="222" t="s">
        <v>408</v>
      </c>
    </row>
    <row r="71" spans="1:38" ht="15" customHeight="1" x14ac:dyDescent="0.25">
      <c r="N71" s="152"/>
      <c r="O71" s="152"/>
    </row>
    <row r="73" spans="1:38" ht="15" customHeight="1" x14ac:dyDescent="0.25">
      <c r="O73" s="152"/>
    </row>
  </sheetData>
  <sheetProtection formatCells="0" formatColumns="0" formatRows="0" insertColumns="0" insertRows="0" insertHyperlinks="0" deleteColumns="0" deleteRows="0" sort="0" autoFilter="0" pivotTables="0"/>
  <hyperlinks>
    <hyperlink ref="A1" r:id="rId1" display="http://www.entranze.eu/"/>
    <hyperlink ref="A49" r:id="rId2" display="http://www.entranze.eu/"/>
  </hyperlinks>
  <pageMargins left="0.7" right="0.7" top="0.75" bottom="0.75" header="0.3" footer="0.3"/>
  <pageSetup orientation="landscape" r:id="rId3"/>
  <headerFooter alignWithMargins="0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M113"/>
  <sheetViews>
    <sheetView showGridLines="0" topLeftCell="I75" zoomScaleNormal="100" workbookViewId="0">
      <selection activeCell="K76" sqref="K76"/>
    </sheetView>
  </sheetViews>
  <sheetFormatPr defaultRowHeight="15" x14ac:dyDescent="0.25"/>
  <cols>
    <col min="1" max="1" width="8.140625" bestFit="1" customWidth="1"/>
    <col min="2" max="2" width="17.28515625" customWidth="1"/>
    <col min="3" max="3" width="7.28515625" bestFit="1" customWidth="1"/>
    <col min="4" max="4" width="8.28515625" bestFit="1" customWidth="1"/>
    <col min="5" max="5" width="8.140625" bestFit="1" customWidth="1"/>
    <col min="6" max="6" width="8.140625" customWidth="1"/>
    <col min="7" max="7" width="7.140625" bestFit="1" customWidth="1"/>
    <col min="8" max="8" width="14.42578125" bestFit="1" customWidth="1"/>
    <col min="9" max="9" width="14.42578125" customWidth="1"/>
    <col min="10" max="10" width="9" bestFit="1" customWidth="1"/>
    <col min="11" max="11" width="7.42578125" bestFit="1" customWidth="1"/>
    <col min="12" max="12" width="7.42578125" customWidth="1"/>
    <col min="13" max="13" width="7.5703125" bestFit="1" customWidth="1"/>
    <col min="14" max="14" width="7.140625" bestFit="1" customWidth="1"/>
    <col min="15" max="15" width="7.42578125" bestFit="1" customWidth="1"/>
    <col min="16" max="16" width="7.42578125" customWidth="1"/>
    <col min="17" max="17" width="8.28515625" bestFit="1" customWidth="1"/>
    <col min="18" max="18" width="7.28515625" bestFit="1" customWidth="1"/>
    <col min="19" max="19" width="7.28515625" customWidth="1"/>
    <col min="20" max="21" width="7.140625" bestFit="1" customWidth="1"/>
    <col min="23" max="23" width="12" bestFit="1" customWidth="1"/>
    <col min="24" max="24" width="7.140625" bestFit="1" customWidth="1"/>
    <col min="25" max="25" width="12" bestFit="1" customWidth="1"/>
    <col min="26" max="26" width="7.85546875" bestFit="1" customWidth="1"/>
    <col min="27" max="27" width="7.140625" bestFit="1" customWidth="1"/>
    <col min="28" max="28" width="8.42578125" bestFit="1" customWidth="1"/>
    <col min="29" max="29" width="8.7109375" bestFit="1" customWidth="1"/>
    <col min="30" max="31" width="8.7109375" customWidth="1"/>
    <col min="32" max="32" width="8.28515625" bestFit="1" customWidth="1"/>
    <col min="33" max="33" width="15.5703125" bestFit="1" customWidth="1"/>
    <col min="259" max="259" width="8.140625" bestFit="1" customWidth="1"/>
    <col min="260" max="260" width="12.5703125" bestFit="1" customWidth="1"/>
    <col min="261" max="261" width="7.28515625" bestFit="1" customWidth="1"/>
    <col min="262" max="262" width="8.28515625" bestFit="1" customWidth="1"/>
    <col min="263" max="263" width="8.140625" bestFit="1" customWidth="1"/>
    <col min="264" max="264" width="7.140625" bestFit="1" customWidth="1"/>
    <col min="265" max="265" width="14.42578125" bestFit="1" customWidth="1"/>
    <col min="266" max="266" width="9" bestFit="1" customWidth="1"/>
    <col min="267" max="267" width="7.42578125" bestFit="1" customWidth="1"/>
    <col min="268" max="268" width="7.5703125" bestFit="1" customWidth="1"/>
    <col min="269" max="269" width="7.140625" bestFit="1" customWidth="1"/>
    <col min="271" max="271" width="7.42578125" bestFit="1" customWidth="1"/>
    <col min="272" max="272" width="8.28515625" bestFit="1" customWidth="1"/>
    <col min="273" max="273" width="7.28515625" bestFit="1" customWidth="1"/>
    <col min="274" max="275" width="7.140625" bestFit="1" customWidth="1"/>
    <col min="277" max="277" width="12" bestFit="1" customWidth="1"/>
    <col min="278" max="278" width="7.140625" bestFit="1" customWidth="1"/>
    <col min="279" max="279" width="12" bestFit="1" customWidth="1"/>
    <col min="280" max="280" width="7.85546875" bestFit="1" customWidth="1"/>
    <col min="281" max="281" width="7.140625" bestFit="1" customWidth="1"/>
    <col min="282" max="282" width="8.42578125" bestFit="1" customWidth="1"/>
    <col min="283" max="283" width="8.7109375" bestFit="1" customWidth="1"/>
    <col min="284" max="284" width="8.28515625" bestFit="1" customWidth="1"/>
    <col min="285" max="285" width="8.5703125" bestFit="1" customWidth="1"/>
    <col min="286" max="286" width="7.140625" bestFit="1" customWidth="1"/>
    <col min="287" max="287" width="8.140625" bestFit="1" customWidth="1"/>
    <col min="288" max="288" width="11.42578125" bestFit="1" customWidth="1"/>
    <col min="289" max="289" width="15.5703125" bestFit="1" customWidth="1"/>
    <col min="515" max="515" width="8.140625" bestFit="1" customWidth="1"/>
    <col min="516" max="516" width="12.5703125" bestFit="1" customWidth="1"/>
    <col min="517" max="517" width="7.28515625" bestFit="1" customWidth="1"/>
    <col min="518" max="518" width="8.28515625" bestFit="1" customWidth="1"/>
    <col min="519" max="519" width="8.140625" bestFit="1" customWidth="1"/>
    <col min="520" max="520" width="7.140625" bestFit="1" customWidth="1"/>
    <col min="521" max="521" width="14.42578125" bestFit="1" customWidth="1"/>
    <col min="522" max="522" width="9" bestFit="1" customWidth="1"/>
    <col min="523" max="523" width="7.42578125" bestFit="1" customWidth="1"/>
    <col min="524" max="524" width="7.5703125" bestFit="1" customWidth="1"/>
    <col min="525" max="525" width="7.140625" bestFit="1" customWidth="1"/>
    <col min="527" max="527" width="7.42578125" bestFit="1" customWidth="1"/>
    <col min="528" max="528" width="8.28515625" bestFit="1" customWidth="1"/>
    <col min="529" max="529" width="7.28515625" bestFit="1" customWidth="1"/>
    <col min="530" max="531" width="7.140625" bestFit="1" customWidth="1"/>
    <col min="533" max="533" width="12" bestFit="1" customWidth="1"/>
    <col min="534" max="534" width="7.140625" bestFit="1" customWidth="1"/>
    <col min="535" max="535" width="12" bestFit="1" customWidth="1"/>
    <col min="536" max="536" width="7.85546875" bestFit="1" customWidth="1"/>
    <col min="537" max="537" width="7.140625" bestFit="1" customWidth="1"/>
    <col min="538" max="538" width="8.42578125" bestFit="1" customWidth="1"/>
    <col min="539" max="539" width="8.7109375" bestFit="1" customWidth="1"/>
    <col min="540" max="540" width="8.28515625" bestFit="1" customWidth="1"/>
    <col min="541" max="541" width="8.5703125" bestFit="1" customWidth="1"/>
    <col min="542" max="542" width="7.140625" bestFit="1" customWidth="1"/>
    <col min="543" max="543" width="8.140625" bestFit="1" customWidth="1"/>
    <col min="544" max="544" width="11.42578125" bestFit="1" customWidth="1"/>
    <col min="545" max="545" width="15.5703125" bestFit="1" customWidth="1"/>
    <col min="771" max="771" width="8.140625" bestFit="1" customWidth="1"/>
    <col min="772" max="772" width="12.5703125" bestFit="1" customWidth="1"/>
    <col min="773" max="773" width="7.28515625" bestFit="1" customWidth="1"/>
    <col min="774" max="774" width="8.28515625" bestFit="1" customWidth="1"/>
    <col min="775" max="775" width="8.140625" bestFit="1" customWidth="1"/>
    <col min="776" max="776" width="7.140625" bestFit="1" customWidth="1"/>
    <col min="777" max="777" width="14.42578125" bestFit="1" customWidth="1"/>
    <col min="778" max="778" width="9" bestFit="1" customWidth="1"/>
    <col min="779" max="779" width="7.42578125" bestFit="1" customWidth="1"/>
    <col min="780" max="780" width="7.5703125" bestFit="1" customWidth="1"/>
    <col min="781" max="781" width="7.140625" bestFit="1" customWidth="1"/>
    <col min="783" max="783" width="7.42578125" bestFit="1" customWidth="1"/>
    <col min="784" max="784" width="8.28515625" bestFit="1" customWidth="1"/>
    <col min="785" max="785" width="7.28515625" bestFit="1" customWidth="1"/>
    <col min="786" max="787" width="7.140625" bestFit="1" customWidth="1"/>
    <col min="789" max="789" width="12" bestFit="1" customWidth="1"/>
    <col min="790" max="790" width="7.140625" bestFit="1" customWidth="1"/>
    <col min="791" max="791" width="12" bestFit="1" customWidth="1"/>
    <col min="792" max="792" width="7.85546875" bestFit="1" customWidth="1"/>
    <col min="793" max="793" width="7.140625" bestFit="1" customWidth="1"/>
    <col min="794" max="794" width="8.42578125" bestFit="1" customWidth="1"/>
    <col min="795" max="795" width="8.7109375" bestFit="1" customWidth="1"/>
    <col min="796" max="796" width="8.28515625" bestFit="1" customWidth="1"/>
    <col min="797" max="797" width="8.5703125" bestFit="1" customWidth="1"/>
    <col min="798" max="798" width="7.140625" bestFit="1" customWidth="1"/>
    <col min="799" max="799" width="8.140625" bestFit="1" customWidth="1"/>
    <col min="800" max="800" width="11.42578125" bestFit="1" customWidth="1"/>
    <col min="801" max="801" width="15.5703125" bestFit="1" customWidth="1"/>
    <col min="1027" max="1027" width="8.140625" bestFit="1" customWidth="1"/>
    <col min="1028" max="1028" width="12.5703125" bestFit="1" customWidth="1"/>
    <col min="1029" max="1029" width="7.28515625" bestFit="1" customWidth="1"/>
    <col min="1030" max="1030" width="8.28515625" bestFit="1" customWidth="1"/>
    <col min="1031" max="1031" width="8.140625" bestFit="1" customWidth="1"/>
    <col min="1032" max="1032" width="7.140625" bestFit="1" customWidth="1"/>
    <col min="1033" max="1033" width="14.42578125" bestFit="1" customWidth="1"/>
    <col min="1034" max="1034" width="9" bestFit="1" customWidth="1"/>
    <col min="1035" max="1035" width="7.42578125" bestFit="1" customWidth="1"/>
    <col min="1036" max="1036" width="7.5703125" bestFit="1" customWidth="1"/>
    <col min="1037" max="1037" width="7.140625" bestFit="1" customWidth="1"/>
    <col min="1039" max="1039" width="7.42578125" bestFit="1" customWidth="1"/>
    <col min="1040" max="1040" width="8.28515625" bestFit="1" customWidth="1"/>
    <col min="1041" max="1041" width="7.28515625" bestFit="1" customWidth="1"/>
    <col min="1042" max="1043" width="7.140625" bestFit="1" customWidth="1"/>
    <col min="1045" max="1045" width="12" bestFit="1" customWidth="1"/>
    <col min="1046" max="1046" width="7.140625" bestFit="1" customWidth="1"/>
    <col min="1047" max="1047" width="12" bestFit="1" customWidth="1"/>
    <col min="1048" max="1048" width="7.85546875" bestFit="1" customWidth="1"/>
    <col min="1049" max="1049" width="7.140625" bestFit="1" customWidth="1"/>
    <col min="1050" max="1050" width="8.42578125" bestFit="1" customWidth="1"/>
    <col min="1051" max="1051" width="8.7109375" bestFit="1" customWidth="1"/>
    <col min="1052" max="1052" width="8.28515625" bestFit="1" customWidth="1"/>
    <col min="1053" max="1053" width="8.5703125" bestFit="1" customWidth="1"/>
    <col min="1054" max="1054" width="7.140625" bestFit="1" customWidth="1"/>
    <col min="1055" max="1055" width="8.140625" bestFit="1" customWidth="1"/>
    <col min="1056" max="1056" width="11.42578125" bestFit="1" customWidth="1"/>
    <col min="1057" max="1057" width="15.5703125" bestFit="1" customWidth="1"/>
    <col min="1283" max="1283" width="8.140625" bestFit="1" customWidth="1"/>
    <col min="1284" max="1284" width="12.5703125" bestFit="1" customWidth="1"/>
    <col min="1285" max="1285" width="7.28515625" bestFit="1" customWidth="1"/>
    <col min="1286" max="1286" width="8.28515625" bestFit="1" customWidth="1"/>
    <col min="1287" max="1287" width="8.140625" bestFit="1" customWidth="1"/>
    <col min="1288" max="1288" width="7.140625" bestFit="1" customWidth="1"/>
    <col min="1289" max="1289" width="14.42578125" bestFit="1" customWidth="1"/>
    <col min="1290" max="1290" width="9" bestFit="1" customWidth="1"/>
    <col min="1291" max="1291" width="7.42578125" bestFit="1" customWidth="1"/>
    <col min="1292" max="1292" width="7.5703125" bestFit="1" customWidth="1"/>
    <col min="1293" max="1293" width="7.140625" bestFit="1" customWidth="1"/>
    <col min="1295" max="1295" width="7.42578125" bestFit="1" customWidth="1"/>
    <col min="1296" max="1296" width="8.28515625" bestFit="1" customWidth="1"/>
    <col min="1297" max="1297" width="7.28515625" bestFit="1" customWidth="1"/>
    <col min="1298" max="1299" width="7.140625" bestFit="1" customWidth="1"/>
    <col min="1301" max="1301" width="12" bestFit="1" customWidth="1"/>
    <col min="1302" max="1302" width="7.140625" bestFit="1" customWidth="1"/>
    <col min="1303" max="1303" width="12" bestFit="1" customWidth="1"/>
    <col min="1304" max="1304" width="7.85546875" bestFit="1" customWidth="1"/>
    <col min="1305" max="1305" width="7.140625" bestFit="1" customWidth="1"/>
    <col min="1306" max="1306" width="8.42578125" bestFit="1" customWidth="1"/>
    <col min="1307" max="1307" width="8.7109375" bestFit="1" customWidth="1"/>
    <col min="1308" max="1308" width="8.28515625" bestFit="1" customWidth="1"/>
    <col min="1309" max="1309" width="8.5703125" bestFit="1" customWidth="1"/>
    <col min="1310" max="1310" width="7.140625" bestFit="1" customWidth="1"/>
    <col min="1311" max="1311" width="8.140625" bestFit="1" customWidth="1"/>
    <col min="1312" max="1312" width="11.42578125" bestFit="1" customWidth="1"/>
    <col min="1313" max="1313" width="15.5703125" bestFit="1" customWidth="1"/>
    <col min="1539" max="1539" width="8.140625" bestFit="1" customWidth="1"/>
    <col min="1540" max="1540" width="12.5703125" bestFit="1" customWidth="1"/>
    <col min="1541" max="1541" width="7.28515625" bestFit="1" customWidth="1"/>
    <col min="1542" max="1542" width="8.28515625" bestFit="1" customWidth="1"/>
    <col min="1543" max="1543" width="8.140625" bestFit="1" customWidth="1"/>
    <col min="1544" max="1544" width="7.140625" bestFit="1" customWidth="1"/>
    <col min="1545" max="1545" width="14.42578125" bestFit="1" customWidth="1"/>
    <col min="1546" max="1546" width="9" bestFit="1" customWidth="1"/>
    <col min="1547" max="1547" width="7.42578125" bestFit="1" customWidth="1"/>
    <col min="1548" max="1548" width="7.5703125" bestFit="1" customWidth="1"/>
    <col min="1549" max="1549" width="7.140625" bestFit="1" customWidth="1"/>
    <col min="1551" max="1551" width="7.42578125" bestFit="1" customWidth="1"/>
    <col min="1552" max="1552" width="8.28515625" bestFit="1" customWidth="1"/>
    <col min="1553" max="1553" width="7.28515625" bestFit="1" customWidth="1"/>
    <col min="1554" max="1555" width="7.140625" bestFit="1" customWidth="1"/>
    <col min="1557" max="1557" width="12" bestFit="1" customWidth="1"/>
    <col min="1558" max="1558" width="7.140625" bestFit="1" customWidth="1"/>
    <col min="1559" max="1559" width="12" bestFit="1" customWidth="1"/>
    <col min="1560" max="1560" width="7.85546875" bestFit="1" customWidth="1"/>
    <col min="1561" max="1561" width="7.140625" bestFit="1" customWidth="1"/>
    <col min="1562" max="1562" width="8.42578125" bestFit="1" customWidth="1"/>
    <col min="1563" max="1563" width="8.7109375" bestFit="1" customWidth="1"/>
    <col min="1564" max="1564" width="8.28515625" bestFit="1" customWidth="1"/>
    <col min="1565" max="1565" width="8.5703125" bestFit="1" customWidth="1"/>
    <col min="1566" max="1566" width="7.140625" bestFit="1" customWidth="1"/>
    <col min="1567" max="1567" width="8.140625" bestFit="1" customWidth="1"/>
    <col min="1568" max="1568" width="11.42578125" bestFit="1" customWidth="1"/>
    <col min="1569" max="1569" width="15.5703125" bestFit="1" customWidth="1"/>
    <col min="1795" max="1795" width="8.140625" bestFit="1" customWidth="1"/>
    <col min="1796" max="1796" width="12.5703125" bestFit="1" customWidth="1"/>
    <col min="1797" max="1797" width="7.28515625" bestFit="1" customWidth="1"/>
    <col min="1798" max="1798" width="8.28515625" bestFit="1" customWidth="1"/>
    <col min="1799" max="1799" width="8.140625" bestFit="1" customWidth="1"/>
    <col min="1800" max="1800" width="7.140625" bestFit="1" customWidth="1"/>
    <col min="1801" max="1801" width="14.42578125" bestFit="1" customWidth="1"/>
    <col min="1802" max="1802" width="9" bestFit="1" customWidth="1"/>
    <col min="1803" max="1803" width="7.42578125" bestFit="1" customWidth="1"/>
    <col min="1804" max="1804" width="7.5703125" bestFit="1" customWidth="1"/>
    <col min="1805" max="1805" width="7.140625" bestFit="1" customWidth="1"/>
    <col min="1807" max="1807" width="7.42578125" bestFit="1" customWidth="1"/>
    <col min="1808" max="1808" width="8.28515625" bestFit="1" customWidth="1"/>
    <col min="1809" max="1809" width="7.28515625" bestFit="1" customWidth="1"/>
    <col min="1810" max="1811" width="7.140625" bestFit="1" customWidth="1"/>
    <col min="1813" max="1813" width="12" bestFit="1" customWidth="1"/>
    <col min="1814" max="1814" width="7.140625" bestFit="1" customWidth="1"/>
    <col min="1815" max="1815" width="12" bestFit="1" customWidth="1"/>
    <col min="1816" max="1816" width="7.85546875" bestFit="1" customWidth="1"/>
    <col min="1817" max="1817" width="7.140625" bestFit="1" customWidth="1"/>
    <col min="1818" max="1818" width="8.42578125" bestFit="1" customWidth="1"/>
    <col min="1819" max="1819" width="8.7109375" bestFit="1" customWidth="1"/>
    <col min="1820" max="1820" width="8.28515625" bestFit="1" customWidth="1"/>
    <col min="1821" max="1821" width="8.5703125" bestFit="1" customWidth="1"/>
    <col min="1822" max="1822" width="7.140625" bestFit="1" customWidth="1"/>
    <col min="1823" max="1823" width="8.140625" bestFit="1" customWidth="1"/>
    <col min="1824" max="1824" width="11.42578125" bestFit="1" customWidth="1"/>
    <col min="1825" max="1825" width="15.5703125" bestFit="1" customWidth="1"/>
    <col min="2051" max="2051" width="8.140625" bestFit="1" customWidth="1"/>
    <col min="2052" max="2052" width="12.5703125" bestFit="1" customWidth="1"/>
    <col min="2053" max="2053" width="7.28515625" bestFit="1" customWidth="1"/>
    <col min="2054" max="2054" width="8.28515625" bestFit="1" customWidth="1"/>
    <col min="2055" max="2055" width="8.140625" bestFit="1" customWidth="1"/>
    <col min="2056" max="2056" width="7.140625" bestFit="1" customWidth="1"/>
    <col min="2057" max="2057" width="14.42578125" bestFit="1" customWidth="1"/>
    <col min="2058" max="2058" width="9" bestFit="1" customWidth="1"/>
    <col min="2059" max="2059" width="7.42578125" bestFit="1" customWidth="1"/>
    <col min="2060" max="2060" width="7.5703125" bestFit="1" customWidth="1"/>
    <col min="2061" max="2061" width="7.140625" bestFit="1" customWidth="1"/>
    <col min="2063" max="2063" width="7.42578125" bestFit="1" customWidth="1"/>
    <col min="2064" max="2064" width="8.28515625" bestFit="1" customWidth="1"/>
    <col min="2065" max="2065" width="7.28515625" bestFit="1" customWidth="1"/>
    <col min="2066" max="2067" width="7.140625" bestFit="1" customWidth="1"/>
    <col min="2069" max="2069" width="12" bestFit="1" customWidth="1"/>
    <col min="2070" max="2070" width="7.140625" bestFit="1" customWidth="1"/>
    <col min="2071" max="2071" width="12" bestFit="1" customWidth="1"/>
    <col min="2072" max="2072" width="7.85546875" bestFit="1" customWidth="1"/>
    <col min="2073" max="2073" width="7.140625" bestFit="1" customWidth="1"/>
    <col min="2074" max="2074" width="8.42578125" bestFit="1" customWidth="1"/>
    <col min="2075" max="2075" width="8.7109375" bestFit="1" customWidth="1"/>
    <col min="2076" max="2076" width="8.28515625" bestFit="1" customWidth="1"/>
    <col min="2077" max="2077" width="8.5703125" bestFit="1" customWidth="1"/>
    <col min="2078" max="2078" width="7.140625" bestFit="1" customWidth="1"/>
    <col min="2079" max="2079" width="8.140625" bestFit="1" customWidth="1"/>
    <col min="2080" max="2080" width="11.42578125" bestFit="1" customWidth="1"/>
    <col min="2081" max="2081" width="15.5703125" bestFit="1" customWidth="1"/>
    <col min="2307" max="2307" width="8.140625" bestFit="1" customWidth="1"/>
    <col min="2308" max="2308" width="12.5703125" bestFit="1" customWidth="1"/>
    <col min="2309" max="2309" width="7.28515625" bestFit="1" customWidth="1"/>
    <col min="2310" max="2310" width="8.28515625" bestFit="1" customWidth="1"/>
    <col min="2311" max="2311" width="8.140625" bestFit="1" customWidth="1"/>
    <col min="2312" max="2312" width="7.140625" bestFit="1" customWidth="1"/>
    <col min="2313" max="2313" width="14.42578125" bestFit="1" customWidth="1"/>
    <col min="2314" max="2314" width="9" bestFit="1" customWidth="1"/>
    <col min="2315" max="2315" width="7.42578125" bestFit="1" customWidth="1"/>
    <col min="2316" max="2316" width="7.5703125" bestFit="1" customWidth="1"/>
    <col min="2317" max="2317" width="7.140625" bestFit="1" customWidth="1"/>
    <col min="2319" max="2319" width="7.42578125" bestFit="1" customWidth="1"/>
    <col min="2320" max="2320" width="8.28515625" bestFit="1" customWidth="1"/>
    <col min="2321" max="2321" width="7.28515625" bestFit="1" customWidth="1"/>
    <col min="2322" max="2323" width="7.140625" bestFit="1" customWidth="1"/>
    <col min="2325" max="2325" width="12" bestFit="1" customWidth="1"/>
    <col min="2326" max="2326" width="7.140625" bestFit="1" customWidth="1"/>
    <col min="2327" max="2327" width="12" bestFit="1" customWidth="1"/>
    <col min="2328" max="2328" width="7.85546875" bestFit="1" customWidth="1"/>
    <col min="2329" max="2329" width="7.140625" bestFit="1" customWidth="1"/>
    <col min="2330" max="2330" width="8.42578125" bestFit="1" customWidth="1"/>
    <col min="2331" max="2331" width="8.7109375" bestFit="1" customWidth="1"/>
    <col min="2332" max="2332" width="8.28515625" bestFit="1" customWidth="1"/>
    <col min="2333" max="2333" width="8.5703125" bestFit="1" customWidth="1"/>
    <col min="2334" max="2334" width="7.140625" bestFit="1" customWidth="1"/>
    <col min="2335" max="2335" width="8.140625" bestFit="1" customWidth="1"/>
    <col min="2336" max="2336" width="11.42578125" bestFit="1" customWidth="1"/>
    <col min="2337" max="2337" width="15.5703125" bestFit="1" customWidth="1"/>
    <col min="2563" max="2563" width="8.140625" bestFit="1" customWidth="1"/>
    <col min="2564" max="2564" width="12.5703125" bestFit="1" customWidth="1"/>
    <col min="2565" max="2565" width="7.28515625" bestFit="1" customWidth="1"/>
    <col min="2566" max="2566" width="8.28515625" bestFit="1" customWidth="1"/>
    <col min="2567" max="2567" width="8.140625" bestFit="1" customWidth="1"/>
    <col min="2568" max="2568" width="7.140625" bestFit="1" customWidth="1"/>
    <col min="2569" max="2569" width="14.42578125" bestFit="1" customWidth="1"/>
    <col min="2570" max="2570" width="9" bestFit="1" customWidth="1"/>
    <col min="2571" max="2571" width="7.42578125" bestFit="1" customWidth="1"/>
    <col min="2572" max="2572" width="7.5703125" bestFit="1" customWidth="1"/>
    <col min="2573" max="2573" width="7.140625" bestFit="1" customWidth="1"/>
    <col min="2575" max="2575" width="7.42578125" bestFit="1" customWidth="1"/>
    <col min="2576" max="2576" width="8.28515625" bestFit="1" customWidth="1"/>
    <col min="2577" max="2577" width="7.28515625" bestFit="1" customWidth="1"/>
    <col min="2578" max="2579" width="7.140625" bestFit="1" customWidth="1"/>
    <col min="2581" max="2581" width="12" bestFit="1" customWidth="1"/>
    <col min="2582" max="2582" width="7.140625" bestFit="1" customWidth="1"/>
    <col min="2583" max="2583" width="12" bestFit="1" customWidth="1"/>
    <col min="2584" max="2584" width="7.85546875" bestFit="1" customWidth="1"/>
    <col min="2585" max="2585" width="7.140625" bestFit="1" customWidth="1"/>
    <col min="2586" max="2586" width="8.42578125" bestFit="1" customWidth="1"/>
    <col min="2587" max="2587" width="8.7109375" bestFit="1" customWidth="1"/>
    <col min="2588" max="2588" width="8.28515625" bestFit="1" customWidth="1"/>
    <col min="2589" max="2589" width="8.5703125" bestFit="1" customWidth="1"/>
    <col min="2590" max="2590" width="7.140625" bestFit="1" customWidth="1"/>
    <col min="2591" max="2591" width="8.140625" bestFit="1" customWidth="1"/>
    <col min="2592" max="2592" width="11.42578125" bestFit="1" customWidth="1"/>
    <col min="2593" max="2593" width="15.5703125" bestFit="1" customWidth="1"/>
    <col min="2819" max="2819" width="8.140625" bestFit="1" customWidth="1"/>
    <col min="2820" max="2820" width="12.5703125" bestFit="1" customWidth="1"/>
    <col min="2821" max="2821" width="7.28515625" bestFit="1" customWidth="1"/>
    <col min="2822" max="2822" width="8.28515625" bestFit="1" customWidth="1"/>
    <col min="2823" max="2823" width="8.140625" bestFit="1" customWidth="1"/>
    <col min="2824" max="2824" width="7.140625" bestFit="1" customWidth="1"/>
    <col min="2825" max="2825" width="14.42578125" bestFit="1" customWidth="1"/>
    <col min="2826" max="2826" width="9" bestFit="1" customWidth="1"/>
    <col min="2827" max="2827" width="7.42578125" bestFit="1" customWidth="1"/>
    <col min="2828" max="2828" width="7.5703125" bestFit="1" customWidth="1"/>
    <col min="2829" max="2829" width="7.140625" bestFit="1" customWidth="1"/>
    <col min="2831" max="2831" width="7.42578125" bestFit="1" customWidth="1"/>
    <col min="2832" max="2832" width="8.28515625" bestFit="1" customWidth="1"/>
    <col min="2833" max="2833" width="7.28515625" bestFit="1" customWidth="1"/>
    <col min="2834" max="2835" width="7.140625" bestFit="1" customWidth="1"/>
    <col min="2837" max="2837" width="12" bestFit="1" customWidth="1"/>
    <col min="2838" max="2838" width="7.140625" bestFit="1" customWidth="1"/>
    <col min="2839" max="2839" width="12" bestFit="1" customWidth="1"/>
    <col min="2840" max="2840" width="7.85546875" bestFit="1" customWidth="1"/>
    <col min="2841" max="2841" width="7.140625" bestFit="1" customWidth="1"/>
    <col min="2842" max="2842" width="8.42578125" bestFit="1" customWidth="1"/>
    <col min="2843" max="2843" width="8.7109375" bestFit="1" customWidth="1"/>
    <col min="2844" max="2844" width="8.28515625" bestFit="1" customWidth="1"/>
    <col min="2845" max="2845" width="8.5703125" bestFit="1" customWidth="1"/>
    <col min="2846" max="2846" width="7.140625" bestFit="1" customWidth="1"/>
    <col min="2847" max="2847" width="8.140625" bestFit="1" customWidth="1"/>
    <col min="2848" max="2848" width="11.42578125" bestFit="1" customWidth="1"/>
    <col min="2849" max="2849" width="15.5703125" bestFit="1" customWidth="1"/>
    <col min="3075" max="3075" width="8.140625" bestFit="1" customWidth="1"/>
    <col min="3076" max="3076" width="12.5703125" bestFit="1" customWidth="1"/>
    <col min="3077" max="3077" width="7.28515625" bestFit="1" customWidth="1"/>
    <col min="3078" max="3078" width="8.28515625" bestFit="1" customWidth="1"/>
    <col min="3079" max="3079" width="8.140625" bestFit="1" customWidth="1"/>
    <col min="3080" max="3080" width="7.140625" bestFit="1" customWidth="1"/>
    <col min="3081" max="3081" width="14.42578125" bestFit="1" customWidth="1"/>
    <col min="3082" max="3082" width="9" bestFit="1" customWidth="1"/>
    <col min="3083" max="3083" width="7.42578125" bestFit="1" customWidth="1"/>
    <col min="3084" max="3084" width="7.5703125" bestFit="1" customWidth="1"/>
    <col min="3085" max="3085" width="7.140625" bestFit="1" customWidth="1"/>
    <col min="3087" max="3087" width="7.42578125" bestFit="1" customWidth="1"/>
    <col min="3088" max="3088" width="8.28515625" bestFit="1" customWidth="1"/>
    <col min="3089" max="3089" width="7.28515625" bestFit="1" customWidth="1"/>
    <col min="3090" max="3091" width="7.140625" bestFit="1" customWidth="1"/>
    <col min="3093" max="3093" width="12" bestFit="1" customWidth="1"/>
    <col min="3094" max="3094" width="7.140625" bestFit="1" customWidth="1"/>
    <col min="3095" max="3095" width="12" bestFit="1" customWidth="1"/>
    <col min="3096" max="3096" width="7.85546875" bestFit="1" customWidth="1"/>
    <col min="3097" max="3097" width="7.140625" bestFit="1" customWidth="1"/>
    <col min="3098" max="3098" width="8.42578125" bestFit="1" customWidth="1"/>
    <col min="3099" max="3099" width="8.7109375" bestFit="1" customWidth="1"/>
    <col min="3100" max="3100" width="8.28515625" bestFit="1" customWidth="1"/>
    <col min="3101" max="3101" width="8.5703125" bestFit="1" customWidth="1"/>
    <col min="3102" max="3102" width="7.140625" bestFit="1" customWidth="1"/>
    <col min="3103" max="3103" width="8.140625" bestFit="1" customWidth="1"/>
    <col min="3104" max="3104" width="11.42578125" bestFit="1" customWidth="1"/>
    <col min="3105" max="3105" width="15.5703125" bestFit="1" customWidth="1"/>
    <col min="3331" max="3331" width="8.140625" bestFit="1" customWidth="1"/>
    <col min="3332" max="3332" width="12.5703125" bestFit="1" customWidth="1"/>
    <col min="3333" max="3333" width="7.28515625" bestFit="1" customWidth="1"/>
    <col min="3334" max="3334" width="8.28515625" bestFit="1" customWidth="1"/>
    <col min="3335" max="3335" width="8.140625" bestFit="1" customWidth="1"/>
    <col min="3336" max="3336" width="7.140625" bestFit="1" customWidth="1"/>
    <col min="3337" max="3337" width="14.42578125" bestFit="1" customWidth="1"/>
    <col min="3338" max="3338" width="9" bestFit="1" customWidth="1"/>
    <col min="3339" max="3339" width="7.42578125" bestFit="1" customWidth="1"/>
    <col min="3340" max="3340" width="7.5703125" bestFit="1" customWidth="1"/>
    <col min="3341" max="3341" width="7.140625" bestFit="1" customWidth="1"/>
    <col min="3343" max="3343" width="7.42578125" bestFit="1" customWidth="1"/>
    <col min="3344" max="3344" width="8.28515625" bestFit="1" customWidth="1"/>
    <col min="3345" max="3345" width="7.28515625" bestFit="1" customWidth="1"/>
    <col min="3346" max="3347" width="7.140625" bestFit="1" customWidth="1"/>
    <col min="3349" max="3349" width="12" bestFit="1" customWidth="1"/>
    <col min="3350" max="3350" width="7.140625" bestFit="1" customWidth="1"/>
    <col min="3351" max="3351" width="12" bestFit="1" customWidth="1"/>
    <col min="3352" max="3352" width="7.85546875" bestFit="1" customWidth="1"/>
    <col min="3353" max="3353" width="7.140625" bestFit="1" customWidth="1"/>
    <col min="3354" max="3354" width="8.42578125" bestFit="1" customWidth="1"/>
    <col min="3355" max="3355" width="8.7109375" bestFit="1" customWidth="1"/>
    <col min="3356" max="3356" width="8.28515625" bestFit="1" customWidth="1"/>
    <col min="3357" max="3357" width="8.5703125" bestFit="1" customWidth="1"/>
    <col min="3358" max="3358" width="7.140625" bestFit="1" customWidth="1"/>
    <col min="3359" max="3359" width="8.140625" bestFit="1" customWidth="1"/>
    <col min="3360" max="3360" width="11.42578125" bestFit="1" customWidth="1"/>
    <col min="3361" max="3361" width="15.5703125" bestFit="1" customWidth="1"/>
    <col min="3587" max="3587" width="8.140625" bestFit="1" customWidth="1"/>
    <col min="3588" max="3588" width="12.5703125" bestFit="1" customWidth="1"/>
    <col min="3589" max="3589" width="7.28515625" bestFit="1" customWidth="1"/>
    <col min="3590" max="3590" width="8.28515625" bestFit="1" customWidth="1"/>
    <col min="3591" max="3591" width="8.140625" bestFit="1" customWidth="1"/>
    <col min="3592" max="3592" width="7.140625" bestFit="1" customWidth="1"/>
    <col min="3593" max="3593" width="14.42578125" bestFit="1" customWidth="1"/>
    <col min="3594" max="3594" width="9" bestFit="1" customWidth="1"/>
    <col min="3595" max="3595" width="7.42578125" bestFit="1" customWidth="1"/>
    <col min="3596" max="3596" width="7.5703125" bestFit="1" customWidth="1"/>
    <col min="3597" max="3597" width="7.140625" bestFit="1" customWidth="1"/>
    <col min="3599" max="3599" width="7.42578125" bestFit="1" customWidth="1"/>
    <col min="3600" max="3600" width="8.28515625" bestFit="1" customWidth="1"/>
    <col min="3601" max="3601" width="7.28515625" bestFit="1" customWidth="1"/>
    <col min="3602" max="3603" width="7.140625" bestFit="1" customWidth="1"/>
    <col min="3605" max="3605" width="12" bestFit="1" customWidth="1"/>
    <col min="3606" max="3606" width="7.140625" bestFit="1" customWidth="1"/>
    <col min="3607" max="3607" width="12" bestFit="1" customWidth="1"/>
    <col min="3608" max="3608" width="7.85546875" bestFit="1" customWidth="1"/>
    <col min="3609" max="3609" width="7.140625" bestFit="1" customWidth="1"/>
    <col min="3610" max="3610" width="8.42578125" bestFit="1" customWidth="1"/>
    <col min="3611" max="3611" width="8.7109375" bestFit="1" customWidth="1"/>
    <col min="3612" max="3612" width="8.28515625" bestFit="1" customWidth="1"/>
    <col min="3613" max="3613" width="8.5703125" bestFit="1" customWidth="1"/>
    <col min="3614" max="3614" width="7.140625" bestFit="1" customWidth="1"/>
    <col min="3615" max="3615" width="8.140625" bestFit="1" customWidth="1"/>
    <col min="3616" max="3616" width="11.42578125" bestFit="1" customWidth="1"/>
    <col min="3617" max="3617" width="15.5703125" bestFit="1" customWidth="1"/>
    <col min="3843" max="3843" width="8.140625" bestFit="1" customWidth="1"/>
    <col min="3844" max="3844" width="12.5703125" bestFit="1" customWidth="1"/>
    <col min="3845" max="3845" width="7.28515625" bestFit="1" customWidth="1"/>
    <col min="3846" max="3846" width="8.28515625" bestFit="1" customWidth="1"/>
    <col min="3847" max="3847" width="8.140625" bestFit="1" customWidth="1"/>
    <col min="3848" max="3848" width="7.140625" bestFit="1" customWidth="1"/>
    <col min="3849" max="3849" width="14.42578125" bestFit="1" customWidth="1"/>
    <col min="3850" max="3850" width="9" bestFit="1" customWidth="1"/>
    <col min="3851" max="3851" width="7.42578125" bestFit="1" customWidth="1"/>
    <col min="3852" max="3852" width="7.5703125" bestFit="1" customWidth="1"/>
    <col min="3853" max="3853" width="7.140625" bestFit="1" customWidth="1"/>
    <col min="3855" max="3855" width="7.42578125" bestFit="1" customWidth="1"/>
    <col min="3856" max="3856" width="8.28515625" bestFit="1" customWidth="1"/>
    <col min="3857" max="3857" width="7.28515625" bestFit="1" customWidth="1"/>
    <col min="3858" max="3859" width="7.140625" bestFit="1" customWidth="1"/>
    <col min="3861" max="3861" width="12" bestFit="1" customWidth="1"/>
    <col min="3862" max="3862" width="7.140625" bestFit="1" customWidth="1"/>
    <col min="3863" max="3863" width="12" bestFit="1" customWidth="1"/>
    <col min="3864" max="3864" width="7.85546875" bestFit="1" customWidth="1"/>
    <col min="3865" max="3865" width="7.140625" bestFit="1" customWidth="1"/>
    <col min="3866" max="3866" width="8.42578125" bestFit="1" customWidth="1"/>
    <col min="3867" max="3867" width="8.7109375" bestFit="1" customWidth="1"/>
    <col min="3868" max="3868" width="8.28515625" bestFit="1" customWidth="1"/>
    <col min="3869" max="3869" width="8.5703125" bestFit="1" customWidth="1"/>
    <col min="3870" max="3870" width="7.140625" bestFit="1" customWidth="1"/>
    <col min="3871" max="3871" width="8.140625" bestFit="1" customWidth="1"/>
    <col min="3872" max="3872" width="11.42578125" bestFit="1" customWidth="1"/>
    <col min="3873" max="3873" width="15.5703125" bestFit="1" customWidth="1"/>
    <col min="4099" max="4099" width="8.140625" bestFit="1" customWidth="1"/>
    <col min="4100" max="4100" width="12.5703125" bestFit="1" customWidth="1"/>
    <col min="4101" max="4101" width="7.28515625" bestFit="1" customWidth="1"/>
    <col min="4102" max="4102" width="8.28515625" bestFit="1" customWidth="1"/>
    <col min="4103" max="4103" width="8.140625" bestFit="1" customWidth="1"/>
    <col min="4104" max="4104" width="7.140625" bestFit="1" customWidth="1"/>
    <col min="4105" max="4105" width="14.42578125" bestFit="1" customWidth="1"/>
    <col min="4106" max="4106" width="9" bestFit="1" customWidth="1"/>
    <col min="4107" max="4107" width="7.42578125" bestFit="1" customWidth="1"/>
    <col min="4108" max="4108" width="7.5703125" bestFit="1" customWidth="1"/>
    <col min="4109" max="4109" width="7.140625" bestFit="1" customWidth="1"/>
    <col min="4111" max="4111" width="7.42578125" bestFit="1" customWidth="1"/>
    <col min="4112" max="4112" width="8.28515625" bestFit="1" customWidth="1"/>
    <col min="4113" max="4113" width="7.28515625" bestFit="1" customWidth="1"/>
    <col min="4114" max="4115" width="7.140625" bestFit="1" customWidth="1"/>
    <col min="4117" max="4117" width="12" bestFit="1" customWidth="1"/>
    <col min="4118" max="4118" width="7.140625" bestFit="1" customWidth="1"/>
    <col min="4119" max="4119" width="12" bestFit="1" customWidth="1"/>
    <col min="4120" max="4120" width="7.85546875" bestFit="1" customWidth="1"/>
    <col min="4121" max="4121" width="7.140625" bestFit="1" customWidth="1"/>
    <col min="4122" max="4122" width="8.42578125" bestFit="1" customWidth="1"/>
    <col min="4123" max="4123" width="8.7109375" bestFit="1" customWidth="1"/>
    <col min="4124" max="4124" width="8.28515625" bestFit="1" customWidth="1"/>
    <col min="4125" max="4125" width="8.5703125" bestFit="1" customWidth="1"/>
    <col min="4126" max="4126" width="7.140625" bestFit="1" customWidth="1"/>
    <col min="4127" max="4127" width="8.140625" bestFit="1" customWidth="1"/>
    <col min="4128" max="4128" width="11.42578125" bestFit="1" customWidth="1"/>
    <col min="4129" max="4129" width="15.5703125" bestFit="1" customWidth="1"/>
    <col min="4355" max="4355" width="8.140625" bestFit="1" customWidth="1"/>
    <col min="4356" max="4356" width="12.5703125" bestFit="1" customWidth="1"/>
    <col min="4357" max="4357" width="7.28515625" bestFit="1" customWidth="1"/>
    <col min="4358" max="4358" width="8.28515625" bestFit="1" customWidth="1"/>
    <col min="4359" max="4359" width="8.140625" bestFit="1" customWidth="1"/>
    <col min="4360" max="4360" width="7.140625" bestFit="1" customWidth="1"/>
    <col min="4361" max="4361" width="14.42578125" bestFit="1" customWidth="1"/>
    <col min="4362" max="4362" width="9" bestFit="1" customWidth="1"/>
    <col min="4363" max="4363" width="7.42578125" bestFit="1" customWidth="1"/>
    <col min="4364" max="4364" width="7.5703125" bestFit="1" customWidth="1"/>
    <col min="4365" max="4365" width="7.140625" bestFit="1" customWidth="1"/>
    <col min="4367" max="4367" width="7.42578125" bestFit="1" customWidth="1"/>
    <col min="4368" max="4368" width="8.28515625" bestFit="1" customWidth="1"/>
    <col min="4369" max="4369" width="7.28515625" bestFit="1" customWidth="1"/>
    <col min="4370" max="4371" width="7.140625" bestFit="1" customWidth="1"/>
    <col min="4373" max="4373" width="12" bestFit="1" customWidth="1"/>
    <col min="4374" max="4374" width="7.140625" bestFit="1" customWidth="1"/>
    <col min="4375" max="4375" width="12" bestFit="1" customWidth="1"/>
    <col min="4376" max="4376" width="7.85546875" bestFit="1" customWidth="1"/>
    <col min="4377" max="4377" width="7.140625" bestFit="1" customWidth="1"/>
    <col min="4378" max="4378" width="8.42578125" bestFit="1" customWidth="1"/>
    <col min="4379" max="4379" width="8.7109375" bestFit="1" customWidth="1"/>
    <col min="4380" max="4380" width="8.28515625" bestFit="1" customWidth="1"/>
    <col min="4381" max="4381" width="8.5703125" bestFit="1" customWidth="1"/>
    <col min="4382" max="4382" width="7.140625" bestFit="1" customWidth="1"/>
    <col min="4383" max="4383" width="8.140625" bestFit="1" customWidth="1"/>
    <col min="4384" max="4384" width="11.42578125" bestFit="1" customWidth="1"/>
    <col min="4385" max="4385" width="15.5703125" bestFit="1" customWidth="1"/>
    <col min="4611" max="4611" width="8.140625" bestFit="1" customWidth="1"/>
    <col min="4612" max="4612" width="12.5703125" bestFit="1" customWidth="1"/>
    <col min="4613" max="4613" width="7.28515625" bestFit="1" customWidth="1"/>
    <col min="4614" max="4614" width="8.28515625" bestFit="1" customWidth="1"/>
    <col min="4615" max="4615" width="8.140625" bestFit="1" customWidth="1"/>
    <col min="4616" max="4616" width="7.140625" bestFit="1" customWidth="1"/>
    <col min="4617" max="4617" width="14.42578125" bestFit="1" customWidth="1"/>
    <col min="4618" max="4618" width="9" bestFit="1" customWidth="1"/>
    <col min="4619" max="4619" width="7.42578125" bestFit="1" customWidth="1"/>
    <col min="4620" max="4620" width="7.5703125" bestFit="1" customWidth="1"/>
    <col min="4621" max="4621" width="7.140625" bestFit="1" customWidth="1"/>
    <col min="4623" max="4623" width="7.42578125" bestFit="1" customWidth="1"/>
    <col min="4624" max="4624" width="8.28515625" bestFit="1" customWidth="1"/>
    <col min="4625" max="4625" width="7.28515625" bestFit="1" customWidth="1"/>
    <col min="4626" max="4627" width="7.140625" bestFit="1" customWidth="1"/>
    <col min="4629" max="4629" width="12" bestFit="1" customWidth="1"/>
    <col min="4630" max="4630" width="7.140625" bestFit="1" customWidth="1"/>
    <col min="4631" max="4631" width="12" bestFit="1" customWidth="1"/>
    <col min="4632" max="4632" width="7.85546875" bestFit="1" customWidth="1"/>
    <col min="4633" max="4633" width="7.140625" bestFit="1" customWidth="1"/>
    <col min="4634" max="4634" width="8.42578125" bestFit="1" customWidth="1"/>
    <col min="4635" max="4635" width="8.7109375" bestFit="1" customWidth="1"/>
    <col min="4636" max="4636" width="8.28515625" bestFit="1" customWidth="1"/>
    <col min="4637" max="4637" width="8.5703125" bestFit="1" customWidth="1"/>
    <col min="4638" max="4638" width="7.140625" bestFit="1" customWidth="1"/>
    <col min="4639" max="4639" width="8.140625" bestFit="1" customWidth="1"/>
    <col min="4640" max="4640" width="11.42578125" bestFit="1" customWidth="1"/>
    <col min="4641" max="4641" width="15.5703125" bestFit="1" customWidth="1"/>
    <col min="4867" max="4867" width="8.140625" bestFit="1" customWidth="1"/>
    <col min="4868" max="4868" width="12.5703125" bestFit="1" customWidth="1"/>
    <col min="4869" max="4869" width="7.28515625" bestFit="1" customWidth="1"/>
    <col min="4870" max="4870" width="8.28515625" bestFit="1" customWidth="1"/>
    <col min="4871" max="4871" width="8.140625" bestFit="1" customWidth="1"/>
    <col min="4872" max="4872" width="7.140625" bestFit="1" customWidth="1"/>
    <col min="4873" max="4873" width="14.42578125" bestFit="1" customWidth="1"/>
    <col min="4874" max="4874" width="9" bestFit="1" customWidth="1"/>
    <col min="4875" max="4875" width="7.42578125" bestFit="1" customWidth="1"/>
    <col min="4876" max="4876" width="7.5703125" bestFit="1" customWidth="1"/>
    <col min="4877" max="4877" width="7.140625" bestFit="1" customWidth="1"/>
    <col min="4879" max="4879" width="7.42578125" bestFit="1" customWidth="1"/>
    <col min="4880" max="4880" width="8.28515625" bestFit="1" customWidth="1"/>
    <col min="4881" max="4881" width="7.28515625" bestFit="1" customWidth="1"/>
    <col min="4882" max="4883" width="7.140625" bestFit="1" customWidth="1"/>
    <col min="4885" max="4885" width="12" bestFit="1" customWidth="1"/>
    <col min="4886" max="4886" width="7.140625" bestFit="1" customWidth="1"/>
    <col min="4887" max="4887" width="12" bestFit="1" customWidth="1"/>
    <col min="4888" max="4888" width="7.85546875" bestFit="1" customWidth="1"/>
    <col min="4889" max="4889" width="7.140625" bestFit="1" customWidth="1"/>
    <col min="4890" max="4890" width="8.42578125" bestFit="1" customWidth="1"/>
    <col min="4891" max="4891" width="8.7109375" bestFit="1" customWidth="1"/>
    <col min="4892" max="4892" width="8.28515625" bestFit="1" customWidth="1"/>
    <col min="4893" max="4893" width="8.5703125" bestFit="1" customWidth="1"/>
    <col min="4894" max="4894" width="7.140625" bestFit="1" customWidth="1"/>
    <col min="4895" max="4895" width="8.140625" bestFit="1" customWidth="1"/>
    <col min="4896" max="4896" width="11.42578125" bestFit="1" customWidth="1"/>
    <col min="4897" max="4897" width="15.5703125" bestFit="1" customWidth="1"/>
    <col min="5123" max="5123" width="8.140625" bestFit="1" customWidth="1"/>
    <col min="5124" max="5124" width="12.5703125" bestFit="1" customWidth="1"/>
    <col min="5125" max="5125" width="7.28515625" bestFit="1" customWidth="1"/>
    <col min="5126" max="5126" width="8.28515625" bestFit="1" customWidth="1"/>
    <col min="5127" max="5127" width="8.140625" bestFit="1" customWidth="1"/>
    <col min="5128" max="5128" width="7.140625" bestFit="1" customWidth="1"/>
    <col min="5129" max="5129" width="14.42578125" bestFit="1" customWidth="1"/>
    <col min="5130" max="5130" width="9" bestFit="1" customWidth="1"/>
    <col min="5131" max="5131" width="7.42578125" bestFit="1" customWidth="1"/>
    <col min="5132" max="5132" width="7.5703125" bestFit="1" customWidth="1"/>
    <col min="5133" max="5133" width="7.140625" bestFit="1" customWidth="1"/>
    <col min="5135" max="5135" width="7.42578125" bestFit="1" customWidth="1"/>
    <col min="5136" max="5136" width="8.28515625" bestFit="1" customWidth="1"/>
    <col min="5137" max="5137" width="7.28515625" bestFit="1" customWidth="1"/>
    <col min="5138" max="5139" width="7.140625" bestFit="1" customWidth="1"/>
    <col min="5141" max="5141" width="12" bestFit="1" customWidth="1"/>
    <col min="5142" max="5142" width="7.140625" bestFit="1" customWidth="1"/>
    <col min="5143" max="5143" width="12" bestFit="1" customWidth="1"/>
    <col min="5144" max="5144" width="7.85546875" bestFit="1" customWidth="1"/>
    <col min="5145" max="5145" width="7.140625" bestFit="1" customWidth="1"/>
    <col min="5146" max="5146" width="8.42578125" bestFit="1" customWidth="1"/>
    <col min="5147" max="5147" width="8.7109375" bestFit="1" customWidth="1"/>
    <col min="5148" max="5148" width="8.28515625" bestFit="1" customWidth="1"/>
    <col min="5149" max="5149" width="8.5703125" bestFit="1" customWidth="1"/>
    <col min="5150" max="5150" width="7.140625" bestFit="1" customWidth="1"/>
    <col min="5151" max="5151" width="8.140625" bestFit="1" customWidth="1"/>
    <col min="5152" max="5152" width="11.42578125" bestFit="1" customWidth="1"/>
    <col min="5153" max="5153" width="15.5703125" bestFit="1" customWidth="1"/>
    <col min="5379" max="5379" width="8.140625" bestFit="1" customWidth="1"/>
    <col min="5380" max="5380" width="12.5703125" bestFit="1" customWidth="1"/>
    <col min="5381" max="5381" width="7.28515625" bestFit="1" customWidth="1"/>
    <col min="5382" max="5382" width="8.28515625" bestFit="1" customWidth="1"/>
    <col min="5383" max="5383" width="8.140625" bestFit="1" customWidth="1"/>
    <col min="5384" max="5384" width="7.140625" bestFit="1" customWidth="1"/>
    <col min="5385" max="5385" width="14.42578125" bestFit="1" customWidth="1"/>
    <col min="5386" max="5386" width="9" bestFit="1" customWidth="1"/>
    <col min="5387" max="5387" width="7.42578125" bestFit="1" customWidth="1"/>
    <col min="5388" max="5388" width="7.5703125" bestFit="1" customWidth="1"/>
    <col min="5389" max="5389" width="7.140625" bestFit="1" customWidth="1"/>
    <col min="5391" max="5391" width="7.42578125" bestFit="1" customWidth="1"/>
    <col min="5392" max="5392" width="8.28515625" bestFit="1" customWidth="1"/>
    <col min="5393" max="5393" width="7.28515625" bestFit="1" customWidth="1"/>
    <col min="5394" max="5395" width="7.140625" bestFit="1" customWidth="1"/>
    <col min="5397" max="5397" width="12" bestFit="1" customWidth="1"/>
    <col min="5398" max="5398" width="7.140625" bestFit="1" customWidth="1"/>
    <col min="5399" max="5399" width="12" bestFit="1" customWidth="1"/>
    <col min="5400" max="5400" width="7.85546875" bestFit="1" customWidth="1"/>
    <col min="5401" max="5401" width="7.140625" bestFit="1" customWidth="1"/>
    <col min="5402" max="5402" width="8.42578125" bestFit="1" customWidth="1"/>
    <col min="5403" max="5403" width="8.7109375" bestFit="1" customWidth="1"/>
    <col min="5404" max="5404" width="8.28515625" bestFit="1" customWidth="1"/>
    <col min="5405" max="5405" width="8.5703125" bestFit="1" customWidth="1"/>
    <col min="5406" max="5406" width="7.140625" bestFit="1" customWidth="1"/>
    <col min="5407" max="5407" width="8.140625" bestFit="1" customWidth="1"/>
    <col min="5408" max="5408" width="11.42578125" bestFit="1" customWidth="1"/>
    <col min="5409" max="5409" width="15.5703125" bestFit="1" customWidth="1"/>
    <col min="5635" max="5635" width="8.140625" bestFit="1" customWidth="1"/>
    <col min="5636" max="5636" width="12.5703125" bestFit="1" customWidth="1"/>
    <col min="5637" max="5637" width="7.28515625" bestFit="1" customWidth="1"/>
    <col min="5638" max="5638" width="8.28515625" bestFit="1" customWidth="1"/>
    <col min="5639" max="5639" width="8.140625" bestFit="1" customWidth="1"/>
    <col min="5640" max="5640" width="7.140625" bestFit="1" customWidth="1"/>
    <col min="5641" max="5641" width="14.42578125" bestFit="1" customWidth="1"/>
    <col min="5642" max="5642" width="9" bestFit="1" customWidth="1"/>
    <col min="5643" max="5643" width="7.42578125" bestFit="1" customWidth="1"/>
    <col min="5644" max="5644" width="7.5703125" bestFit="1" customWidth="1"/>
    <col min="5645" max="5645" width="7.140625" bestFit="1" customWidth="1"/>
    <col min="5647" max="5647" width="7.42578125" bestFit="1" customWidth="1"/>
    <col min="5648" max="5648" width="8.28515625" bestFit="1" customWidth="1"/>
    <col min="5649" max="5649" width="7.28515625" bestFit="1" customWidth="1"/>
    <col min="5650" max="5651" width="7.140625" bestFit="1" customWidth="1"/>
    <col min="5653" max="5653" width="12" bestFit="1" customWidth="1"/>
    <col min="5654" max="5654" width="7.140625" bestFit="1" customWidth="1"/>
    <col min="5655" max="5655" width="12" bestFit="1" customWidth="1"/>
    <col min="5656" max="5656" width="7.85546875" bestFit="1" customWidth="1"/>
    <col min="5657" max="5657" width="7.140625" bestFit="1" customWidth="1"/>
    <col min="5658" max="5658" width="8.42578125" bestFit="1" customWidth="1"/>
    <col min="5659" max="5659" width="8.7109375" bestFit="1" customWidth="1"/>
    <col min="5660" max="5660" width="8.28515625" bestFit="1" customWidth="1"/>
    <col min="5661" max="5661" width="8.5703125" bestFit="1" customWidth="1"/>
    <col min="5662" max="5662" width="7.140625" bestFit="1" customWidth="1"/>
    <col min="5663" max="5663" width="8.140625" bestFit="1" customWidth="1"/>
    <col min="5664" max="5664" width="11.42578125" bestFit="1" customWidth="1"/>
    <col min="5665" max="5665" width="15.5703125" bestFit="1" customWidth="1"/>
    <col min="5891" max="5891" width="8.140625" bestFit="1" customWidth="1"/>
    <col min="5892" max="5892" width="12.5703125" bestFit="1" customWidth="1"/>
    <col min="5893" max="5893" width="7.28515625" bestFit="1" customWidth="1"/>
    <col min="5894" max="5894" width="8.28515625" bestFit="1" customWidth="1"/>
    <col min="5895" max="5895" width="8.140625" bestFit="1" customWidth="1"/>
    <col min="5896" max="5896" width="7.140625" bestFit="1" customWidth="1"/>
    <col min="5897" max="5897" width="14.42578125" bestFit="1" customWidth="1"/>
    <col min="5898" max="5898" width="9" bestFit="1" customWidth="1"/>
    <col min="5899" max="5899" width="7.42578125" bestFit="1" customWidth="1"/>
    <col min="5900" max="5900" width="7.5703125" bestFit="1" customWidth="1"/>
    <col min="5901" max="5901" width="7.140625" bestFit="1" customWidth="1"/>
    <col min="5903" max="5903" width="7.42578125" bestFit="1" customWidth="1"/>
    <col min="5904" max="5904" width="8.28515625" bestFit="1" customWidth="1"/>
    <col min="5905" max="5905" width="7.28515625" bestFit="1" customWidth="1"/>
    <col min="5906" max="5907" width="7.140625" bestFit="1" customWidth="1"/>
    <col min="5909" max="5909" width="12" bestFit="1" customWidth="1"/>
    <col min="5910" max="5910" width="7.140625" bestFit="1" customWidth="1"/>
    <col min="5911" max="5911" width="12" bestFit="1" customWidth="1"/>
    <col min="5912" max="5912" width="7.85546875" bestFit="1" customWidth="1"/>
    <col min="5913" max="5913" width="7.140625" bestFit="1" customWidth="1"/>
    <col min="5914" max="5914" width="8.42578125" bestFit="1" customWidth="1"/>
    <col min="5915" max="5915" width="8.7109375" bestFit="1" customWidth="1"/>
    <col min="5916" max="5916" width="8.28515625" bestFit="1" customWidth="1"/>
    <col min="5917" max="5917" width="8.5703125" bestFit="1" customWidth="1"/>
    <col min="5918" max="5918" width="7.140625" bestFit="1" customWidth="1"/>
    <col min="5919" max="5919" width="8.140625" bestFit="1" customWidth="1"/>
    <col min="5920" max="5920" width="11.42578125" bestFit="1" customWidth="1"/>
    <col min="5921" max="5921" width="15.5703125" bestFit="1" customWidth="1"/>
    <col min="6147" max="6147" width="8.140625" bestFit="1" customWidth="1"/>
    <col min="6148" max="6148" width="12.5703125" bestFit="1" customWidth="1"/>
    <col min="6149" max="6149" width="7.28515625" bestFit="1" customWidth="1"/>
    <col min="6150" max="6150" width="8.28515625" bestFit="1" customWidth="1"/>
    <col min="6151" max="6151" width="8.140625" bestFit="1" customWidth="1"/>
    <col min="6152" max="6152" width="7.140625" bestFit="1" customWidth="1"/>
    <col min="6153" max="6153" width="14.42578125" bestFit="1" customWidth="1"/>
    <col min="6154" max="6154" width="9" bestFit="1" customWidth="1"/>
    <col min="6155" max="6155" width="7.42578125" bestFit="1" customWidth="1"/>
    <col min="6156" max="6156" width="7.5703125" bestFit="1" customWidth="1"/>
    <col min="6157" max="6157" width="7.140625" bestFit="1" customWidth="1"/>
    <col min="6159" max="6159" width="7.42578125" bestFit="1" customWidth="1"/>
    <col min="6160" max="6160" width="8.28515625" bestFit="1" customWidth="1"/>
    <col min="6161" max="6161" width="7.28515625" bestFit="1" customWidth="1"/>
    <col min="6162" max="6163" width="7.140625" bestFit="1" customWidth="1"/>
    <col min="6165" max="6165" width="12" bestFit="1" customWidth="1"/>
    <col min="6166" max="6166" width="7.140625" bestFit="1" customWidth="1"/>
    <col min="6167" max="6167" width="12" bestFit="1" customWidth="1"/>
    <col min="6168" max="6168" width="7.85546875" bestFit="1" customWidth="1"/>
    <col min="6169" max="6169" width="7.140625" bestFit="1" customWidth="1"/>
    <col min="6170" max="6170" width="8.42578125" bestFit="1" customWidth="1"/>
    <col min="6171" max="6171" width="8.7109375" bestFit="1" customWidth="1"/>
    <col min="6172" max="6172" width="8.28515625" bestFit="1" customWidth="1"/>
    <col min="6173" max="6173" width="8.5703125" bestFit="1" customWidth="1"/>
    <col min="6174" max="6174" width="7.140625" bestFit="1" customWidth="1"/>
    <col min="6175" max="6175" width="8.140625" bestFit="1" customWidth="1"/>
    <col min="6176" max="6176" width="11.42578125" bestFit="1" customWidth="1"/>
    <col min="6177" max="6177" width="15.5703125" bestFit="1" customWidth="1"/>
    <col min="6403" max="6403" width="8.140625" bestFit="1" customWidth="1"/>
    <col min="6404" max="6404" width="12.5703125" bestFit="1" customWidth="1"/>
    <col min="6405" max="6405" width="7.28515625" bestFit="1" customWidth="1"/>
    <col min="6406" max="6406" width="8.28515625" bestFit="1" customWidth="1"/>
    <col min="6407" max="6407" width="8.140625" bestFit="1" customWidth="1"/>
    <col min="6408" max="6408" width="7.140625" bestFit="1" customWidth="1"/>
    <col min="6409" max="6409" width="14.42578125" bestFit="1" customWidth="1"/>
    <col min="6410" max="6410" width="9" bestFit="1" customWidth="1"/>
    <col min="6411" max="6411" width="7.42578125" bestFit="1" customWidth="1"/>
    <col min="6412" max="6412" width="7.5703125" bestFit="1" customWidth="1"/>
    <col min="6413" max="6413" width="7.140625" bestFit="1" customWidth="1"/>
    <col min="6415" max="6415" width="7.42578125" bestFit="1" customWidth="1"/>
    <col min="6416" max="6416" width="8.28515625" bestFit="1" customWidth="1"/>
    <col min="6417" max="6417" width="7.28515625" bestFit="1" customWidth="1"/>
    <col min="6418" max="6419" width="7.140625" bestFit="1" customWidth="1"/>
    <col min="6421" max="6421" width="12" bestFit="1" customWidth="1"/>
    <col min="6422" max="6422" width="7.140625" bestFit="1" customWidth="1"/>
    <col min="6423" max="6423" width="12" bestFit="1" customWidth="1"/>
    <col min="6424" max="6424" width="7.85546875" bestFit="1" customWidth="1"/>
    <col min="6425" max="6425" width="7.140625" bestFit="1" customWidth="1"/>
    <col min="6426" max="6426" width="8.42578125" bestFit="1" customWidth="1"/>
    <col min="6427" max="6427" width="8.7109375" bestFit="1" customWidth="1"/>
    <col min="6428" max="6428" width="8.28515625" bestFit="1" customWidth="1"/>
    <col min="6429" max="6429" width="8.5703125" bestFit="1" customWidth="1"/>
    <col min="6430" max="6430" width="7.140625" bestFit="1" customWidth="1"/>
    <col min="6431" max="6431" width="8.140625" bestFit="1" customWidth="1"/>
    <col min="6432" max="6432" width="11.42578125" bestFit="1" customWidth="1"/>
    <col min="6433" max="6433" width="15.5703125" bestFit="1" customWidth="1"/>
    <col min="6659" max="6659" width="8.140625" bestFit="1" customWidth="1"/>
    <col min="6660" max="6660" width="12.5703125" bestFit="1" customWidth="1"/>
    <col min="6661" max="6661" width="7.28515625" bestFit="1" customWidth="1"/>
    <col min="6662" max="6662" width="8.28515625" bestFit="1" customWidth="1"/>
    <col min="6663" max="6663" width="8.140625" bestFit="1" customWidth="1"/>
    <col min="6664" max="6664" width="7.140625" bestFit="1" customWidth="1"/>
    <col min="6665" max="6665" width="14.42578125" bestFit="1" customWidth="1"/>
    <col min="6666" max="6666" width="9" bestFit="1" customWidth="1"/>
    <col min="6667" max="6667" width="7.42578125" bestFit="1" customWidth="1"/>
    <col min="6668" max="6668" width="7.5703125" bestFit="1" customWidth="1"/>
    <col min="6669" max="6669" width="7.140625" bestFit="1" customWidth="1"/>
    <col min="6671" max="6671" width="7.42578125" bestFit="1" customWidth="1"/>
    <col min="6672" max="6672" width="8.28515625" bestFit="1" customWidth="1"/>
    <col min="6673" max="6673" width="7.28515625" bestFit="1" customWidth="1"/>
    <col min="6674" max="6675" width="7.140625" bestFit="1" customWidth="1"/>
    <col min="6677" max="6677" width="12" bestFit="1" customWidth="1"/>
    <col min="6678" max="6678" width="7.140625" bestFit="1" customWidth="1"/>
    <col min="6679" max="6679" width="12" bestFit="1" customWidth="1"/>
    <col min="6680" max="6680" width="7.85546875" bestFit="1" customWidth="1"/>
    <col min="6681" max="6681" width="7.140625" bestFit="1" customWidth="1"/>
    <col min="6682" max="6682" width="8.42578125" bestFit="1" customWidth="1"/>
    <col min="6683" max="6683" width="8.7109375" bestFit="1" customWidth="1"/>
    <col min="6684" max="6684" width="8.28515625" bestFit="1" customWidth="1"/>
    <col min="6685" max="6685" width="8.5703125" bestFit="1" customWidth="1"/>
    <col min="6686" max="6686" width="7.140625" bestFit="1" customWidth="1"/>
    <col min="6687" max="6687" width="8.140625" bestFit="1" customWidth="1"/>
    <col min="6688" max="6688" width="11.42578125" bestFit="1" customWidth="1"/>
    <col min="6689" max="6689" width="15.5703125" bestFit="1" customWidth="1"/>
    <col min="6915" max="6915" width="8.140625" bestFit="1" customWidth="1"/>
    <col min="6916" max="6916" width="12.5703125" bestFit="1" customWidth="1"/>
    <col min="6917" max="6917" width="7.28515625" bestFit="1" customWidth="1"/>
    <col min="6918" max="6918" width="8.28515625" bestFit="1" customWidth="1"/>
    <col min="6919" max="6919" width="8.140625" bestFit="1" customWidth="1"/>
    <col min="6920" max="6920" width="7.140625" bestFit="1" customWidth="1"/>
    <col min="6921" max="6921" width="14.42578125" bestFit="1" customWidth="1"/>
    <col min="6922" max="6922" width="9" bestFit="1" customWidth="1"/>
    <col min="6923" max="6923" width="7.42578125" bestFit="1" customWidth="1"/>
    <col min="6924" max="6924" width="7.5703125" bestFit="1" customWidth="1"/>
    <col min="6925" max="6925" width="7.140625" bestFit="1" customWidth="1"/>
    <col min="6927" max="6927" width="7.42578125" bestFit="1" customWidth="1"/>
    <col min="6928" max="6928" width="8.28515625" bestFit="1" customWidth="1"/>
    <col min="6929" max="6929" width="7.28515625" bestFit="1" customWidth="1"/>
    <col min="6930" max="6931" width="7.140625" bestFit="1" customWidth="1"/>
    <col min="6933" max="6933" width="12" bestFit="1" customWidth="1"/>
    <col min="6934" max="6934" width="7.140625" bestFit="1" customWidth="1"/>
    <col min="6935" max="6935" width="12" bestFit="1" customWidth="1"/>
    <col min="6936" max="6936" width="7.85546875" bestFit="1" customWidth="1"/>
    <col min="6937" max="6937" width="7.140625" bestFit="1" customWidth="1"/>
    <col min="6938" max="6938" width="8.42578125" bestFit="1" customWidth="1"/>
    <col min="6939" max="6939" width="8.7109375" bestFit="1" customWidth="1"/>
    <col min="6940" max="6940" width="8.28515625" bestFit="1" customWidth="1"/>
    <col min="6941" max="6941" width="8.5703125" bestFit="1" customWidth="1"/>
    <col min="6942" max="6942" width="7.140625" bestFit="1" customWidth="1"/>
    <col min="6943" max="6943" width="8.140625" bestFit="1" customWidth="1"/>
    <col min="6944" max="6944" width="11.42578125" bestFit="1" customWidth="1"/>
    <col min="6945" max="6945" width="15.5703125" bestFit="1" customWidth="1"/>
    <col min="7171" max="7171" width="8.140625" bestFit="1" customWidth="1"/>
    <col min="7172" max="7172" width="12.5703125" bestFit="1" customWidth="1"/>
    <col min="7173" max="7173" width="7.28515625" bestFit="1" customWidth="1"/>
    <col min="7174" max="7174" width="8.28515625" bestFit="1" customWidth="1"/>
    <col min="7175" max="7175" width="8.140625" bestFit="1" customWidth="1"/>
    <col min="7176" max="7176" width="7.140625" bestFit="1" customWidth="1"/>
    <col min="7177" max="7177" width="14.42578125" bestFit="1" customWidth="1"/>
    <col min="7178" max="7178" width="9" bestFit="1" customWidth="1"/>
    <col min="7179" max="7179" width="7.42578125" bestFit="1" customWidth="1"/>
    <col min="7180" max="7180" width="7.5703125" bestFit="1" customWidth="1"/>
    <col min="7181" max="7181" width="7.140625" bestFit="1" customWidth="1"/>
    <col min="7183" max="7183" width="7.42578125" bestFit="1" customWidth="1"/>
    <col min="7184" max="7184" width="8.28515625" bestFit="1" customWidth="1"/>
    <col min="7185" max="7185" width="7.28515625" bestFit="1" customWidth="1"/>
    <col min="7186" max="7187" width="7.140625" bestFit="1" customWidth="1"/>
    <col min="7189" max="7189" width="12" bestFit="1" customWidth="1"/>
    <col min="7190" max="7190" width="7.140625" bestFit="1" customWidth="1"/>
    <col min="7191" max="7191" width="12" bestFit="1" customWidth="1"/>
    <col min="7192" max="7192" width="7.85546875" bestFit="1" customWidth="1"/>
    <col min="7193" max="7193" width="7.140625" bestFit="1" customWidth="1"/>
    <col min="7194" max="7194" width="8.42578125" bestFit="1" customWidth="1"/>
    <col min="7195" max="7195" width="8.7109375" bestFit="1" customWidth="1"/>
    <col min="7196" max="7196" width="8.28515625" bestFit="1" customWidth="1"/>
    <col min="7197" max="7197" width="8.5703125" bestFit="1" customWidth="1"/>
    <col min="7198" max="7198" width="7.140625" bestFit="1" customWidth="1"/>
    <col min="7199" max="7199" width="8.140625" bestFit="1" customWidth="1"/>
    <col min="7200" max="7200" width="11.42578125" bestFit="1" customWidth="1"/>
    <col min="7201" max="7201" width="15.5703125" bestFit="1" customWidth="1"/>
    <col min="7427" max="7427" width="8.140625" bestFit="1" customWidth="1"/>
    <col min="7428" max="7428" width="12.5703125" bestFit="1" customWidth="1"/>
    <col min="7429" max="7429" width="7.28515625" bestFit="1" customWidth="1"/>
    <col min="7430" max="7430" width="8.28515625" bestFit="1" customWidth="1"/>
    <col min="7431" max="7431" width="8.140625" bestFit="1" customWidth="1"/>
    <col min="7432" max="7432" width="7.140625" bestFit="1" customWidth="1"/>
    <col min="7433" max="7433" width="14.42578125" bestFit="1" customWidth="1"/>
    <col min="7434" max="7434" width="9" bestFit="1" customWidth="1"/>
    <col min="7435" max="7435" width="7.42578125" bestFit="1" customWidth="1"/>
    <col min="7436" max="7436" width="7.5703125" bestFit="1" customWidth="1"/>
    <col min="7437" max="7437" width="7.140625" bestFit="1" customWidth="1"/>
    <col min="7439" max="7439" width="7.42578125" bestFit="1" customWidth="1"/>
    <col min="7440" max="7440" width="8.28515625" bestFit="1" customWidth="1"/>
    <col min="7441" max="7441" width="7.28515625" bestFit="1" customWidth="1"/>
    <col min="7442" max="7443" width="7.140625" bestFit="1" customWidth="1"/>
    <col min="7445" max="7445" width="12" bestFit="1" customWidth="1"/>
    <col min="7446" max="7446" width="7.140625" bestFit="1" customWidth="1"/>
    <col min="7447" max="7447" width="12" bestFit="1" customWidth="1"/>
    <col min="7448" max="7448" width="7.85546875" bestFit="1" customWidth="1"/>
    <col min="7449" max="7449" width="7.140625" bestFit="1" customWidth="1"/>
    <col min="7450" max="7450" width="8.42578125" bestFit="1" customWidth="1"/>
    <col min="7451" max="7451" width="8.7109375" bestFit="1" customWidth="1"/>
    <col min="7452" max="7452" width="8.28515625" bestFit="1" customWidth="1"/>
    <col min="7453" max="7453" width="8.5703125" bestFit="1" customWidth="1"/>
    <col min="7454" max="7454" width="7.140625" bestFit="1" customWidth="1"/>
    <col min="7455" max="7455" width="8.140625" bestFit="1" customWidth="1"/>
    <col min="7456" max="7456" width="11.42578125" bestFit="1" customWidth="1"/>
    <col min="7457" max="7457" width="15.5703125" bestFit="1" customWidth="1"/>
    <col min="7683" max="7683" width="8.140625" bestFit="1" customWidth="1"/>
    <col min="7684" max="7684" width="12.5703125" bestFit="1" customWidth="1"/>
    <col min="7685" max="7685" width="7.28515625" bestFit="1" customWidth="1"/>
    <col min="7686" max="7686" width="8.28515625" bestFit="1" customWidth="1"/>
    <col min="7687" max="7687" width="8.140625" bestFit="1" customWidth="1"/>
    <col min="7688" max="7688" width="7.140625" bestFit="1" customWidth="1"/>
    <col min="7689" max="7689" width="14.42578125" bestFit="1" customWidth="1"/>
    <col min="7690" max="7690" width="9" bestFit="1" customWidth="1"/>
    <col min="7691" max="7691" width="7.42578125" bestFit="1" customWidth="1"/>
    <col min="7692" max="7692" width="7.5703125" bestFit="1" customWidth="1"/>
    <col min="7693" max="7693" width="7.140625" bestFit="1" customWidth="1"/>
    <col min="7695" max="7695" width="7.42578125" bestFit="1" customWidth="1"/>
    <col min="7696" max="7696" width="8.28515625" bestFit="1" customWidth="1"/>
    <col min="7697" max="7697" width="7.28515625" bestFit="1" customWidth="1"/>
    <col min="7698" max="7699" width="7.140625" bestFit="1" customWidth="1"/>
    <col min="7701" max="7701" width="12" bestFit="1" customWidth="1"/>
    <col min="7702" max="7702" width="7.140625" bestFit="1" customWidth="1"/>
    <col min="7703" max="7703" width="12" bestFit="1" customWidth="1"/>
    <col min="7704" max="7704" width="7.85546875" bestFit="1" customWidth="1"/>
    <col min="7705" max="7705" width="7.140625" bestFit="1" customWidth="1"/>
    <col min="7706" max="7706" width="8.42578125" bestFit="1" customWidth="1"/>
    <col min="7707" max="7707" width="8.7109375" bestFit="1" customWidth="1"/>
    <col min="7708" max="7708" width="8.28515625" bestFit="1" customWidth="1"/>
    <col min="7709" max="7709" width="8.5703125" bestFit="1" customWidth="1"/>
    <col min="7710" max="7710" width="7.140625" bestFit="1" customWidth="1"/>
    <col min="7711" max="7711" width="8.140625" bestFit="1" customWidth="1"/>
    <col min="7712" max="7712" width="11.42578125" bestFit="1" customWidth="1"/>
    <col min="7713" max="7713" width="15.5703125" bestFit="1" customWidth="1"/>
    <col min="7939" max="7939" width="8.140625" bestFit="1" customWidth="1"/>
    <col min="7940" max="7940" width="12.5703125" bestFit="1" customWidth="1"/>
    <col min="7941" max="7941" width="7.28515625" bestFit="1" customWidth="1"/>
    <col min="7942" max="7942" width="8.28515625" bestFit="1" customWidth="1"/>
    <col min="7943" max="7943" width="8.140625" bestFit="1" customWidth="1"/>
    <col min="7944" max="7944" width="7.140625" bestFit="1" customWidth="1"/>
    <col min="7945" max="7945" width="14.42578125" bestFit="1" customWidth="1"/>
    <col min="7946" max="7946" width="9" bestFit="1" customWidth="1"/>
    <col min="7947" max="7947" width="7.42578125" bestFit="1" customWidth="1"/>
    <col min="7948" max="7948" width="7.5703125" bestFit="1" customWidth="1"/>
    <col min="7949" max="7949" width="7.140625" bestFit="1" customWidth="1"/>
    <col min="7951" max="7951" width="7.42578125" bestFit="1" customWidth="1"/>
    <col min="7952" max="7952" width="8.28515625" bestFit="1" customWidth="1"/>
    <col min="7953" max="7953" width="7.28515625" bestFit="1" customWidth="1"/>
    <col min="7954" max="7955" width="7.140625" bestFit="1" customWidth="1"/>
    <col min="7957" max="7957" width="12" bestFit="1" customWidth="1"/>
    <col min="7958" max="7958" width="7.140625" bestFit="1" customWidth="1"/>
    <col min="7959" max="7959" width="12" bestFit="1" customWidth="1"/>
    <col min="7960" max="7960" width="7.85546875" bestFit="1" customWidth="1"/>
    <col min="7961" max="7961" width="7.140625" bestFit="1" customWidth="1"/>
    <col min="7962" max="7962" width="8.42578125" bestFit="1" customWidth="1"/>
    <col min="7963" max="7963" width="8.7109375" bestFit="1" customWidth="1"/>
    <col min="7964" max="7964" width="8.28515625" bestFit="1" customWidth="1"/>
    <col min="7965" max="7965" width="8.5703125" bestFit="1" customWidth="1"/>
    <col min="7966" max="7966" width="7.140625" bestFit="1" customWidth="1"/>
    <col min="7967" max="7967" width="8.140625" bestFit="1" customWidth="1"/>
    <col min="7968" max="7968" width="11.42578125" bestFit="1" customWidth="1"/>
    <col min="7969" max="7969" width="15.5703125" bestFit="1" customWidth="1"/>
    <col min="8195" max="8195" width="8.140625" bestFit="1" customWidth="1"/>
    <col min="8196" max="8196" width="12.5703125" bestFit="1" customWidth="1"/>
    <col min="8197" max="8197" width="7.28515625" bestFit="1" customWidth="1"/>
    <col min="8198" max="8198" width="8.28515625" bestFit="1" customWidth="1"/>
    <col min="8199" max="8199" width="8.140625" bestFit="1" customWidth="1"/>
    <col min="8200" max="8200" width="7.140625" bestFit="1" customWidth="1"/>
    <col min="8201" max="8201" width="14.42578125" bestFit="1" customWidth="1"/>
    <col min="8202" max="8202" width="9" bestFit="1" customWidth="1"/>
    <col min="8203" max="8203" width="7.42578125" bestFit="1" customWidth="1"/>
    <col min="8204" max="8204" width="7.5703125" bestFit="1" customWidth="1"/>
    <col min="8205" max="8205" width="7.140625" bestFit="1" customWidth="1"/>
    <col min="8207" max="8207" width="7.42578125" bestFit="1" customWidth="1"/>
    <col min="8208" max="8208" width="8.28515625" bestFit="1" customWidth="1"/>
    <col min="8209" max="8209" width="7.28515625" bestFit="1" customWidth="1"/>
    <col min="8210" max="8211" width="7.140625" bestFit="1" customWidth="1"/>
    <col min="8213" max="8213" width="12" bestFit="1" customWidth="1"/>
    <col min="8214" max="8214" width="7.140625" bestFit="1" customWidth="1"/>
    <col min="8215" max="8215" width="12" bestFit="1" customWidth="1"/>
    <col min="8216" max="8216" width="7.85546875" bestFit="1" customWidth="1"/>
    <col min="8217" max="8217" width="7.140625" bestFit="1" customWidth="1"/>
    <col min="8218" max="8218" width="8.42578125" bestFit="1" customWidth="1"/>
    <col min="8219" max="8219" width="8.7109375" bestFit="1" customWidth="1"/>
    <col min="8220" max="8220" width="8.28515625" bestFit="1" customWidth="1"/>
    <col min="8221" max="8221" width="8.5703125" bestFit="1" customWidth="1"/>
    <col min="8222" max="8222" width="7.140625" bestFit="1" customWidth="1"/>
    <col min="8223" max="8223" width="8.140625" bestFit="1" customWidth="1"/>
    <col min="8224" max="8224" width="11.42578125" bestFit="1" customWidth="1"/>
    <col min="8225" max="8225" width="15.5703125" bestFit="1" customWidth="1"/>
    <col min="8451" max="8451" width="8.140625" bestFit="1" customWidth="1"/>
    <col min="8452" max="8452" width="12.5703125" bestFit="1" customWidth="1"/>
    <col min="8453" max="8453" width="7.28515625" bestFit="1" customWidth="1"/>
    <col min="8454" max="8454" width="8.28515625" bestFit="1" customWidth="1"/>
    <col min="8455" max="8455" width="8.140625" bestFit="1" customWidth="1"/>
    <col min="8456" max="8456" width="7.140625" bestFit="1" customWidth="1"/>
    <col min="8457" max="8457" width="14.42578125" bestFit="1" customWidth="1"/>
    <col min="8458" max="8458" width="9" bestFit="1" customWidth="1"/>
    <col min="8459" max="8459" width="7.42578125" bestFit="1" customWidth="1"/>
    <col min="8460" max="8460" width="7.5703125" bestFit="1" customWidth="1"/>
    <col min="8461" max="8461" width="7.140625" bestFit="1" customWidth="1"/>
    <col min="8463" max="8463" width="7.42578125" bestFit="1" customWidth="1"/>
    <col min="8464" max="8464" width="8.28515625" bestFit="1" customWidth="1"/>
    <col min="8465" max="8465" width="7.28515625" bestFit="1" customWidth="1"/>
    <col min="8466" max="8467" width="7.140625" bestFit="1" customWidth="1"/>
    <col min="8469" max="8469" width="12" bestFit="1" customWidth="1"/>
    <col min="8470" max="8470" width="7.140625" bestFit="1" customWidth="1"/>
    <col min="8471" max="8471" width="12" bestFit="1" customWidth="1"/>
    <col min="8472" max="8472" width="7.85546875" bestFit="1" customWidth="1"/>
    <col min="8473" max="8473" width="7.140625" bestFit="1" customWidth="1"/>
    <col min="8474" max="8474" width="8.42578125" bestFit="1" customWidth="1"/>
    <col min="8475" max="8475" width="8.7109375" bestFit="1" customWidth="1"/>
    <col min="8476" max="8476" width="8.28515625" bestFit="1" customWidth="1"/>
    <col min="8477" max="8477" width="8.5703125" bestFit="1" customWidth="1"/>
    <col min="8478" max="8478" width="7.140625" bestFit="1" customWidth="1"/>
    <col min="8479" max="8479" width="8.140625" bestFit="1" customWidth="1"/>
    <col min="8480" max="8480" width="11.42578125" bestFit="1" customWidth="1"/>
    <col min="8481" max="8481" width="15.5703125" bestFit="1" customWidth="1"/>
    <col min="8707" max="8707" width="8.140625" bestFit="1" customWidth="1"/>
    <col min="8708" max="8708" width="12.5703125" bestFit="1" customWidth="1"/>
    <col min="8709" max="8709" width="7.28515625" bestFit="1" customWidth="1"/>
    <col min="8710" max="8710" width="8.28515625" bestFit="1" customWidth="1"/>
    <col min="8711" max="8711" width="8.140625" bestFit="1" customWidth="1"/>
    <col min="8712" max="8712" width="7.140625" bestFit="1" customWidth="1"/>
    <col min="8713" max="8713" width="14.42578125" bestFit="1" customWidth="1"/>
    <col min="8714" max="8714" width="9" bestFit="1" customWidth="1"/>
    <col min="8715" max="8715" width="7.42578125" bestFit="1" customWidth="1"/>
    <col min="8716" max="8716" width="7.5703125" bestFit="1" customWidth="1"/>
    <col min="8717" max="8717" width="7.140625" bestFit="1" customWidth="1"/>
    <col min="8719" max="8719" width="7.42578125" bestFit="1" customWidth="1"/>
    <col min="8720" max="8720" width="8.28515625" bestFit="1" customWidth="1"/>
    <col min="8721" max="8721" width="7.28515625" bestFit="1" customWidth="1"/>
    <col min="8722" max="8723" width="7.140625" bestFit="1" customWidth="1"/>
    <col min="8725" max="8725" width="12" bestFit="1" customWidth="1"/>
    <col min="8726" max="8726" width="7.140625" bestFit="1" customWidth="1"/>
    <col min="8727" max="8727" width="12" bestFit="1" customWidth="1"/>
    <col min="8728" max="8728" width="7.85546875" bestFit="1" customWidth="1"/>
    <col min="8729" max="8729" width="7.140625" bestFit="1" customWidth="1"/>
    <col min="8730" max="8730" width="8.42578125" bestFit="1" customWidth="1"/>
    <col min="8731" max="8731" width="8.7109375" bestFit="1" customWidth="1"/>
    <col min="8732" max="8732" width="8.28515625" bestFit="1" customWidth="1"/>
    <col min="8733" max="8733" width="8.5703125" bestFit="1" customWidth="1"/>
    <col min="8734" max="8734" width="7.140625" bestFit="1" customWidth="1"/>
    <col min="8735" max="8735" width="8.140625" bestFit="1" customWidth="1"/>
    <col min="8736" max="8736" width="11.42578125" bestFit="1" customWidth="1"/>
    <col min="8737" max="8737" width="15.5703125" bestFit="1" customWidth="1"/>
    <col min="8963" max="8963" width="8.140625" bestFit="1" customWidth="1"/>
    <col min="8964" max="8964" width="12.5703125" bestFit="1" customWidth="1"/>
    <col min="8965" max="8965" width="7.28515625" bestFit="1" customWidth="1"/>
    <col min="8966" max="8966" width="8.28515625" bestFit="1" customWidth="1"/>
    <col min="8967" max="8967" width="8.140625" bestFit="1" customWidth="1"/>
    <col min="8968" max="8968" width="7.140625" bestFit="1" customWidth="1"/>
    <col min="8969" max="8969" width="14.42578125" bestFit="1" customWidth="1"/>
    <col min="8970" max="8970" width="9" bestFit="1" customWidth="1"/>
    <col min="8971" max="8971" width="7.42578125" bestFit="1" customWidth="1"/>
    <col min="8972" max="8972" width="7.5703125" bestFit="1" customWidth="1"/>
    <col min="8973" max="8973" width="7.140625" bestFit="1" customWidth="1"/>
    <col min="8975" max="8975" width="7.42578125" bestFit="1" customWidth="1"/>
    <col min="8976" max="8976" width="8.28515625" bestFit="1" customWidth="1"/>
    <col min="8977" max="8977" width="7.28515625" bestFit="1" customWidth="1"/>
    <col min="8978" max="8979" width="7.140625" bestFit="1" customWidth="1"/>
    <col min="8981" max="8981" width="12" bestFit="1" customWidth="1"/>
    <col min="8982" max="8982" width="7.140625" bestFit="1" customWidth="1"/>
    <col min="8983" max="8983" width="12" bestFit="1" customWidth="1"/>
    <col min="8984" max="8984" width="7.85546875" bestFit="1" customWidth="1"/>
    <col min="8985" max="8985" width="7.140625" bestFit="1" customWidth="1"/>
    <col min="8986" max="8986" width="8.42578125" bestFit="1" customWidth="1"/>
    <col min="8987" max="8987" width="8.7109375" bestFit="1" customWidth="1"/>
    <col min="8988" max="8988" width="8.28515625" bestFit="1" customWidth="1"/>
    <col min="8989" max="8989" width="8.5703125" bestFit="1" customWidth="1"/>
    <col min="8990" max="8990" width="7.140625" bestFit="1" customWidth="1"/>
    <col min="8991" max="8991" width="8.140625" bestFit="1" customWidth="1"/>
    <col min="8992" max="8992" width="11.42578125" bestFit="1" customWidth="1"/>
    <col min="8993" max="8993" width="15.5703125" bestFit="1" customWidth="1"/>
    <col min="9219" max="9219" width="8.140625" bestFit="1" customWidth="1"/>
    <col min="9220" max="9220" width="12.5703125" bestFit="1" customWidth="1"/>
    <col min="9221" max="9221" width="7.28515625" bestFit="1" customWidth="1"/>
    <col min="9222" max="9222" width="8.28515625" bestFit="1" customWidth="1"/>
    <col min="9223" max="9223" width="8.140625" bestFit="1" customWidth="1"/>
    <col min="9224" max="9224" width="7.140625" bestFit="1" customWidth="1"/>
    <col min="9225" max="9225" width="14.42578125" bestFit="1" customWidth="1"/>
    <col min="9226" max="9226" width="9" bestFit="1" customWidth="1"/>
    <col min="9227" max="9227" width="7.42578125" bestFit="1" customWidth="1"/>
    <col min="9228" max="9228" width="7.5703125" bestFit="1" customWidth="1"/>
    <col min="9229" max="9229" width="7.140625" bestFit="1" customWidth="1"/>
    <col min="9231" max="9231" width="7.42578125" bestFit="1" customWidth="1"/>
    <col min="9232" max="9232" width="8.28515625" bestFit="1" customWidth="1"/>
    <col min="9233" max="9233" width="7.28515625" bestFit="1" customWidth="1"/>
    <col min="9234" max="9235" width="7.140625" bestFit="1" customWidth="1"/>
    <col min="9237" max="9237" width="12" bestFit="1" customWidth="1"/>
    <col min="9238" max="9238" width="7.140625" bestFit="1" customWidth="1"/>
    <col min="9239" max="9239" width="12" bestFit="1" customWidth="1"/>
    <col min="9240" max="9240" width="7.85546875" bestFit="1" customWidth="1"/>
    <col min="9241" max="9241" width="7.140625" bestFit="1" customWidth="1"/>
    <col min="9242" max="9242" width="8.42578125" bestFit="1" customWidth="1"/>
    <col min="9243" max="9243" width="8.7109375" bestFit="1" customWidth="1"/>
    <col min="9244" max="9244" width="8.28515625" bestFit="1" customWidth="1"/>
    <col min="9245" max="9245" width="8.5703125" bestFit="1" customWidth="1"/>
    <col min="9246" max="9246" width="7.140625" bestFit="1" customWidth="1"/>
    <col min="9247" max="9247" width="8.140625" bestFit="1" customWidth="1"/>
    <col min="9248" max="9248" width="11.42578125" bestFit="1" customWidth="1"/>
    <col min="9249" max="9249" width="15.5703125" bestFit="1" customWidth="1"/>
    <col min="9475" max="9475" width="8.140625" bestFit="1" customWidth="1"/>
    <col min="9476" max="9476" width="12.5703125" bestFit="1" customWidth="1"/>
    <col min="9477" max="9477" width="7.28515625" bestFit="1" customWidth="1"/>
    <col min="9478" max="9478" width="8.28515625" bestFit="1" customWidth="1"/>
    <col min="9479" max="9479" width="8.140625" bestFit="1" customWidth="1"/>
    <col min="9480" max="9480" width="7.140625" bestFit="1" customWidth="1"/>
    <col min="9481" max="9481" width="14.42578125" bestFit="1" customWidth="1"/>
    <col min="9482" max="9482" width="9" bestFit="1" customWidth="1"/>
    <col min="9483" max="9483" width="7.42578125" bestFit="1" customWidth="1"/>
    <col min="9484" max="9484" width="7.5703125" bestFit="1" customWidth="1"/>
    <col min="9485" max="9485" width="7.140625" bestFit="1" customWidth="1"/>
    <col min="9487" max="9487" width="7.42578125" bestFit="1" customWidth="1"/>
    <col min="9488" max="9488" width="8.28515625" bestFit="1" customWidth="1"/>
    <col min="9489" max="9489" width="7.28515625" bestFit="1" customWidth="1"/>
    <col min="9490" max="9491" width="7.140625" bestFit="1" customWidth="1"/>
    <col min="9493" max="9493" width="12" bestFit="1" customWidth="1"/>
    <col min="9494" max="9494" width="7.140625" bestFit="1" customWidth="1"/>
    <col min="9495" max="9495" width="12" bestFit="1" customWidth="1"/>
    <col min="9496" max="9496" width="7.85546875" bestFit="1" customWidth="1"/>
    <col min="9497" max="9497" width="7.140625" bestFit="1" customWidth="1"/>
    <col min="9498" max="9498" width="8.42578125" bestFit="1" customWidth="1"/>
    <col min="9499" max="9499" width="8.7109375" bestFit="1" customWidth="1"/>
    <col min="9500" max="9500" width="8.28515625" bestFit="1" customWidth="1"/>
    <col min="9501" max="9501" width="8.5703125" bestFit="1" customWidth="1"/>
    <col min="9502" max="9502" width="7.140625" bestFit="1" customWidth="1"/>
    <col min="9503" max="9503" width="8.140625" bestFit="1" customWidth="1"/>
    <col min="9504" max="9504" width="11.42578125" bestFit="1" customWidth="1"/>
    <col min="9505" max="9505" width="15.5703125" bestFit="1" customWidth="1"/>
    <col min="9731" max="9731" width="8.140625" bestFit="1" customWidth="1"/>
    <col min="9732" max="9732" width="12.5703125" bestFit="1" customWidth="1"/>
    <col min="9733" max="9733" width="7.28515625" bestFit="1" customWidth="1"/>
    <col min="9734" max="9734" width="8.28515625" bestFit="1" customWidth="1"/>
    <col min="9735" max="9735" width="8.140625" bestFit="1" customWidth="1"/>
    <col min="9736" max="9736" width="7.140625" bestFit="1" customWidth="1"/>
    <col min="9737" max="9737" width="14.42578125" bestFit="1" customWidth="1"/>
    <col min="9738" max="9738" width="9" bestFit="1" customWidth="1"/>
    <col min="9739" max="9739" width="7.42578125" bestFit="1" customWidth="1"/>
    <col min="9740" max="9740" width="7.5703125" bestFit="1" customWidth="1"/>
    <col min="9741" max="9741" width="7.140625" bestFit="1" customWidth="1"/>
    <col min="9743" max="9743" width="7.42578125" bestFit="1" customWidth="1"/>
    <col min="9744" max="9744" width="8.28515625" bestFit="1" customWidth="1"/>
    <col min="9745" max="9745" width="7.28515625" bestFit="1" customWidth="1"/>
    <col min="9746" max="9747" width="7.140625" bestFit="1" customWidth="1"/>
    <col min="9749" max="9749" width="12" bestFit="1" customWidth="1"/>
    <col min="9750" max="9750" width="7.140625" bestFit="1" customWidth="1"/>
    <col min="9751" max="9751" width="12" bestFit="1" customWidth="1"/>
    <col min="9752" max="9752" width="7.85546875" bestFit="1" customWidth="1"/>
    <col min="9753" max="9753" width="7.140625" bestFit="1" customWidth="1"/>
    <col min="9754" max="9754" width="8.42578125" bestFit="1" customWidth="1"/>
    <col min="9755" max="9755" width="8.7109375" bestFit="1" customWidth="1"/>
    <col min="9756" max="9756" width="8.28515625" bestFit="1" customWidth="1"/>
    <col min="9757" max="9757" width="8.5703125" bestFit="1" customWidth="1"/>
    <col min="9758" max="9758" width="7.140625" bestFit="1" customWidth="1"/>
    <col min="9759" max="9759" width="8.140625" bestFit="1" customWidth="1"/>
    <col min="9760" max="9760" width="11.42578125" bestFit="1" customWidth="1"/>
    <col min="9761" max="9761" width="15.5703125" bestFit="1" customWidth="1"/>
    <col min="9987" max="9987" width="8.140625" bestFit="1" customWidth="1"/>
    <col min="9988" max="9988" width="12.5703125" bestFit="1" customWidth="1"/>
    <col min="9989" max="9989" width="7.28515625" bestFit="1" customWidth="1"/>
    <col min="9990" max="9990" width="8.28515625" bestFit="1" customWidth="1"/>
    <col min="9991" max="9991" width="8.140625" bestFit="1" customWidth="1"/>
    <col min="9992" max="9992" width="7.140625" bestFit="1" customWidth="1"/>
    <col min="9993" max="9993" width="14.42578125" bestFit="1" customWidth="1"/>
    <col min="9994" max="9994" width="9" bestFit="1" customWidth="1"/>
    <col min="9995" max="9995" width="7.42578125" bestFit="1" customWidth="1"/>
    <col min="9996" max="9996" width="7.5703125" bestFit="1" customWidth="1"/>
    <col min="9997" max="9997" width="7.140625" bestFit="1" customWidth="1"/>
    <col min="9999" max="9999" width="7.42578125" bestFit="1" customWidth="1"/>
    <col min="10000" max="10000" width="8.28515625" bestFit="1" customWidth="1"/>
    <col min="10001" max="10001" width="7.28515625" bestFit="1" customWidth="1"/>
    <col min="10002" max="10003" width="7.140625" bestFit="1" customWidth="1"/>
    <col min="10005" max="10005" width="12" bestFit="1" customWidth="1"/>
    <col min="10006" max="10006" width="7.140625" bestFit="1" customWidth="1"/>
    <col min="10007" max="10007" width="12" bestFit="1" customWidth="1"/>
    <col min="10008" max="10008" width="7.85546875" bestFit="1" customWidth="1"/>
    <col min="10009" max="10009" width="7.140625" bestFit="1" customWidth="1"/>
    <col min="10010" max="10010" width="8.42578125" bestFit="1" customWidth="1"/>
    <col min="10011" max="10011" width="8.7109375" bestFit="1" customWidth="1"/>
    <col min="10012" max="10012" width="8.28515625" bestFit="1" customWidth="1"/>
    <col min="10013" max="10013" width="8.5703125" bestFit="1" customWidth="1"/>
    <col min="10014" max="10014" width="7.140625" bestFit="1" customWidth="1"/>
    <col min="10015" max="10015" width="8.140625" bestFit="1" customWidth="1"/>
    <col min="10016" max="10016" width="11.42578125" bestFit="1" customWidth="1"/>
    <col min="10017" max="10017" width="15.5703125" bestFit="1" customWidth="1"/>
    <col min="10243" max="10243" width="8.140625" bestFit="1" customWidth="1"/>
    <col min="10244" max="10244" width="12.5703125" bestFit="1" customWidth="1"/>
    <col min="10245" max="10245" width="7.28515625" bestFit="1" customWidth="1"/>
    <col min="10246" max="10246" width="8.28515625" bestFit="1" customWidth="1"/>
    <col min="10247" max="10247" width="8.140625" bestFit="1" customWidth="1"/>
    <col min="10248" max="10248" width="7.140625" bestFit="1" customWidth="1"/>
    <col min="10249" max="10249" width="14.42578125" bestFit="1" customWidth="1"/>
    <col min="10250" max="10250" width="9" bestFit="1" customWidth="1"/>
    <col min="10251" max="10251" width="7.42578125" bestFit="1" customWidth="1"/>
    <col min="10252" max="10252" width="7.5703125" bestFit="1" customWidth="1"/>
    <col min="10253" max="10253" width="7.140625" bestFit="1" customWidth="1"/>
    <col min="10255" max="10255" width="7.42578125" bestFit="1" customWidth="1"/>
    <col min="10256" max="10256" width="8.28515625" bestFit="1" customWidth="1"/>
    <col min="10257" max="10257" width="7.28515625" bestFit="1" customWidth="1"/>
    <col min="10258" max="10259" width="7.140625" bestFit="1" customWidth="1"/>
    <col min="10261" max="10261" width="12" bestFit="1" customWidth="1"/>
    <col min="10262" max="10262" width="7.140625" bestFit="1" customWidth="1"/>
    <col min="10263" max="10263" width="12" bestFit="1" customWidth="1"/>
    <col min="10264" max="10264" width="7.85546875" bestFit="1" customWidth="1"/>
    <col min="10265" max="10265" width="7.140625" bestFit="1" customWidth="1"/>
    <col min="10266" max="10266" width="8.42578125" bestFit="1" customWidth="1"/>
    <col min="10267" max="10267" width="8.7109375" bestFit="1" customWidth="1"/>
    <col min="10268" max="10268" width="8.28515625" bestFit="1" customWidth="1"/>
    <col min="10269" max="10269" width="8.5703125" bestFit="1" customWidth="1"/>
    <col min="10270" max="10270" width="7.140625" bestFit="1" customWidth="1"/>
    <col min="10271" max="10271" width="8.140625" bestFit="1" customWidth="1"/>
    <col min="10272" max="10272" width="11.42578125" bestFit="1" customWidth="1"/>
    <col min="10273" max="10273" width="15.5703125" bestFit="1" customWidth="1"/>
    <col min="10499" max="10499" width="8.140625" bestFit="1" customWidth="1"/>
    <col min="10500" max="10500" width="12.5703125" bestFit="1" customWidth="1"/>
    <col min="10501" max="10501" width="7.28515625" bestFit="1" customWidth="1"/>
    <col min="10502" max="10502" width="8.28515625" bestFit="1" customWidth="1"/>
    <col min="10503" max="10503" width="8.140625" bestFit="1" customWidth="1"/>
    <col min="10504" max="10504" width="7.140625" bestFit="1" customWidth="1"/>
    <col min="10505" max="10505" width="14.42578125" bestFit="1" customWidth="1"/>
    <col min="10506" max="10506" width="9" bestFit="1" customWidth="1"/>
    <col min="10507" max="10507" width="7.42578125" bestFit="1" customWidth="1"/>
    <col min="10508" max="10508" width="7.5703125" bestFit="1" customWidth="1"/>
    <col min="10509" max="10509" width="7.140625" bestFit="1" customWidth="1"/>
    <col min="10511" max="10511" width="7.42578125" bestFit="1" customWidth="1"/>
    <col min="10512" max="10512" width="8.28515625" bestFit="1" customWidth="1"/>
    <col min="10513" max="10513" width="7.28515625" bestFit="1" customWidth="1"/>
    <col min="10514" max="10515" width="7.140625" bestFit="1" customWidth="1"/>
    <col min="10517" max="10517" width="12" bestFit="1" customWidth="1"/>
    <col min="10518" max="10518" width="7.140625" bestFit="1" customWidth="1"/>
    <col min="10519" max="10519" width="12" bestFit="1" customWidth="1"/>
    <col min="10520" max="10520" width="7.85546875" bestFit="1" customWidth="1"/>
    <col min="10521" max="10521" width="7.140625" bestFit="1" customWidth="1"/>
    <col min="10522" max="10522" width="8.42578125" bestFit="1" customWidth="1"/>
    <col min="10523" max="10523" width="8.7109375" bestFit="1" customWidth="1"/>
    <col min="10524" max="10524" width="8.28515625" bestFit="1" customWidth="1"/>
    <col min="10525" max="10525" width="8.5703125" bestFit="1" customWidth="1"/>
    <col min="10526" max="10526" width="7.140625" bestFit="1" customWidth="1"/>
    <col min="10527" max="10527" width="8.140625" bestFit="1" customWidth="1"/>
    <col min="10528" max="10528" width="11.42578125" bestFit="1" customWidth="1"/>
    <col min="10529" max="10529" width="15.5703125" bestFit="1" customWidth="1"/>
    <col min="10755" max="10755" width="8.140625" bestFit="1" customWidth="1"/>
    <col min="10756" max="10756" width="12.5703125" bestFit="1" customWidth="1"/>
    <col min="10757" max="10757" width="7.28515625" bestFit="1" customWidth="1"/>
    <col min="10758" max="10758" width="8.28515625" bestFit="1" customWidth="1"/>
    <col min="10759" max="10759" width="8.140625" bestFit="1" customWidth="1"/>
    <col min="10760" max="10760" width="7.140625" bestFit="1" customWidth="1"/>
    <col min="10761" max="10761" width="14.42578125" bestFit="1" customWidth="1"/>
    <col min="10762" max="10762" width="9" bestFit="1" customWidth="1"/>
    <col min="10763" max="10763" width="7.42578125" bestFit="1" customWidth="1"/>
    <col min="10764" max="10764" width="7.5703125" bestFit="1" customWidth="1"/>
    <col min="10765" max="10765" width="7.140625" bestFit="1" customWidth="1"/>
    <col min="10767" max="10767" width="7.42578125" bestFit="1" customWidth="1"/>
    <col min="10768" max="10768" width="8.28515625" bestFit="1" customWidth="1"/>
    <col min="10769" max="10769" width="7.28515625" bestFit="1" customWidth="1"/>
    <col min="10770" max="10771" width="7.140625" bestFit="1" customWidth="1"/>
    <col min="10773" max="10773" width="12" bestFit="1" customWidth="1"/>
    <col min="10774" max="10774" width="7.140625" bestFit="1" customWidth="1"/>
    <col min="10775" max="10775" width="12" bestFit="1" customWidth="1"/>
    <col min="10776" max="10776" width="7.85546875" bestFit="1" customWidth="1"/>
    <col min="10777" max="10777" width="7.140625" bestFit="1" customWidth="1"/>
    <col min="10778" max="10778" width="8.42578125" bestFit="1" customWidth="1"/>
    <col min="10779" max="10779" width="8.7109375" bestFit="1" customWidth="1"/>
    <col min="10780" max="10780" width="8.28515625" bestFit="1" customWidth="1"/>
    <col min="10781" max="10781" width="8.5703125" bestFit="1" customWidth="1"/>
    <col min="10782" max="10782" width="7.140625" bestFit="1" customWidth="1"/>
    <col min="10783" max="10783" width="8.140625" bestFit="1" customWidth="1"/>
    <col min="10784" max="10784" width="11.42578125" bestFit="1" customWidth="1"/>
    <col min="10785" max="10785" width="15.5703125" bestFit="1" customWidth="1"/>
    <col min="11011" max="11011" width="8.140625" bestFit="1" customWidth="1"/>
    <col min="11012" max="11012" width="12.5703125" bestFit="1" customWidth="1"/>
    <col min="11013" max="11013" width="7.28515625" bestFit="1" customWidth="1"/>
    <col min="11014" max="11014" width="8.28515625" bestFit="1" customWidth="1"/>
    <col min="11015" max="11015" width="8.140625" bestFit="1" customWidth="1"/>
    <col min="11016" max="11016" width="7.140625" bestFit="1" customWidth="1"/>
    <col min="11017" max="11017" width="14.42578125" bestFit="1" customWidth="1"/>
    <col min="11018" max="11018" width="9" bestFit="1" customWidth="1"/>
    <col min="11019" max="11019" width="7.42578125" bestFit="1" customWidth="1"/>
    <col min="11020" max="11020" width="7.5703125" bestFit="1" customWidth="1"/>
    <col min="11021" max="11021" width="7.140625" bestFit="1" customWidth="1"/>
    <col min="11023" max="11023" width="7.42578125" bestFit="1" customWidth="1"/>
    <col min="11024" max="11024" width="8.28515625" bestFit="1" customWidth="1"/>
    <col min="11025" max="11025" width="7.28515625" bestFit="1" customWidth="1"/>
    <col min="11026" max="11027" width="7.140625" bestFit="1" customWidth="1"/>
    <col min="11029" max="11029" width="12" bestFit="1" customWidth="1"/>
    <col min="11030" max="11030" width="7.140625" bestFit="1" customWidth="1"/>
    <col min="11031" max="11031" width="12" bestFit="1" customWidth="1"/>
    <col min="11032" max="11032" width="7.85546875" bestFit="1" customWidth="1"/>
    <col min="11033" max="11033" width="7.140625" bestFit="1" customWidth="1"/>
    <col min="11034" max="11034" width="8.42578125" bestFit="1" customWidth="1"/>
    <col min="11035" max="11035" width="8.7109375" bestFit="1" customWidth="1"/>
    <col min="11036" max="11036" width="8.28515625" bestFit="1" customWidth="1"/>
    <col min="11037" max="11037" width="8.5703125" bestFit="1" customWidth="1"/>
    <col min="11038" max="11038" width="7.140625" bestFit="1" customWidth="1"/>
    <col min="11039" max="11039" width="8.140625" bestFit="1" customWidth="1"/>
    <col min="11040" max="11040" width="11.42578125" bestFit="1" customWidth="1"/>
    <col min="11041" max="11041" width="15.5703125" bestFit="1" customWidth="1"/>
    <col min="11267" max="11267" width="8.140625" bestFit="1" customWidth="1"/>
    <col min="11268" max="11268" width="12.5703125" bestFit="1" customWidth="1"/>
    <col min="11269" max="11269" width="7.28515625" bestFit="1" customWidth="1"/>
    <col min="11270" max="11270" width="8.28515625" bestFit="1" customWidth="1"/>
    <col min="11271" max="11271" width="8.140625" bestFit="1" customWidth="1"/>
    <col min="11272" max="11272" width="7.140625" bestFit="1" customWidth="1"/>
    <col min="11273" max="11273" width="14.42578125" bestFit="1" customWidth="1"/>
    <col min="11274" max="11274" width="9" bestFit="1" customWidth="1"/>
    <col min="11275" max="11275" width="7.42578125" bestFit="1" customWidth="1"/>
    <col min="11276" max="11276" width="7.5703125" bestFit="1" customWidth="1"/>
    <col min="11277" max="11277" width="7.140625" bestFit="1" customWidth="1"/>
    <col min="11279" max="11279" width="7.42578125" bestFit="1" customWidth="1"/>
    <col min="11280" max="11280" width="8.28515625" bestFit="1" customWidth="1"/>
    <col min="11281" max="11281" width="7.28515625" bestFit="1" customWidth="1"/>
    <col min="11282" max="11283" width="7.140625" bestFit="1" customWidth="1"/>
    <col min="11285" max="11285" width="12" bestFit="1" customWidth="1"/>
    <col min="11286" max="11286" width="7.140625" bestFit="1" customWidth="1"/>
    <col min="11287" max="11287" width="12" bestFit="1" customWidth="1"/>
    <col min="11288" max="11288" width="7.85546875" bestFit="1" customWidth="1"/>
    <col min="11289" max="11289" width="7.140625" bestFit="1" customWidth="1"/>
    <col min="11290" max="11290" width="8.42578125" bestFit="1" customWidth="1"/>
    <col min="11291" max="11291" width="8.7109375" bestFit="1" customWidth="1"/>
    <col min="11292" max="11292" width="8.28515625" bestFit="1" customWidth="1"/>
    <col min="11293" max="11293" width="8.5703125" bestFit="1" customWidth="1"/>
    <col min="11294" max="11294" width="7.140625" bestFit="1" customWidth="1"/>
    <col min="11295" max="11295" width="8.140625" bestFit="1" customWidth="1"/>
    <col min="11296" max="11296" width="11.42578125" bestFit="1" customWidth="1"/>
    <col min="11297" max="11297" width="15.5703125" bestFit="1" customWidth="1"/>
    <col min="11523" max="11523" width="8.140625" bestFit="1" customWidth="1"/>
    <col min="11524" max="11524" width="12.5703125" bestFit="1" customWidth="1"/>
    <col min="11525" max="11525" width="7.28515625" bestFit="1" customWidth="1"/>
    <col min="11526" max="11526" width="8.28515625" bestFit="1" customWidth="1"/>
    <col min="11527" max="11527" width="8.140625" bestFit="1" customWidth="1"/>
    <col min="11528" max="11528" width="7.140625" bestFit="1" customWidth="1"/>
    <col min="11529" max="11529" width="14.42578125" bestFit="1" customWidth="1"/>
    <col min="11530" max="11530" width="9" bestFit="1" customWidth="1"/>
    <col min="11531" max="11531" width="7.42578125" bestFit="1" customWidth="1"/>
    <col min="11532" max="11532" width="7.5703125" bestFit="1" customWidth="1"/>
    <col min="11533" max="11533" width="7.140625" bestFit="1" customWidth="1"/>
    <col min="11535" max="11535" width="7.42578125" bestFit="1" customWidth="1"/>
    <col min="11536" max="11536" width="8.28515625" bestFit="1" customWidth="1"/>
    <col min="11537" max="11537" width="7.28515625" bestFit="1" customWidth="1"/>
    <col min="11538" max="11539" width="7.140625" bestFit="1" customWidth="1"/>
    <col min="11541" max="11541" width="12" bestFit="1" customWidth="1"/>
    <col min="11542" max="11542" width="7.140625" bestFit="1" customWidth="1"/>
    <col min="11543" max="11543" width="12" bestFit="1" customWidth="1"/>
    <col min="11544" max="11544" width="7.85546875" bestFit="1" customWidth="1"/>
    <col min="11545" max="11545" width="7.140625" bestFit="1" customWidth="1"/>
    <col min="11546" max="11546" width="8.42578125" bestFit="1" customWidth="1"/>
    <col min="11547" max="11547" width="8.7109375" bestFit="1" customWidth="1"/>
    <col min="11548" max="11548" width="8.28515625" bestFit="1" customWidth="1"/>
    <col min="11549" max="11549" width="8.5703125" bestFit="1" customWidth="1"/>
    <col min="11550" max="11550" width="7.140625" bestFit="1" customWidth="1"/>
    <col min="11551" max="11551" width="8.140625" bestFit="1" customWidth="1"/>
    <col min="11552" max="11552" width="11.42578125" bestFit="1" customWidth="1"/>
    <col min="11553" max="11553" width="15.5703125" bestFit="1" customWidth="1"/>
    <col min="11779" max="11779" width="8.140625" bestFit="1" customWidth="1"/>
    <col min="11780" max="11780" width="12.5703125" bestFit="1" customWidth="1"/>
    <col min="11781" max="11781" width="7.28515625" bestFit="1" customWidth="1"/>
    <col min="11782" max="11782" width="8.28515625" bestFit="1" customWidth="1"/>
    <col min="11783" max="11783" width="8.140625" bestFit="1" customWidth="1"/>
    <col min="11784" max="11784" width="7.140625" bestFit="1" customWidth="1"/>
    <col min="11785" max="11785" width="14.42578125" bestFit="1" customWidth="1"/>
    <col min="11786" max="11786" width="9" bestFit="1" customWidth="1"/>
    <col min="11787" max="11787" width="7.42578125" bestFit="1" customWidth="1"/>
    <col min="11788" max="11788" width="7.5703125" bestFit="1" customWidth="1"/>
    <col min="11789" max="11789" width="7.140625" bestFit="1" customWidth="1"/>
    <col min="11791" max="11791" width="7.42578125" bestFit="1" customWidth="1"/>
    <col min="11792" max="11792" width="8.28515625" bestFit="1" customWidth="1"/>
    <col min="11793" max="11793" width="7.28515625" bestFit="1" customWidth="1"/>
    <col min="11794" max="11795" width="7.140625" bestFit="1" customWidth="1"/>
    <col min="11797" max="11797" width="12" bestFit="1" customWidth="1"/>
    <col min="11798" max="11798" width="7.140625" bestFit="1" customWidth="1"/>
    <col min="11799" max="11799" width="12" bestFit="1" customWidth="1"/>
    <col min="11800" max="11800" width="7.85546875" bestFit="1" customWidth="1"/>
    <col min="11801" max="11801" width="7.140625" bestFit="1" customWidth="1"/>
    <col min="11802" max="11802" width="8.42578125" bestFit="1" customWidth="1"/>
    <col min="11803" max="11803" width="8.7109375" bestFit="1" customWidth="1"/>
    <col min="11804" max="11804" width="8.28515625" bestFit="1" customWidth="1"/>
    <col min="11805" max="11805" width="8.5703125" bestFit="1" customWidth="1"/>
    <col min="11806" max="11806" width="7.140625" bestFit="1" customWidth="1"/>
    <col min="11807" max="11807" width="8.140625" bestFit="1" customWidth="1"/>
    <col min="11808" max="11808" width="11.42578125" bestFit="1" customWidth="1"/>
    <col min="11809" max="11809" width="15.5703125" bestFit="1" customWidth="1"/>
    <col min="12035" max="12035" width="8.140625" bestFit="1" customWidth="1"/>
    <col min="12036" max="12036" width="12.5703125" bestFit="1" customWidth="1"/>
    <col min="12037" max="12037" width="7.28515625" bestFit="1" customWidth="1"/>
    <col min="12038" max="12038" width="8.28515625" bestFit="1" customWidth="1"/>
    <col min="12039" max="12039" width="8.140625" bestFit="1" customWidth="1"/>
    <col min="12040" max="12040" width="7.140625" bestFit="1" customWidth="1"/>
    <col min="12041" max="12041" width="14.42578125" bestFit="1" customWidth="1"/>
    <col min="12042" max="12042" width="9" bestFit="1" customWidth="1"/>
    <col min="12043" max="12043" width="7.42578125" bestFit="1" customWidth="1"/>
    <col min="12044" max="12044" width="7.5703125" bestFit="1" customWidth="1"/>
    <col min="12045" max="12045" width="7.140625" bestFit="1" customWidth="1"/>
    <col min="12047" max="12047" width="7.42578125" bestFit="1" customWidth="1"/>
    <col min="12048" max="12048" width="8.28515625" bestFit="1" customWidth="1"/>
    <col min="12049" max="12049" width="7.28515625" bestFit="1" customWidth="1"/>
    <col min="12050" max="12051" width="7.140625" bestFit="1" customWidth="1"/>
    <col min="12053" max="12053" width="12" bestFit="1" customWidth="1"/>
    <col min="12054" max="12054" width="7.140625" bestFit="1" customWidth="1"/>
    <col min="12055" max="12055" width="12" bestFit="1" customWidth="1"/>
    <col min="12056" max="12056" width="7.85546875" bestFit="1" customWidth="1"/>
    <col min="12057" max="12057" width="7.140625" bestFit="1" customWidth="1"/>
    <col min="12058" max="12058" width="8.42578125" bestFit="1" customWidth="1"/>
    <col min="12059" max="12059" width="8.7109375" bestFit="1" customWidth="1"/>
    <col min="12060" max="12060" width="8.28515625" bestFit="1" customWidth="1"/>
    <col min="12061" max="12061" width="8.5703125" bestFit="1" customWidth="1"/>
    <col min="12062" max="12062" width="7.140625" bestFit="1" customWidth="1"/>
    <col min="12063" max="12063" width="8.140625" bestFit="1" customWidth="1"/>
    <col min="12064" max="12064" width="11.42578125" bestFit="1" customWidth="1"/>
    <col min="12065" max="12065" width="15.5703125" bestFit="1" customWidth="1"/>
    <col min="12291" max="12291" width="8.140625" bestFit="1" customWidth="1"/>
    <col min="12292" max="12292" width="12.5703125" bestFit="1" customWidth="1"/>
    <col min="12293" max="12293" width="7.28515625" bestFit="1" customWidth="1"/>
    <col min="12294" max="12294" width="8.28515625" bestFit="1" customWidth="1"/>
    <col min="12295" max="12295" width="8.140625" bestFit="1" customWidth="1"/>
    <col min="12296" max="12296" width="7.140625" bestFit="1" customWidth="1"/>
    <col min="12297" max="12297" width="14.42578125" bestFit="1" customWidth="1"/>
    <col min="12298" max="12298" width="9" bestFit="1" customWidth="1"/>
    <col min="12299" max="12299" width="7.42578125" bestFit="1" customWidth="1"/>
    <col min="12300" max="12300" width="7.5703125" bestFit="1" customWidth="1"/>
    <col min="12301" max="12301" width="7.140625" bestFit="1" customWidth="1"/>
    <col min="12303" max="12303" width="7.42578125" bestFit="1" customWidth="1"/>
    <col min="12304" max="12304" width="8.28515625" bestFit="1" customWidth="1"/>
    <col min="12305" max="12305" width="7.28515625" bestFit="1" customWidth="1"/>
    <col min="12306" max="12307" width="7.140625" bestFit="1" customWidth="1"/>
    <col min="12309" max="12309" width="12" bestFit="1" customWidth="1"/>
    <col min="12310" max="12310" width="7.140625" bestFit="1" customWidth="1"/>
    <col min="12311" max="12311" width="12" bestFit="1" customWidth="1"/>
    <col min="12312" max="12312" width="7.85546875" bestFit="1" customWidth="1"/>
    <col min="12313" max="12313" width="7.140625" bestFit="1" customWidth="1"/>
    <col min="12314" max="12314" width="8.42578125" bestFit="1" customWidth="1"/>
    <col min="12315" max="12315" width="8.7109375" bestFit="1" customWidth="1"/>
    <col min="12316" max="12316" width="8.28515625" bestFit="1" customWidth="1"/>
    <col min="12317" max="12317" width="8.5703125" bestFit="1" customWidth="1"/>
    <col min="12318" max="12318" width="7.140625" bestFit="1" customWidth="1"/>
    <col min="12319" max="12319" width="8.140625" bestFit="1" customWidth="1"/>
    <col min="12320" max="12320" width="11.42578125" bestFit="1" customWidth="1"/>
    <col min="12321" max="12321" width="15.5703125" bestFit="1" customWidth="1"/>
    <col min="12547" max="12547" width="8.140625" bestFit="1" customWidth="1"/>
    <col min="12548" max="12548" width="12.5703125" bestFit="1" customWidth="1"/>
    <col min="12549" max="12549" width="7.28515625" bestFit="1" customWidth="1"/>
    <col min="12550" max="12550" width="8.28515625" bestFit="1" customWidth="1"/>
    <col min="12551" max="12551" width="8.140625" bestFit="1" customWidth="1"/>
    <col min="12552" max="12552" width="7.140625" bestFit="1" customWidth="1"/>
    <col min="12553" max="12553" width="14.42578125" bestFit="1" customWidth="1"/>
    <col min="12554" max="12554" width="9" bestFit="1" customWidth="1"/>
    <col min="12555" max="12555" width="7.42578125" bestFit="1" customWidth="1"/>
    <col min="12556" max="12556" width="7.5703125" bestFit="1" customWidth="1"/>
    <col min="12557" max="12557" width="7.140625" bestFit="1" customWidth="1"/>
    <col min="12559" max="12559" width="7.42578125" bestFit="1" customWidth="1"/>
    <col min="12560" max="12560" width="8.28515625" bestFit="1" customWidth="1"/>
    <col min="12561" max="12561" width="7.28515625" bestFit="1" customWidth="1"/>
    <col min="12562" max="12563" width="7.140625" bestFit="1" customWidth="1"/>
    <col min="12565" max="12565" width="12" bestFit="1" customWidth="1"/>
    <col min="12566" max="12566" width="7.140625" bestFit="1" customWidth="1"/>
    <col min="12567" max="12567" width="12" bestFit="1" customWidth="1"/>
    <col min="12568" max="12568" width="7.85546875" bestFit="1" customWidth="1"/>
    <col min="12569" max="12569" width="7.140625" bestFit="1" customWidth="1"/>
    <col min="12570" max="12570" width="8.42578125" bestFit="1" customWidth="1"/>
    <col min="12571" max="12571" width="8.7109375" bestFit="1" customWidth="1"/>
    <col min="12572" max="12572" width="8.28515625" bestFit="1" customWidth="1"/>
    <col min="12573" max="12573" width="8.5703125" bestFit="1" customWidth="1"/>
    <col min="12574" max="12574" width="7.140625" bestFit="1" customWidth="1"/>
    <col min="12575" max="12575" width="8.140625" bestFit="1" customWidth="1"/>
    <col min="12576" max="12576" width="11.42578125" bestFit="1" customWidth="1"/>
    <col min="12577" max="12577" width="15.5703125" bestFit="1" customWidth="1"/>
    <col min="12803" max="12803" width="8.140625" bestFit="1" customWidth="1"/>
    <col min="12804" max="12804" width="12.5703125" bestFit="1" customWidth="1"/>
    <col min="12805" max="12805" width="7.28515625" bestFit="1" customWidth="1"/>
    <col min="12806" max="12806" width="8.28515625" bestFit="1" customWidth="1"/>
    <col min="12807" max="12807" width="8.140625" bestFit="1" customWidth="1"/>
    <col min="12808" max="12808" width="7.140625" bestFit="1" customWidth="1"/>
    <col min="12809" max="12809" width="14.42578125" bestFit="1" customWidth="1"/>
    <col min="12810" max="12810" width="9" bestFit="1" customWidth="1"/>
    <col min="12811" max="12811" width="7.42578125" bestFit="1" customWidth="1"/>
    <col min="12812" max="12812" width="7.5703125" bestFit="1" customWidth="1"/>
    <col min="12813" max="12813" width="7.140625" bestFit="1" customWidth="1"/>
    <col min="12815" max="12815" width="7.42578125" bestFit="1" customWidth="1"/>
    <col min="12816" max="12816" width="8.28515625" bestFit="1" customWidth="1"/>
    <col min="12817" max="12817" width="7.28515625" bestFit="1" customWidth="1"/>
    <col min="12818" max="12819" width="7.140625" bestFit="1" customWidth="1"/>
    <col min="12821" max="12821" width="12" bestFit="1" customWidth="1"/>
    <col min="12822" max="12822" width="7.140625" bestFit="1" customWidth="1"/>
    <col min="12823" max="12823" width="12" bestFit="1" customWidth="1"/>
    <col min="12824" max="12824" width="7.85546875" bestFit="1" customWidth="1"/>
    <col min="12825" max="12825" width="7.140625" bestFit="1" customWidth="1"/>
    <col min="12826" max="12826" width="8.42578125" bestFit="1" customWidth="1"/>
    <col min="12827" max="12827" width="8.7109375" bestFit="1" customWidth="1"/>
    <col min="12828" max="12828" width="8.28515625" bestFit="1" customWidth="1"/>
    <col min="12829" max="12829" width="8.5703125" bestFit="1" customWidth="1"/>
    <col min="12830" max="12830" width="7.140625" bestFit="1" customWidth="1"/>
    <col min="12831" max="12831" width="8.140625" bestFit="1" customWidth="1"/>
    <col min="12832" max="12832" width="11.42578125" bestFit="1" customWidth="1"/>
    <col min="12833" max="12833" width="15.5703125" bestFit="1" customWidth="1"/>
    <col min="13059" max="13059" width="8.140625" bestFit="1" customWidth="1"/>
    <col min="13060" max="13060" width="12.5703125" bestFit="1" customWidth="1"/>
    <col min="13061" max="13061" width="7.28515625" bestFit="1" customWidth="1"/>
    <col min="13062" max="13062" width="8.28515625" bestFit="1" customWidth="1"/>
    <col min="13063" max="13063" width="8.140625" bestFit="1" customWidth="1"/>
    <col min="13064" max="13064" width="7.140625" bestFit="1" customWidth="1"/>
    <col min="13065" max="13065" width="14.42578125" bestFit="1" customWidth="1"/>
    <col min="13066" max="13066" width="9" bestFit="1" customWidth="1"/>
    <col min="13067" max="13067" width="7.42578125" bestFit="1" customWidth="1"/>
    <col min="13068" max="13068" width="7.5703125" bestFit="1" customWidth="1"/>
    <col min="13069" max="13069" width="7.140625" bestFit="1" customWidth="1"/>
    <col min="13071" max="13071" width="7.42578125" bestFit="1" customWidth="1"/>
    <col min="13072" max="13072" width="8.28515625" bestFit="1" customWidth="1"/>
    <col min="13073" max="13073" width="7.28515625" bestFit="1" customWidth="1"/>
    <col min="13074" max="13075" width="7.140625" bestFit="1" customWidth="1"/>
    <col min="13077" max="13077" width="12" bestFit="1" customWidth="1"/>
    <col min="13078" max="13078" width="7.140625" bestFit="1" customWidth="1"/>
    <col min="13079" max="13079" width="12" bestFit="1" customWidth="1"/>
    <col min="13080" max="13080" width="7.85546875" bestFit="1" customWidth="1"/>
    <col min="13081" max="13081" width="7.140625" bestFit="1" customWidth="1"/>
    <col min="13082" max="13082" width="8.42578125" bestFit="1" customWidth="1"/>
    <col min="13083" max="13083" width="8.7109375" bestFit="1" customWidth="1"/>
    <col min="13084" max="13084" width="8.28515625" bestFit="1" customWidth="1"/>
    <col min="13085" max="13085" width="8.5703125" bestFit="1" customWidth="1"/>
    <col min="13086" max="13086" width="7.140625" bestFit="1" customWidth="1"/>
    <col min="13087" max="13087" width="8.140625" bestFit="1" customWidth="1"/>
    <col min="13088" max="13088" width="11.42578125" bestFit="1" customWidth="1"/>
    <col min="13089" max="13089" width="15.5703125" bestFit="1" customWidth="1"/>
    <col min="13315" max="13315" width="8.140625" bestFit="1" customWidth="1"/>
    <col min="13316" max="13316" width="12.5703125" bestFit="1" customWidth="1"/>
    <col min="13317" max="13317" width="7.28515625" bestFit="1" customWidth="1"/>
    <col min="13318" max="13318" width="8.28515625" bestFit="1" customWidth="1"/>
    <col min="13319" max="13319" width="8.140625" bestFit="1" customWidth="1"/>
    <col min="13320" max="13320" width="7.140625" bestFit="1" customWidth="1"/>
    <col min="13321" max="13321" width="14.42578125" bestFit="1" customWidth="1"/>
    <col min="13322" max="13322" width="9" bestFit="1" customWidth="1"/>
    <col min="13323" max="13323" width="7.42578125" bestFit="1" customWidth="1"/>
    <col min="13324" max="13324" width="7.5703125" bestFit="1" customWidth="1"/>
    <col min="13325" max="13325" width="7.140625" bestFit="1" customWidth="1"/>
    <col min="13327" max="13327" width="7.42578125" bestFit="1" customWidth="1"/>
    <col min="13328" max="13328" width="8.28515625" bestFit="1" customWidth="1"/>
    <col min="13329" max="13329" width="7.28515625" bestFit="1" customWidth="1"/>
    <col min="13330" max="13331" width="7.140625" bestFit="1" customWidth="1"/>
    <col min="13333" max="13333" width="12" bestFit="1" customWidth="1"/>
    <col min="13334" max="13334" width="7.140625" bestFit="1" customWidth="1"/>
    <col min="13335" max="13335" width="12" bestFit="1" customWidth="1"/>
    <col min="13336" max="13336" width="7.85546875" bestFit="1" customWidth="1"/>
    <col min="13337" max="13337" width="7.140625" bestFit="1" customWidth="1"/>
    <col min="13338" max="13338" width="8.42578125" bestFit="1" customWidth="1"/>
    <col min="13339" max="13339" width="8.7109375" bestFit="1" customWidth="1"/>
    <col min="13340" max="13340" width="8.28515625" bestFit="1" customWidth="1"/>
    <col min="13341" max="13341" width="8.5703125" bestFit="1" customWidth="1"/>
    <col min="13342" max="13342" width="7.140625" bestFit="1" customWidth="1"/>
    <col min="13343" max="13343" width="8.140625" bestFit="1" customWidth="1"/>
    <col min="13344" max="13344" width="11.42578125" bestFit="1" customWidth="1"/>
    <col min="13345" max="13345" width="15.5703125" bestFit="1" customWidth="1"/>
    <col min="13571" max="13571" width="8.140625" bestFit="1" customWidth="1"/>
    <col min="13572" max="13572" width="12.5703125" bestFit="1" customWidth="1"/>
    <col min="13573" max="13573" width="7.28515625" bestFit="1" customWidth="1"/>
    <col min="13574" max="13574" width="8.28515625" bestFit="1" customWidth="1"/>
    <col min="13575" max="13575" width="8.140625" bestFit="1" customWidth="1"/>
    <col min="13576" max="13576" width="7.140625" bestFit="1" customWidth="1"/>
    <col min="13577" max="13577" width="14.42578125" bestFit="1" customWidth="1"/>
    <col min="13578" max="13578" width="9" bestFit="1" customWidth="1"/>
    <col min="13579" max="13579" width="7.42578125" bestFit="1" customWidth="1"/>
    <col min="13580" max="13580" width="7.5703125" bestFit="1" customWidth="1"/>
    <col min="13581" max="13581" width="7.140625" bestFit="1" customWidth="1"/>
    <col min="13583" max="13583" width="7.42578125" bestFit="1" customWidth="1"/>
    <col min="13584" max="13584" width="8.28515625" bestFit="1" customWidth="1"/>
    <col min="13585" max="13585" width="7.28515625" bestFit="1" customWidth="1"/>
    <col min="13586" max="13587" width="7.140625" bestFit="1" customWidth="1"/>
    <col min="13589" max="13589" width="12" bestFit="1" customWidth="1"/>
    <col min="13590" max="13590" width="7.140625" bestFit="1" customWidth="1"/>
    <col min="13591" max="13591" width="12" bestFit="1" customWidth="1"/>
    <col min="13592" max="13592" width="7.85546875" bestFit="1" customWidth="1"/>
    <col min="13593" max="13593" width="7.140625" bestFit="1" customWidth="1"/>
    <col min="13594" max="13594" width="8.42578125" bestFit="1" customWidth="1"/>
    <col min="13595" max="13595" width="8.7109375" bestFit="1" customWidth="1"/>
    <col min="13596" max="13596" width="8.28515625" bestFit="1" customWidth="1"/>
    <col min="13597" max="13597" width="8.5703125" bestFit="1" customWidth="1"/>
    <col min="13598" max="13598" width="7.140625" bestFit="1" customWidth="1"/>
    <col min="13599" max="13599" width="8.140625" bestFit="1" customWidth="1"/>
    <col min="13600" max="13600" width="11.42578125" bestFit="1" customWidth="1"/>
    <col min="13601" max="13601" width="15.5703125" bestFit="1" customWidth="1"/>
    <col min="13827" max="13827" width="8.140625" bestFit="1" customWidth="1"/>
    <col min="13828" max="13828" width="12.5703125" bestFit="1" customWidth="1"/>
    <col min="13829" max="13829" width="7.28515625" bestFit="1" customWidth="1"/>
    <col min="13830" max="13830" width="8.28515625" bestFit="1" customWidth="1"/>
    <col min="13831" max="13831" width="8.140625" bestFit="1" customWidth="1"/>
    <col min="13832" max="13832" width="7.140625" bestFit="1" customWidth="1"/>
    <col min="13833" max="13833" width="14.42578125" bestFit="1" customWidth="1"/>
    <col min="13834" max="13834" width="9" bestFit="1" customWidth="1"/>
    <col min="13835" max="13835" width="7.42578125" bestFit="1" customWidth="1"/>
    <col min="13836" max="13836" width="7.5703125" bestFit="1" customWidth="1"/>
    <col min="13837" max="13837" width="7.140625" bestFit="1" customWidth="1"/>
    <col min="13839" max="13839" width="7.42578125" bestFit="1" customWidth="1"/>
    <col min="13840" max="13840" width="8.28515625" bestFit="1" customWidth="1"/>
    <col min="13841" max="13841" width="7.28515625" bestFit="1" customWidth="1"/>
    <col min="13842" max="13843" width="7.140625" bestFit="1" customWidth="1"/>
    <col min="13845" max="13845" width="12" bestFit="1" customWidth="1"/>
    <col min="13846" max="13846" width="7.140625" bestFit="1" customWidth="1"/>
    <col min="13847" max="13847" width="12" bestFit="1" customWidth="1"/>
    <col min="13848" max="13848" width="7.85546875" bestFit="1" customWidth="1"/>
    <col min="13849" max="13849" width="7.140625" bestFit="1" customWidth="1"/>
    <col min="13850" max="13850" width="8.42578125" bestFit="1" customWidth="1"/>
    <col min="13851" max="13851" width="8.7109375" bestFit="1" customWidth="1"/>
    <col min="13852" max="13852" width="8.28515625" bestFit="1" customWidth="1"/>
    <col min="13853" max="13853" width="8.5703125" bestFit="1" customWidth="1"/>
    <col min="13854" max="13854" width="7.140625" bestFit="1" customWidth="1"/>
    <col min="13855" max="13855" width="8.140625" bestFit="1" customWidth="1"/>
    <col min="13856" max="13856" width="11.42578125" bestFit="1" customWidth="1"/>
    <col min="13857" max="13857" width="15.5703125" bestFit="1" customWidth="1"/>
    <col min="14083" max="14083" width="8.140625" bestFit="1" customWidth="1"/>
    <col min="14084" max="14084" width="12.5703125" bestFit="1" customWidth="1"/>
    <col min="14085" max="14085" width="7.28515625" bestFit="1" customWidth="1"/>
    <col min="14086" max="14086" width="8.28515625" bestFit="1" customWidth="1"/>
    <col min="14087" max="14087" width="8.140625" bestFit="1" customWidth="1"/>
    <col min="14088" max="14088" width="7.140625" bestFit="1" customWidth="1"/>
    <col min="14089" max="14089" width="14.42578125" bestFit="1" customWidth="1"/>
    <col min="14090" max="14090" width="9" bestFit="1" customWidth="1"/>
    <col min="14091" max="14091" width="7.42578125" bestFit="1" customWidth="1"/>
    <col min="14092" max="14092" width="7.5703125" bestFit="1" customWidth="1"/>
    <col min="14093" max="14093" width="7.140625" bestFit="1" customWidth="1"/>
    <col min="14095" max="14095" width="7.42578125" bestFit="1" customWidth="1"/>
    <col min="14096" max="14096" width="8.28515625" bestFit="1" customWidth="1"/>
    <col min="14097" max="14097" width="7.28515625" bestFit="1" customWidth="1"/>
    <col min="14098" max="14099" width="7.140625" bestFit="1" customWidth="1"/>
    <col min="14101" max="14101" width="12" bestFit="1" customWidth="1"/>
    <col min="14102" max="14102" width="7.140625" bestFit="1" customWidth="1"/>
    <col min="14103" max="14103" width="12" bestFit="1" customWidth="1"/>
    <col min="14104" max="14104" width="7.85546875" bestFit="1" customWidth="1"/>
    <col min="14105" max="14105" width="7.140625" bestFit="1" customWidth="1"/>
    <col min="14106" max="14106" width="8.42578125" bestFit="1" customWidth="1"/>
    <col min="14107" max="14107" width="8.7109375" bestFit="1" customWidth="1"/>
    <col min="14108" max="14108" width="8.28515625" bestFit="1" customWidth="1"/>
    <col min="14109" max="14109" width="8.5703125" bestFit="1" customWidth="1"/>
    <col min="14110" max="14110" width="7.140625" bestFit="1" customWidth="1"/>
    <col min="14111" max="14111" width="8.140625" bestFit="1" customWidth="1"/>
    <col min="14112" max="14112" width="11.42578125" bestFit="1" customWidth="1"/>
    <col min="14113" max="14113" width="15.5703125" bestFit="1" customWidth="1"/>
    <col min="14339" max="14339" width="8.140625" bestFit="1" customWidth="1"/>
    <col min="14340" max="14340" width="12.5703125" bestFit="1" customWidth="1"/>
    <col min="14341" max="14341" width="7.28515625" bestFit="1" customWidth="1"/>
    <col min="14342" max="14342" width="8.28515625" bestFit="1" customWidth="1"/>
    <col min="14343" max="14343" width="8.140625" bestFit="1" customWidth="1"/>
    <col min="14344" max="14344" width="7.140625" bestFit="1" customWidth="1"/>
    <col min="14345" max="14345" width="14.42578125" bestFit="1" customWidth="1"/>
    <col min="14346" max="14346" width="9" bestFit="1" customWidth="1"/>
    <col min="14347" max="14347" width="7.42578125" bestFit="1" customWidth="1"/>
    <col min="14348" max="14348" width="7.5703125" bestFit="1" customWidth="1"/>
    <col min="14349" max="14349" width="7.140625" bestFit="1" customWidth="1"/>
    <col min="14351" max="14351" width="7.42578125" bestFit="1" customWidth="1"/>
    <col min="14352" max="14352" width="8.28515625" bestFit="1" customWidth="1"/>
    <col min="14353" max="14353" width="7.28515625" bestFit="1" customWidth="1"/>
    <col min="14354" max="14355" width="7.140625" bestFit="1" customWidth="1"/>
    <col min="14357" max="14357" width="12" bestFit="1" customWidth="1"/>
    <col min="14358" max="14358" width="7.140625" bestFit="1" customWidth="1"/>
    <col min="14359" max="14359" width="12" bestFit="1" customWidth="1"/>
    <col min="14360" max="14360" width="7.85546875" bestFit="1" customWidth="1"/>
    <col min="14361" max="14361" width="7.140625" bestFit="1" customWidth="1"/>
    <col min="14362" max="14362" width="8.42578125" bestFit="1" customWidth="1"/>
    <col min="14363" max="14363" width="8.7109375" bestFit="1" customWidth="1"/>
    <col min="14364" max="14364" width="8.28515625" bestFit="1" customWidth="1"/>
    <col min="14365" max="14365" width="8.5703125" bestFit="1" customWidth="1"/>
    <col min="14366" max="14366" width="7.140625" bestFit="1" customWidth="1"/>
    <col min="14367" max="14367" width="8.140625" bestFit="1" customWidth="1"/>
    <col min="14368" max="14368" width="11.42578125" bestFit="1" customWidth="1"/>
    <col min="14369" max="14369" width="15.5703125" bestFit="1" customWidth="1"/>
    <col min="14595" max="14595" width="8.140625" bestFit="1" customWidth="1"/>
    <col min="14596" max="14596" width="12.5703125" bestFit="1" customWidth="1"/>
    <col min="14597" max="14597" width="7.28515625" bestFit="1" customWidth="1"/>
    <col min="14598" max="14598" width="8.28515625" bestFit="1" customWidth="1"/>
    <col min="14599" max="14599" width="8.140625" bestFit="1" customWidth="1"/>
    <col min="14600" max="14600" width="7.140625" bestFit="1" customWidth="1"/>
    <col min="14601" max="14601" width="14.42578125" bestFit="1" customWidth="1"/>
    <col min="14602" max="14602" width="9" bestFit="1" customWidth="1"/>
    <col min="14603" max="14603" width="7.42578125" bestFit="1" customWidth="1"/>
    <col min="14604" max="14604" width="7.5703125" bestFit="1" customWidth="1"/>
    <col min="14605" max="14605" width="7.140625" bestFit="1" customWidth="1"/>
    <col min="14607" max="14607" width="7.42578125" bestFit="1" customWidth="1"/>
    <col min="14608" max="14608" width="8.28515625" bestFit="1" customWidth="1"/>
    <col min="14609" max="14609" width="7.28515625" bestFit="1" customWidth="1"/>
    <col min="14610" max="14611" width="7.140625" bestFit="1" customWidth="1"/>
    <col min="14613" max="14613" width="12" bestFit="1" customWidth="1"/>
    <col min="14614" max="14614" width="7.140625" bestFit="1" customWidth="1"/>
    <col min="14615" max="14615" width="12" bestFit="1" customWidth="1"/>
    <col min="14616" max="14616" width="7.85546875" bestFit="1" customWidth="1"/>
    <col min="14617" max="14617" width="7.140625" bestFit="1" customWidth="1"/>
    <col min="14618" max="14618" width="8.42578125" bestFit="1" customWidth="1"/>
    <col min="14619" max="14619" width="8.7109375" bestFit="1" customWidth="1"/>
    <col min="14620" max="14620" width="8.28515625" bestFit="1" customWidth="1"/>
    <col min="14621" max="14621" width="8.5703125" bestFit="1" customWidth="1"/>
    <col min="14622" max="14622" width="7.140625" bestFit="1" customWidth="1"/>
    <col min="14623" max="14623" width="8.140625" bestFit="1" customWidth="1"/>
    <col min="14624" max="14624" width="11.42578125" bestFit="1" customWidth="1"/>
    <col min="14625" max="14625" width="15.5703125" bestFit="1" customWidth="1"/>
    <col min="14851" max="14851" width="8.140625" bestFit="1" customWidth="1"/>
    <col min="14852" max="14852" width="12.5703125" bestFit="1" customWidth="1"/>
    <col min="14853" max="14853" width="7.28515625" bestFit="1" customWidth="1"/>
    <col min="14854" max="14854" width="8.28515625" bestFit="1" customWidth="1"/>
    <col min="14855" max="14855" width="8.140625" bestFit="1" customWidth="1"/>
    <col min="14856" max="14856" width="7.140625" bestFit="1" customWidth="1"/>
    <col min="14857" max="14857" width="14.42578125" bestFit="1" customWidth="1"/>
    <col min="14858" max="14858" width="9" bestFit="1" customWidth="1"/>
    <col min="14859" max="14859" width="7.42578125" bestFit="1" customWidth="1"/>
    <col min="14860" max="14860" width="7.5703125" bestFit="1" customWidth="1"/>
    <col min="14861" max="14861" width="7.140625" bestFit="1" customWidth="1"/>
    <col min="14863" max="14863" width="7.42578125" bestFit="1" customWidth="1"/>
    <col min="14864" max="14864" width="8.28515625" bestFit="1" customWidth="1"/>
    <col min="14865" max="14865" width="7.28515625" bestFit="1" customWidth="1"/>
    <col min="14866" max="14867" width="7.140625" bestFit="1" customWidth="1"/>
    <col min="14869" max="14869" width="12" bestFit="1" customWidth="1"/>
    <col min="14870" max="14870" width="7.140625" bestFit="1" customWidth="1"/>
    <col min="14871" max="14871" width="12" bestFit="1" customWidth="1"/>
    <col min="14872" max="14872" width="7.85546875" bestFit="1" customWidth="1"/>
    <col min="14873" max="14873" width="7.140625" bestFit="1" customWidth="1"/>
    <col min="14874" max="14874" width="8.42578125" bestFit="1" customWidth="1"/>
    <col min="14875" max="14875" width="8.7109375" bestFit="1" customWidth="1"/>
    <col min="14876" max="14876" width="8.28515625" bestFit="1" customWidth="1"/>
    <col min="14877" max="14877" width="8.5703125" bestFit="1" customWidth="1"/>
    <col min="14878" max="14878" width="7.140625" bestFit="1" customWidth="1"/>
    <col min="14879" max="14879" width="8.140625" bestFit="1" customWidth="1"/>
    <col min="14880" max="14880" width="11.42578125" bestFit="1" customWidth="1"/>
    <col min="14881" max="14881" width="15.5703125" bestFit="1" customWidth="1"/>
    <col min="15107" max="15107" width="8.140625" bestFit="1" customWidth="1"/>
    <col min="15108" max="15108" width="12.5703125" bestFit="1" customWidth="1"/>
    <col min="15109" max="15109" width="7.28515625" bestFit="1" customWidth="1"/>
    <col min="15110" max="15110" width="8.28515625" bestFit="1" customWidth="1"/>
    <col min="15111" max="15111" width="8.140625" bestFit="1" customWidth="1"/>
    <col min="15112" max="15112" width="7.140625" bestFit="1" customWidth="1"/>
    <col min="15113" max="15113" width="14.42578125" bestFit="1" customWidth="1"/>
    <col min="15114" max="15114" width="9" bestFit="1" customWidth="1"/>
    <col min="15115" max="15115" width="7.42578125" bestFit="1" customWidth="1"/>
    <col min="15116" max="15116" width="7.5703125" bestFit="1" customWidth="1"/>
    <col min="15117" max="15117" width="7.140625" bestFit="1" customWidth="1"/>
    <col min="15119" max="15119" width="7.42578125" bestFit="1" customWidth="1"/>
    <col min="15120" max="15120" width="8.28515625" bestFit="1" customWidth="1"/>
    <col min="15121" max="15121" width="7.28515625" bestFit="1" customWidth="1"/>
    <col min="15122" max="15123" width="7.140625" bestFit="1" customWidth="1"/>
    <col min="15125" max="15125" width="12" bestFit="1" customWidth="1"/>
    <col min="15126" max="15126" width="7.140625" bestFit="1" customWidth="1"/>
    <col min="15127" max="15127" width="12" bestFit="1" customWidth="1"/>
    <col min="15128" max="15128" width="7.85546875" bestFit="1" customWidth="1"/>
    <col min="15129" max="15129" width="7.140625" bestFit="1" customWidth="1"/>
    <col min="15130" max="15130" width="8.42578125" bestFit="1" customWidth="1"/>
    <col min="15131" max="15131" width="8.7109375" bestFit="1" customWidth="1"/>
    <col min="15132" max="15132" width="8.28515625" bestFit="1" customWidth="1"/>
    <col min="15133" max="15133" width="8.5703125" bestFit="1" customWidth="1"/>
    <col min="15134" max="15134" width="7.140625" bestFit="1" customWidth="1"/>
    <col min="15135" max="15135" width="8.140625" bestFit="1" customWidth="1"/>
    <col min="15136" max="15136" width="11.42578125" bestFit="1" customWidth="1"/>
    <col min="15137" max="15137" width="15.5703125" bestFit="1" customWidth="1"/>
    <col min="15363" max="15363" width="8.140625" bestFit="1" customWidth="1"/>
    <col min="15364" max="15364" width="12.5703125" bestFit="1" customWidth="1"/>
    <col min="15365" max="15365" width="7.28515625" bestFit="1" customWidth="1"/>
    <col min="15366" max="15366" width="8.28515625" bestFit="1" customWidth="1"/>
    <col min="15367" max="15367" width="8.140625" bestFit="1" customWidth="1"/>
    <col min="15368" max="15368" width="7.140625" bestFit="1" customWidth="1"/>
    <col min="15369" max="15369" width="14.42578125" bestFit="1" customWidth="1"/>
    <col min="15370" max="15370" width="9" bestFit="1" customWidth="1"/>
    <col min="15371" max="15371" width="7.42578125" bestFit="1" customWidth="1"/>
    <col min="15372" max="15372" width="7.5703125" bestFit="1" customWidth="1"/>
    <col min="15373" max="15373" width="7.140625" bestFit="1" customWidth="1"/>
    <col min="15375" max="15375" width="7.42578125" bestFit="1" customWidth="1"/>
    <col min="15376" max="15376" width="8.28515625" bestFit="1" customWidth="1"/>
    <col min="15377" max="15377" width="7.28515625" bestFit="1" customWidth="1"/>
    <col min="15378" max="15379" width="7.140625" bestFit="1" customWidth="1"/>
    <col min="15381" max="15381" width="12" bestFit="1" customWidth="1"/>
    <col min="15382" max="15382" width="7.140625" bestFit="1" customWidth="1"/>
    <col min="15383" max="15383" width="12" bestFit="1" customWidth="1"/>
    <col min="15384" max="15384" width="7.85546875" bestFit="1" customWidth="1"/>
    <col min="15385" max="15385" width="7.140625" bestFit="1" customWidth="1"/>
    <col min="15386" max="15386" width="8.42578125" bestFit="1" customWidth="1"/>
    <col min="15387" max="15387" width="8.7109375" bestFit="1" customWidth="1"/>
    <col min="15388" max="15388" width="8.28515625" bestFit="1" customWidth="1"/>
    <col min="15389" max="15389" width="8.5703125" bestFit="1" customWidth="1"/>
    <col min="15390" max="15390" width="7.140625" bestFit="1" customWidth="1"/>
    <col min="15391" max="15391" width="8.140625" bestFit="1" customWidth="1"/>
    <col min="15392" max="15392" width="11.42578125" bestFit="1" customWidth="1"/>
    <col min="15393" max="15393" width="15.5703125" bestFit="1" customWidth="1"/>
    <col min="15619" max="15619" width="8.140625" bestFit="1" customWidth="1"/>
    <col min="15620" max="15620" width="12.5703125" bestFit="1" customWidth="1"/>
    <col min="15621" max="15621" width="7.28515625" bestFit="1" customWidth="1"/>
    <col min="15622" max="15622" width="8.28515625" bestFit="1" customWidth="1"/>
    <col min="15623" max="15623" width="8.140625" bestFit="1" customWidth="1"/>
    <col min="15624" max="15624" width="7.140625" bestFit="1" customWidth="1"/>
    <col min="15625" max="15625" width="14.42578125" bestFit="1" customWidth="1"/>
    <col min="15626" max="15626" width="9" bestFit="1" customWidth="1"/>
    <col min="15627" max="15627" width="7.42578125" bestFit="1" customWidth="1"/>
    <col min="15628" max="15628" width="7.5703125" bestFit="1" customWidth="1"/>
    <col min="15629" max="15629" width="7.140625" bestFit="1" customWidth="1"/>
    <col min="15631" max="15631" width="7.42578125" bestFit="1" customWidth="1"/>
    <col min="15632" max="15632" width="8.28515625" bestFit="1" customWidth="1"/>
    <col min="15633" max="15633" width="7.28515625" bestFit="1" customWidth="1"/>
    <col min="15634" max="15635" width="7.140625" bestFit="1" customWidth="1"/>
    <col min="15637" max="15637" width="12" bestFit="1" customWidth="1"/>
    <col min="15638" max="15638" width="7.140625" bestFit="1" customWidth="1"/>
    <col min="15639" max="15639" width="12" bestFit="1" customWidth="1"/>
    <col min="15640" max="15640" width="7.85546875" bestFit="1" customWidth="1"/>
    <col min="15641" max="15641" width="7.140625" bestFit="1" customWidth="1"/>
    <col min="15642" max="15642" width="8.42578125" bestFit="1" customWidth="1"/>
    <col min="15643" max="15643" width="8.7109375" bestFit="1" customWidth="1"/>
    <col min="15644" max="15644" width="8.28515625" bestFit="1" customWidth="1"/>
    <col min="15645" max="15645" width="8.5703125" bestFit="1" customWidth="1"/>
    <col min="15646" max="15646" width="7.140625" bestFit="1" customWidth="1"/>
    <col min="15647" max="15647" width="8.140625" bestFit="1" customWidth="1"/>
    <col min="15648" max="15648" width="11.42578125" bestFit="1" customWidth="1"/>
    <col min="15649" max="15649" width="15.5703125" bestFit="1" customWidth="1"/>
    <col min="15875" max="15875" width="8.140625" bestFit="1" customWidth="1"/>
    <col min="15876" max="15876" width="12.5703125" bestFit="1" customWidth="1"/>
    <col min="15877" max="15877" width="7.28515625" bestFit="1" customWidth="1"/>
    <col min="15878" max="15878" width="8.28515625" bestFit="1" customWidth="1"/>
    <col min="15879" max="15879" width="8.140625" bestFit="1" customWidth="1"/>
    <col min="15880" max="15880" width="7.140625" bestFit="1" customWidth="1"/>
    <col min="15881" max="15881" width="14.42578125" bestFit="1" customWidth="1"/>
    <col min="15882" max="15882" width="9" bestFit="1" customWidth="1"/>
    <col min="15883" max="15883" width="7.42578125" bestFit="1" customWidth="1"/>
    <col min="15884" max="15884" width="7.5703125" bestFit="1" customWidth="1"/>
    <col min="15885" max="15885" width="7.140625" bestFit="1" customWidth="1"/>
    <col min="15887" max="15887" width="7.42578125" bestFit="1" customWidth="1"/>
    <col min="15888" max="15888" width="8.28515625" bestFit="1" customWidth="1"/>
    <col min="15889" max="15889" width="7.28515625" bestFit="1" customWidth="1"/>
    <col min="15890" max="15891" width="7.140625" bestFit="1" customWidth="1"/>
    <col min="15893" max="15893" width="12" bestFit="1" customWidth="1"/>
    <col min="15894" max="15894" width="7.140625" bestFit="1" customWidth="1"/>
    <col min="15895" max="15895" width="12" bestFit="1" customWidth="1"/>
    <col min="15896" max="15896" width="7.85546875" bestFit="1" customWidth="1"/>
    <col min="15897" max="15897" width="7.140625" bestFit="1" customWidth="1"/>
    <col min="15898" max="15898" width="8.42578125" bestFit="1" customWidth="1"/>
    <col min="15899" max="15899" width="8.7109375" bestFit="1" customWidth="1"/>
    <col min="15900" max="15900" width="8.28515625" bestFit="1" customWidth="1"/>
    <col min="15901" max="15901" width="8.5703125" bestFit="1" customWidth="1"/>
    <col min="15902" max="15902" width="7.140625" bestFit="1" customWidth="1"/>
    <col min="15903" max="15903" width="8.140625" bestFit="1" customWidth="1"/>
    <col min="15904" max="15904" width="11.42578125" bestFit="1" customWidth="1"/>
    <col min="15905" max="15905" width="15.5703125" bestFit="1" customWidth="1"/>
    <col min="16131" max="16131" width="8.140625" bestFit="1" customWidth="1"/>
    <col min="16132" max="16132" width="12.5703125" bestFit="1" customWidth="1"/>
    <col min="16133" max="16133" width="7.28515625" bestFit="1" customWidth="1"/>
    <col min="16134" max="16134" width="8.28515625" bestFit="1" customWidth="1"/>
    <col min="16135" max="16135" width="8.140625" bestFit="1" customWidth="1"/>
    <col min="16136" max="16136" width="7.140625" bestFit="1" customWidth="1"/>
    <col min="16137" max="16137" width="14.42578125" bestFit="1" customWidth="1"/>
    <col min="16138" max="16138" width="9" bestFit="1" customWidth="1"/>
    <col min="16139" max="16139" width="7.42578125" bestFit="1" customWidth="1"/>
    <col min="16140" max="16140" width="7.5703125" bestFit="1" customWidth="1"/>
    <col min="16141" max="16141" width="7.140625" bestFit="1" customWidth="1"/>
    <col min="16143" max="16143" width="7.42578125" bestFit="1" customWidth="1"/>
    <col min="16144" max="16144" width="8.28515625" bestFit="1" customWidth="1"/>
    <col min="16145" max="16145" width="7.28515625" bestFit="1" customWidth="1"/>
    <col min="16146" max="16147" width="7.140625" bestFit="1" customWidth="1"/>
    <col min="16149" max="16149" width="12" bestFit="1" customWidth="1"/>
    <col min="16150" max="16150" width="7.140625" bestFit="1" customWidth="1"/>
    <col min="16151" max="16151" width="12" bestFit="1" customWidth="1"/>
    <col min="16152" max="16152" width="7.85546875" bestFit="1" customWidth="1"/>
    <col min="16153" max="16153" width="7.140625" bestFit="1" customWidth="1"/>
    <col min="16154" max="16154" width="8.42578125" bestFit="1" customWidth="1"/>
    <col min="16155" max="16155" width="8.7109375" bestFit="1" customWidth="1"/>
    <col min="16156" max="16156" width="8.28515625" bestFit="1" customWidth="1"/>
    <col min="16157" max="16157" width="8.5703125" bestFit="1" customWidth="1"/>
    <col min="16158" max="16158" width="7.140625" bestFit="1" customWidth="1"/>
    <col min="16159" max="16159" width="8.140625" bestFit="1" customWidth="1"/>
    <col min="16160" max="16160" width="11.42578125" bestFit="1" customWidth="1"/>
    <col min="16161" max="16161" width="15.5703125" bestFit="1" customWidth="1"/>
  </cols>
  <sheetData>
    <row r="1" spans="1:39" x14ac:dyDescent="0.25">
      <c r="A1" s="11"/>
      <c r="B1" s="11" t="s">
        <v>129</v>
      </c>
      <c r="C1" s="239" t="s">
        <v>130</v>
      </c>
      <c r="D1" s="239" t="s">
        <v>131</v>
      </c>
      <c r="E1" s="239" t="s">
        <v>132</v>
      </c>
      <c r="F1" s="239" t="s">
        <v>157</v>
      </c>
      <c r="G1" s="239" t="s">
        <v>133</v>
      </c>
      <c r="H1" s="239" t="s">
        <v>134</v>
      </c>
      <c r="I1" s="239" t="s">
        <v>139</v>
      </c>
      <c r="J1" s="239" t="s">
        <v>135</v>
      </c>
      <c r="K1" s="239" t="s">
        <v>136</v>
      </c>
      <c r="L1" s="239" t="s">
        <v>155</v>
      </c>
      <c r="M1" s="239" t="s">
        <v>137</v>
      </c>
      <c r="N1" s="239" t="s">
        <v>138</v>
      </c>
      <c r="O1" s="239" t="s">
        <v>140</v>
      </c>
      <c r="P1" s="239" t="s">
        <v>167</v>
      </c>
      <c r="Q1" s="239" t="s">
        <v>141</v>
      </c>
      <c r="R1" s="239" t="s">
        <v>142</v>
      </c>
      <c r="S1" s="239" t="s">
        <v>168</v>
      </c>
      <c r="T1" s="239" t="s">
        <v>143</v>
      </c>
      <c r="U1" s="239" t="s">
        <v>144</v>
      </c>
      <c r="V1" s="239" t="s">
        <v>145</v>
      </c>
      <c r="W1" s="239" t="s">
        <v>146</v>
      </c>
      <c r="X1" s="239" t="s">
        <v>147</v>
      </c>
      <c r="Y1" s="239" t="s">
        <v>148</v>
      </c>
      <c r="Z1" s="239" t="s">
        <v>149</v>
      </c>
      <c r="AA1" s="239" t="s">
        <v>150</v>
      </c>
      <c r="AB1" s="239" t="s">
        <v>151</v>
      </c>
      <c r="AC1" s="239" t="s">
        <v>152</v>
      </c>
      <c r="AD1" s="239" t="s">
        <v>156</v>
      </c>
      <c r="AE1" s="239" t="s">
        <v>154</v>
      </c>
      <c r="AF1" s="239" t="s">
        <v>153</v>
      </c>
      <c r="AG1" s="239" t="s">
        <v>158</v>
      </c>
      <c r="AH1" s="239" t="s">
        <v>121</v>
      </c>
      <c r="AI1" s="239" t="s">
        <v>122</v>
      </c>
      <c r="AJ1" s="239" t="s">
        <v>124</v>
      </c>
      <c r="AK1" s="239" t="s">
        <v>125</v>
      </c>
      <c r="AL1" s="239" t="s">
        <v>126</v>
      </c>
      <c r="AM1" s="239" t="s">
        <v>123</v>
      </c>
    </row>
    <row r="2" spans="1:39" x14ac:dyDescent="0.25">
      <c r="A2" s="11" t="s">
        <v>159</v>
      </c>
      <c r="B2" s="101" t="s">
        <v>222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</row>
    <row r="3" spans="1:39" ht="15" customHeight="1" x14ac:dyDescent="0.25">
      <c r="A3" s="262" t="s">
        <v>160</v>
      </c>
      <c r="B3" s="263"/>
      <c r="C3" s="35">
        <v>7.0000000000000007E-2</v>
      </c>
      <c r="D3" s="35">
        <v>0.13</v>
      </c>
      <c r="E3" s="35">
        <v>7.0000000000000007E-2</v>
      </c>
      <c r="F3" s="35">
        <v>7.0000000000000007E-2</v>
      </c>
      <c r="G3" s="35">
        <v>0.11</v>
      </c>
      <c r="H3" s="35">
        <v>7.0000000000000007E-2</v>
      </c>
      <c r="I3" s="35">
        <v>7.0000000000000007E-2</v>
      </c>
      <c r="J3" s="35">
        <v>0.25</v>
      </c>
      <c r="K3" s="35">
        <v>0.25</v>
      </c>
      <c r="L3" s="35">
        <v>0.11</v>
      </c>
      <c r="M3" s="35">
        <v>0.25</v>
      </c>
      <c r="N3" s="35">
        <v>0.13</v>
      </c>
      <c r="O3" s="35">
        <v>0.11</v>
      </c>
      <c r="P3" s="35"/>
      <c r="Q3" s="35">
        <v>7.0000000000000007E-2</v>
      </c>
      <c r="R3" s="35">
        <v>0.09</v>
      </c>
      <c r="S3" s="35"/>
      <c r="T3" s="35">
        <v>0.11</v>
      </c>
      <c r="U3" s="35">
        <v>0.25</v>
      </c>
      <c r="V3" s="35">
        <v>0.25</v>
      </c>
      <c r="W3" s="35">
        <v>0.13</v>
      </c>
      <c r="X3" s="35">
        <v>0.11</v>
      </c>
      <c r="Y3" s="35">
        <v>0.13</v>
      </c>
      <c r="Z3" s="35">
        <v>0.25</v>
      </c>
      <c r="AA3" s="35">
        <v>7.0000000000000007E-2</v>
      </c>
      <c r="AB3" s="35">
        <v>0.11</v>
      </c>
      <c r="AC3" s="35">
        <v>7.0000000000000007E-2</v>
      </c>
      <c r="AD3" s="35">
        <v>0.25</v>
      </c>
      <c r="AE3" s="35">
        <v>0.11</v>
      </c>
      <c r="AF3" s="35">
        <v>7.0000000000000007E-2</v>
      </c>
      <c r="AG3" s="35">
        <v>0.09</v>
      </c>
    </row>
    <row r="4" spans="1:39" ht="15" customHeight="1" x14ac:dyDescent="0.25">
      <c r="A4" s="262" t="s">
        <v>161</v>
      </c>
      <c r="B4" s="263"/>
      <c r="C4" s="35">
        <v>0.24</v>
      </c>
      <c r="D4" s="35">
        <v>0.19</v>
      </c>
      <c r="E4" s="35">
        <v>0.24</v>
      </c>
      <c r="F4" s="35">
        <v>0.24</v>
      </c>
      <c r="G4" s="35">
        <v>0.3</v>
      </c>
      <c r="H4" s="35">
        <v>0.24</v>
      </c>
      <c r="I4" s="35">
        <v>0.24</v>
      </c>
      <c r="J4" s="35">
        <v>0.06</v>
      </c>
      <c r="K4" s="35">
        <v>0.06</v>
      </c>
      <c r="L4" s="35">
        <v>0.3</v>
      </c>
      <c r="M4" s="35">
        <v>0.06</v>
      </c>
      <c r="N4" s="35">
        <v>0.19</v>
      </c>
      <c r="O4" s="35">
        <v>0.3</v>
      </c>
      <c r="P4" s="35"/>
      <c r="Q4" s="35">
        <v>0.24</v>
      </c>
      <c r="R4" s="35">
        <v>0.13</v>
      </c>
      <c r="S4" s="35"/>
      <c r="T4" s="35">
        <v>0.3</v>
      </c>
      <c r="U4" s="35">
        <v>0.06</v>
      </c>
      <c r="V4" s="35">
        <v>0.06</v>
      </c>
      <c r="W4" s="35">
        <v>0.19</v>
      </c>
      <c r="X4" s="35">
        <v>0.3</v>
      </c>
      <c r="Y4" s="35">
        <v>0.19</v>
      </c>
      <c r="Z4" s="35">
        <v>0.06</v>
      </c>
      <c r="AA4" s="35">
        <v>0.24</v>
      </c>
      <c r="AB4" s="35">
        <v>0.3</v>
      </c>
      <c r="AC4" s="35">
        <v>0.24</v>
      </c>
      <c r="AD4" s="35">
        <v>0.06</v>
      </c>
      <c r="AE4" s="35">
        <v>0.3</v>
      </c>
      <c r="AF4" s="35">
        <v>0.24</v>
      </c>
      <c r="AG4" s="35">
        <v>0.13</v>
      </c>
    </row>
    <row r="5" spans="1:39" ht="15" customHeight="1" x14ac:dyDescent="0.25">
      <c r="A5" s="262" t="s">
        <v>162</v>
      </c>
      <c r="B5" s="263"/>
      <c r="C5" s="35">
        <v>0.35</v>
      </c>
      <c r="D5" s="35">
        <v>0.37</v>
      </c>
      <c r="E5" s="35">
        <v>0.35</v>
      </c>
      <c r="F5" s="35">
        <v>0.35</v>
      </c>
      <c r="G5" s="35">
        <v>0.33</v>
      </c>
      <c r="H5" s="35">
        <v>0.35</v>
      </c>
      <c r="I5" s="35">
        <v>0.35</v>
      </c>
      <c r="J5" s="35">
        <v>0.35</v>
      </c>
      <c r="K5" s="35">
        <v>0.35</v>
      </c>
      <c r="L5" s="35">
        <v>0.33</v>
      </c>
      <c r="M5" s="35">
        <v>0.35</v>
      </c>
      <c r="N5" s="35">
        <v>0.37</v>
      </c>
      <c r="O5" s="35">
        <v>0.33</v>
      </c>
      <c r="P5" s="35"/>
      <c r="Q5" s="35">
        <v>0.35</v>
      </c>
      <c r="R5" s="35">
        <v>0.41</v>
      </c>
      <c r="S5" s="35"/>
      <c r="T5" s="35">
        <v>0.33</v>
      </c>
      <c r="U5" s="35">
        <v>0.35</v>
      </c>
      <c r="V5" s="35">
        <v>0.35</v>
      </c>
      <c r="W5" s="35">
        <v>0.37</v>
      </c>
      <c r="X5" s="35">
        <v>0.33</v>
      </c>
      <c r="Y5" s="35">
        <v>0.37</v>
      </c>
      <c r="Z5" s="35">
        <v>0.35</v>
      </c>
      <c r="AA5" s="35">
        <v>0.35</v>
      </c>
      <c r="AB5" s="35">
        <v>0.33</v>
      </c>
      <c r="AC5" s="35">
        <v>0.35</v>
      </c>
      <c r="AD5" s="35">
        <v>0.35</v>
      </c>
      <c r="AE5" s="35">
        <v>0.33</v>
      </c>
      <c r="AF5" s="35">
        <v>0.35</v>
      </c>
      <c r="AG5" s="35">
        <v>0.41</v>
      </c>
    </row>
    <row r="6" spans="1:39" ht="15" customHeight="1" x14ac:dyDescent="0.25">
      <c r="A6" s="262" t="s">
        <v>163</v>
      </c>
      <c r="B6" s="263"/>
      <c r="C6" s="35">
        <v>0.15</v>
      </c>
      <c r="D6" s="35">
        <v>0.11</v>
      </c>
      <c r="E6" s="35">
        <v>0.15</v>
      </c>
      <c r="F6" s="35">
        <v>0.15</v>
      </c>
      <c r="G6" s="35">
        <v>0.1</v>
      </c>
      <c r="H6" s="35">
        <v>0.15</v>
      </c>
      <c r="I6" s="35">
        <v>0.15</v>
      </c>
      <c r="J6" s="35">
        <v>7.0000000000000007E-2</v>
      </c>
      <c r="K6" s="35">
        <v>7.0000000000000007E-2</v>
      </c>
      <c r="L6" s="35">
        <v>0.1</v>
      </c>
      <c r="M6" s="35">
        <v>7.0000000000000007E-2</v>
      </c>
      <c r="N6" s="35">
        <v>0.11</v>
      </c>
      <c r="O6" s="35">
        <v>0.1</v>
      </c>
      <c r="P6" s="35"/>
      <c r="Q6" s="35">
        <v>0.15</v>
      </c>
      <c r="R6" s="35">
        <v>0.23</v>
      </c>
      <c r="S6" s="35"/>
      <c r="T6" s="35">
        <v>0.1</v>
      </c>
      <c r="U6" s="35">
        <v>7.0000000000000007E-2</v>
      </c>
      <c r="V6" s="35">
        <v>7.0000000000000007E-2</v>
      </c>
      <c r="W6" s="35">
        <v>0.11</v>
      </c>
      <c r="X6" s="35">
        <v>0.1</v>
      </c>
      <c r="Y6" s="35">
        <v>0.11</v>
      </c>
      <c r="Z6" s="35">
        <v>7.0000000000000007E-2</v>
      </c>
      <c r="AA6" s="35">
        <v>0.15</v>
      </c>
      <c r="AB6" s="35">
        <v>0.1</v>
      </c>
      <c r="AC6" s="35">
        <v>0.15</v>
      </c>
      <c r="AD6" s="35">
        <v>7.0000000000000007E-2</v>
      </c>
      <c r="AE6" s="35">
        <v>0.1</v>
      </c>
      <c r="AF6" s="35">
        <v>0.15</v>
      </c>
      <c r="AG6" s="35">
        <v>0.23</v>
      </c>
    </row>
    <row r="7" spans="1:39" ht="15" customHeight="1" x14ac:dyDescent="0.25">
      <c r="A7" s="262" t="s">
        <v>164</v>
      </c>
      <c r="B7" s="263"/>
      <c r="C7" s="35">
        <v>0.1</v>
      </c>
      <c r="D7" s="35">
        <v>0.11</v>
      </c>
      <c r="E7" s="35">
        <v>0.1</v>
      </c>
      <c r="F7" s="35">
        <v>0.1</v>
      </c>
      <c r="G7" s="35">
        <v>0.12</v>
      </c>
      <c r="H7" s="35">
        <v>0.1</v>
      </c>
      <c r="I7" s="35">
        <v>0.1</v>
      </c>
      <c r="J7" s="35">
        <v>0.06</v>
      </c>
      <c r="K7" s="35">
        <v>0.06</v>
      </c>
      <c r="L7" s="35">
        <v>0.12</v>
      </c>
      <c r="M7" s="35">
        <v>0.06</v>
      </c>
      <c r="N7" s="35">
        <v>0.11</v>
      </c>
      <c r="O7" s="35">
        <v>0.12</v>
      </c>
      <c r="P7" s="35"/>
      <c r="Q7" s="35">
        <v>0.1</v>
      </c>
      <c r="R7" s="35">
        <v>0.09</v>
      </c>
      <c r="S7" s="35"/>
      <c r="T7" s="35">
        <v>0.12</v>
      </c>
      <c r="U7" s="35">
        <v>0.06</v>
      </c>
      <c r="V7" s="35">
        <v>0.06</v>
      </c>
      <c r="W7" s="35">
        <v>0.11</v>
      </c>
      <c r="X7" s="35">
        <v>0.12</v>
      </c>
      <c r="Y7" s="35">
        <v>0.11</v>
      </c>
      <c r="Z7" s="35">
        <v>0.06</v>
      </c>
      <c r="AA7" s="35">
        <v>0.1</v>
      </c>
      <c r="AB7" s="35">
        <v>0.12</v>
      </c>
      <c r="AC7" s="35">
        <v>0.1</v>
      </c>
      <c r="AD7" s="35">
        <v>0.06</v>
      </c>
      <c r="AE7" s="35">
        <v>0.12</v>
      </c>
      <c r="AF7" s="35">
        <v>0.1</v>
      </c>
      <c r="AG7" s="35">
        <v>0.09</v>
      </c>
    </row>
    <row r="8" spans="1:39" ht="15" customHeight="1" x14ac:dyDescent="0.25">
      <c r="A8" s="262" t="s">
        <v>165</v>
      </c>
      <c r="B8" s="263"/>
      <c r="C8" s="35">
        <v>0.08</v>
      </c>
      <c r="D8" s="35">
        <v>0.09</v>
      </c>
      <c r="E8" s="35">
        <v>0.08</v>
      </c>
      <c r="F8" s="35">
        <v>0.08</v>
      </c>
      <c r="G8" s="35">
        <v>0.04</v>
      </c>
      <c r="H8" s="35">
        <v>0.08</v>
      </c>
      <c r="I8" s="35">
        <v>0.08</v>
      </c>
      <c r="J8" s="35">
        <v>0.2</v>
      </c>
      <c r="K8" s="35">
        <v>0.2</v>
      </c>
      <c r="L8" s="35">
        <v>0.04</v>
      </c>
      <c r="M8" s="35">
        <v>0.2</v>
      </c>
      <c r="N8" s="35">
        <v>0.09</v>
      </c>
      <c r="O8" s="35">
        <v>0.04</v>
      </c>
      <c r="P8" s="35"/>
      <c r="Q8" s="35">
        <v>0.08</v>
      </c>
      <c r="R8" s="35">
        <v>0.05</v>
      </c>
      <c r="S8" s="35"/>
      <c r="T8" s="35">
        <v>0.04</v>
      </c>
      <c r="U8" s="35">
        <v>0.2</v>
      </c>
      <c r="V8" s="35">
        <v>0.2</v>
      </c>
      <c r="W8" s="35">
        <v>0.09</v>
      </c>
      <c r="X8" s="35">
        <v>0.04</v>
      </c>
      <c r="Y8" s="35">
        <v>0.09</v>
      </c>
      <c r="Z8" s="35">
        <v>0.2</v>
      </c>
      <c r="AA8" s="35">
        <v>0.08</v>
      </c>
      <c r="AB8" s="35">
        <v>0.04</v>
      </c>
      <c r="AC8" s="35">
        <v>0.08</v>
      </c>
      <c r="AD8" s="35">
        <v>0.2</v>
      </c>
      <c r="AE8" s="35">
        <v>0.04</v>
      </c>
      <c r="AF8" s="35">
        <v>0.08</v>
      </c>
      <c r="AG8" s="35">
        <v>0.05</v>
      </c>
    </row>
    <row r="10" spans="1:39" x14ac:dyDescent="0.25">
      <c r="A10" s="36" t="s">
        <v>166</v>
      </c>
      <c r="C10" s="37">
        <f>SUM(C3:C8)</f>
        <v>0.98999999999999988</v>
      </c>
      <c r="D10" s="37">
        <f t="shared" ref="D10:AG10" si="0">SUM(D3:D8)</f>
        <v>0.99999999999999989</v>
      </c>
      <c r="E10" s="37">
        <f t="shared" si="0"/>
        <v>0.98999999999999988</v>
      </c>
      <c r="F10" s="37">
        <f t="shared" ref="F10" si="1">SUM(F3:F8)</f>
        <v>0.98999999999999988</v>
      </c>
      <c r="G10" s="37">
        <f t="shared" si="0"/>
        <v>1</v>
      </c>
      <c r="H10" s="37">
        <f t="shared" si="0"/>
        <v>0.98999999999999988</v>
      </c>
      <c r="I10" s="37">
        <f>SUM(I3:I8)</f>
        <v>0.98999999999999988</v>
      </c>
      <c r="J10" s="37">
        <f t="shared" si="0"/>
        <v>0.99</v>
      </c>
      <c r="K10" s="37">
        <f t="shared" si="0"/>
        <v>0.99</v>
      </c>
      <c r="L10" s="37">
        <f>SUM(L3:L8)</f>
        <v>1</v>
      </c>
      <c r="M10" s="37">
        <f t="shared" si="0"/>
        <v>0.99</v>
      </c>
      <c r="N10" s="37">
        <f t="shared" si="0"/>
        <v>0.99999999999999989</v>
      </c>
      <c r="O10" s="37">
        <f t="shared" si="0"/>
        <v>1</v>
      </c>
      <c r="P10" s="37"/>
      <c r="Q10" s="37">
        <f t="shared" si="0"/>
        <v>0.98999999999999988</v>
      </c>
      <c r="R10" s="37">
        <f t="shared" si="0"/>
        <v>1</v>
      </c>
      <c r="S10" s="37"/>
      <c r="T10" s="37">
        <f t="shared" si="0"/>
        <v>1</v>
      </c>
      <c r="U10" s="37">
        <f t="shared" si="0"/>
        <v>0.99</v>
      </c>
      <c r="V10" s="37">
        <f t="shared" si="0"/>
        <v>0.99</v>
      </c>
      <c r="W10" s="37">
        <f t="shared" si="0"/>
        <v>0.99999999999999989</v>
      </c>
      <c r="X10" s="37">
        <f t="shared" si="0"/>
        <v>1</v>
      </c>
      <c r="Y10" s="37">
        <f t="shared" si="0"/>
        <v>0.99999999999999989</v>
      </c>
      <c r="Z10" s="37">
        <f t="shared" si="0"/>
        <v>0.99</v>
      </c>
      <c r="AA10" s="37">
        <f t="shared" si="0"/>
        <v>0.98999999999999988</v>
      </c>
      <c r="AB10" s="37">
        <f t="shared" si="0"/>
        <v>1</v>
      </c>
      <c r="AC10" s="37">
        <f t="shared" si="0"/>
        <v>0.98999999999999988</v>
      </c>
      <c r="AD10" s="37">
        <f>SUM(AD3:AD8)</f>
        <v>0.99</v>
      </c>
      <c r="AE10" s="37">
        <f>SUM(AE3:AE8)</f>
        <v>1</v>
      </c>
      <c r="AF10" s="37">
        <f t="shared" si="0"/>
        <v>0.98999999999999988</v>
      </c>
      <c r="AG10" s="37">
        <f t="shared" si="0"/>
        <v>1</v>
      </c>
    </row>
    <row r="11" spans="1:39" x14ac:dyDescent="0.25">
      <c r="A11" s="272" t="str">
        <f t="shared" ref="A11:A16" si="2">A3</f>
        <v>Hospitals</v>
      </c>
      <c r="B11" s="273"/>
      <c r="C11" s="38">
        <f>C3+C3*0.01</f>
        <v>7.0700000000000013E-2</v>
      </c>
      <c r="D11" s="38">
        <f>D3</f>
        <v>0.13</v>
      </c>
      <c r="E11" s="38">
        <f>E3+E3*0.01</f>
        <v>7.0700000000000013E-2</v>
      </c>
      <c r="F11" s="38">
        <f>F3+F3*0.01</f>
        <v>7.0700000000000013E-2</v>
      </c>
      <c r="G11" s="38">
        <f>G3</f>
        <v>0.11</v>
      </c>
      <c r="H11" s="38">
        <f>H3+H3*0.01</f>
        <v>7.0700000000000013E-2</v>
      </c>
      <c r="I11" s="38">
        <f>I3+I3*0.01</f>
        <v>7.0700000000000013E-2</v>
      </c>
      <c r="J11" s="38">
        <f>J3+J3*0.01</f>
        <v>0.2525</v>
      </c>
      <c r="K11" s="38">
        <f>K3+K3*0.01</f>
        <v>0.2525</v>
      </c>
      <c r="L11" s="38">
        <f t="shared" ref="L11:L16" si="3">L3</f>
        <v>0.11</v>
      </c>
      <c r="M11" s="38">
        <f>M3+M3*0.01</f>
        <v>0.2525</v>
      </c>
      <c r="N11" s="38">
        <f>N3</f>
        <v>0.13</v>
      </c>
      <c r="O11" s="38">
        <f>O3</f>
        <v>0.11</v>
      </c>
      <c r="P11" s="38"/>
      <c r="Q11" s="38">
        <f>Q3+Q3*0.01</f>
        <v>7.0700000000000013E-2</v>
      </c>
      <c r="R11" s="38">
        <f>R3</f>
        <v>0.09</v>
      </c>
      <c r="S11" s="38"/>
      <c r="T11" s="38">
        <f>T3</f>
        <v>0.11</v>
      </c>
      <c r="U11" s="38">
        <f>U3+U3*0.01</f>
        <v>0.2525</v>
      </c>
      <c r="V11" s="38">
        <f>V3+V3*0.01</f>
        <v>0.2525</v>
      </c>
      <c r="W11" s="38">
        <f>W3</f>
        <v>0.13</v>
      </c>
      <c r="X11" s="38">
        <f>X3</f>
        <v>0.11</v>
      </c>
      <c r="Y11" s="38">
        <f>Y3</f>
        <v>0.13</v>
      </c>
      <c r="Z11" s="38">
        <f>Z3+Z3*0.01</f>
        <v>0.2525</v>
      </c>
      <c r="AA11" s="38">
        <f>AA3+AA3*0.01</f>
        <v>7.0700000000000013E-2</v>
      </c>
      <c r="AB11" s="38">
        <f>AB3</f>
        <v>0.11</v>
      </c>
      <c r="AC11" s="38">
        <f>AC3+AC3*0.01</f>
        <v>7.0700000000000013E-2</v>
      </c>
      <c r="AD11" s="38">
        <f>AD3+AD3*0.01</f>
        <v>0.2525</v>
      </c>
      <c r="AE11" s="38">
        <f t="shared" ref="AE11:AE16" si="4">AE3</f>
        <v>0.11</v>
      </c>
      <c r="AF11" s="38">
        <f>AF3+AF3*0.01</f>
        <v>7.0700000000000013E-2</v>
      </c>
      <c r="AG11" s="38">
        <f>AG3</f>
        <v>0.09</v>
      </c>
    </row>
    <row r="12" spans="1:39" x14ac:dyDescent="0.25">
      <c r="A12" s="272" t="str">
        <f t="shared" si="2"/>
        <v>Hotels - Restaurants</v>
      </c>
      <c r="B12" s="273"/>
      <c r="C12" s="38">
        <f t="shared" ref="C12:F16" si="5">C4+C4*0.01</f>
        <v>0.2424</v>
      </c>
      <c r="D12" s="38">
        <f t="shared" ref="D12:G16" si="6">D4</f>
        <v>0.19</v>
      </c>
      <c r="E12" s="38">
        <f t="shared" si="5"/>
        <v>0.2424</v>
      </c>
      <c r="F12" s="38">
        <f t="shared" si="5"/>
        <v>0.2424</v>
      </c>
      <c r="G12" s="38">
        <f t="shared" si="6"/>
        <v>0.3</v>
      </c>
      <c r="H12" s="38">
        <f t="shared" ref="H12:M16" si="7">H4+H4*0.01</f>
        <v>0.2424</v>
      </c>
      <c r="I12" s="38">
        <f t="shared" ref="I12:I16" si="8">I4+I4*0.01</f>
        <v>0.2424</v>
      </c>
      <c r="J12" s="38">
        <f t="shared" si="7"/>
        <v>6.0600000000000001E-2</v>
      </c>
      <c r="K12" s="38">
        <f t="shared" si="7"/>
        <v>6.0600000000000001E-2</v>
      </c>
      <c r="L12" s="38">
        <f t="shared" si="3"/>
        <v>0.3</v>
      </c>
      <c r="M12" s="38">
        <f t="shared" si="7"/>
        <v>6.0600000000000001E-2</v>
      </c>
      <c r="N12" s="38">
        <f t="shared" ref="N12:N16" si="9">N4</f>
        <v>0.19</v>
      </c>
      <c r="O12" s="38">
        <f t="shared" ref="O12:O16" si="10">O4</f>
        <v>0.3</v>
      </c>
      <c r="P12" s="38"/>
      <c r="Q12" s="38">
        <f t="shared" ref="Q12:Q16" si="11">Q4+Q4*0.01</f>
        <v>0.2424</v>
      </c>
      <c r="R12" s="38">
        <f t="shared" ref="R12:T16" si="12">R4</f>
        <v>0.13</v>
      </c>
      <c r="S12" s="38"/>
      <c r="T12" s="38">
        <f t="shared" si="12"/>
        <v>0.3</v>
      </c>
      <c r="U12" s="38">
        <f t="shared" ref="U12:V16" si="13">U4+U4*0.01</f>
        <v>6.0600000000000001E-2</v>
      </c>
      <c r="V12" s="38">
        <f t="shared" si="13"/>
        <v>6.0600000000000001E-2</v>
      </c>
      <c r="W12" s="38">
        <f t="shared" ref="W12:Y16" si="14">W4</f>
        <v>0.19</v>
      </c>
      <c r="X12" s="38">
        <f t="shared" si="14"/>
        <v>0.3</v>
      </c>
      <c r="Y12" s="38">
        <f t="shared" si="14"/>
        <v>0.19</v>
      </c>
      <c r="Z12" s="38">
        <f t="shared" ref="Z12:AA16" si="15">Z4+Z4*0.01</f>
        <v>6.0600000000000001E-2</v>
      </c>
      <c r="AA12" s="38">
        <f t="shared" si="15"/>
        <v>0.2424</v>
      </c>
      <c r="AB12" s="38">
        <f t="shared" ref="AB12:AB16" si="16">AB4</f>
        <v>0.3</v>
      </c>
      <c r="AC12" s="38">
        <f t="shared" ref="AC12:AF16" si="17">AC4+AC4*0.01</f>
        <v>0.2424</v>
      </c>
      <c r="AD12" s="38">
        <f t="shared" ref="AD12:AD16" si="18">AD4+AD4*0.01</f>
        <v>6.0600000000000001E-2</v>
      </c>
      <c r="AE12" s="38">
        <f t="shared" si="4"/>
        <v>0.3</v>
      </c>
      <c r="AF12" s="38">
        <f t="shared" si="17"/>
        <v>0.2424</v>
      </c>
      <c r="AG12" s="38">
        <f t="shared" ref="AG12:AG16" si="19">AG4</f>
        <v>0.13</v>
      </c>
    </row>
    <row r="13" spans="1:39" x14ac:dyDescent="0.25">
      <c r="A13" s="272" t="str">
        <f t="shared" si="2"/>
        <v>Offices</v>
      </c>
      <c r="B13" s="273"/>
      <c r="C13" s="38">
        <f t="shared" si="5"/>
        <v>0.35349999999999998</v>
      </c>
      <c r="D13" s="38">
        <f t="shared" si="6"/>
        <v>0.37</v>
      </c>
      <c r="E13" s="38">
        <f t="shared" si="5"/>
        <v>0.35349999999999998</v>
      </c>
      <c r="F13" s="38">
        <f t="shared" si="5"/>
        <v>0.35349999999999998</v>
      </c>
      <c r="G13" s="38">
        <f t="shared" si="6"/>
        <v>0.33</v>
      </c>
      <c r="H13" s="38">
        <f t="shared" si="7"/>
        <v>0.35349999999999998</v>
      </c>
      <c r="I13" s="38">
        <f t="shared" si="8"/>
        <v>0.35349999999999998</v>
      </c>
      <c r="J13" s="38">
        <f t="shared" si="7"/>
        <v>0.35349999999999998</v>
      </c>
      <c r="K13" s="38">
        <f t="shared" si="7"/>
        <v>0.35349999999999998</v>
      </c>
      <c r="L13" s="38">
        <f t="shared" si="3"/>
        <v>0.33</v>
      </c>
      <c r="M13" s="38">
        <f t="shared" si="7"/>
        <v>0.35349999999999998</v>
      </c>
      <c r="N13" s="38">
        <f t="shared" si="9"/>
        <v>0.37</v>
      </c>
      <c r="O13" s="38">
        <f t="shared" si="10"/>
        <v>0.33</v>
      </c>
      <c r="P13" s="38"/>
      <c r="Q13" s="38">
        <f t="shared" si="11"/>
        <v>0.35349999999999998</v>
      </c>
      <c r="R13" s="38">
        <f t="shared" si="12"/>
        <v>0.41</v>
      </c>
      <c r="S13" s="38"/>
      <c r="T13" s="38">
        <f t="shared" si="12"/>
        <v>0.33</v>
      </c>
      <c r="U13" s="38">
        <f t="shared" si="13"/>
        <v>0.35349999999999998</v>
      </c>
      <c r="V13" s="38">
        <f t="shared" si="13"/>
        <v>0.35349999999999998</v>
      </c>
      <c r="W13" s="38">
        <f t="shared" si="14"/>
        <v>0.37</v>
      </c>
      <c r="X13" s="38">
        <f t="shared" si="14"/>
        <v>0.33</v>
      </c>
      <c r="Y13" s="38">
        <f t="shared" si="14"/>
        <v>0.37</v>
      </c>
      <c r="Z13" s="38">
        <f t="shared" si="15"/>
        <v>0.35349999999999998</v>
      </c>
      <c r="AA13" s="38">
        <f t="shared" si="15"/>
        <v>0.35349999999999998</v>
      </c>
      <c r="AB13" s="38">
        <f t="shared" si="16"/>
        <v>0.33</v>
      </c>
      <c r="AC13" s="38">
        <f t="shared" si="17"/>
        <v>0.35349999999999998</v>
      </c>
      <c r="AD13" s="38">
        <f t="shared" si="18"/>
        <v>0.35349999999999998</v>
      </c>
      <c r="AE13" s="38">
        <f t="shared" si="4"/>
        <v>0.33</v>
      </c>
      <c r="AF13" s="38">
        <f t="shared" si="17"/>
        <v>0.35349999999999998</v>
      </c>
      <c r="AG13" s="38">
        <f t="shared" si="19"/>
        <v>0.41</v>
      </c>
    </row>
    <row r="14" spans="1:39" x14ac:dyDescent="0.25">
      <c r="A14" s="272" t="str">
        <f t="shared" si="2"/>
        <v>Shop â€“ Large</v>
      </c>
      <c r="B14" s="273"/>
      <c r="C14" s="38">
        <f t="shared" si="5"/>
        <v>0.1515</v>
      </c>
      <c r="D14" s="38">
        <f t="shared" si="6"/>
        <v>0.11</v>
      </c>
      <c r="E14" s="38">
        <f t="shared" si="5"/>
        <v>0.1515</v>
      </c>
      <c r="F14" s="38">
        <f t="shared" si="5"/>
        <v>0.1515</v>
      </c>
      <c r="G14" s="38">
        <f t="shared" si="6"/>
        <v>0.1</v>
      </c>
      <c r="H14" s="38">
        <f t="shared" si="7"/>
        <v>0.1515</v>
      </c>
      <c r="I14" s="38">
        <f t="shared" si="8"/>
        <v>0.1515</v>
      </c>
      <c r="J14" s="38">
        <f t="shared" si="7"/>
        <v>7.0700000000000013E-2</v>
      </c>
      <c r="K14" s="38">
        <f t="shared" si="7"/>
        <v>7.0700000000000013E-2</v>
      </c>
      <c r="L14" s="38">
        <f t="shared" si="3"/>
        <v>0.1</v>
      </c>
      <c r="M14" s="38">
        <f t="shared" si="7"/>
        <v>7.0700000000000013E-2</v>
      </c>
      <c r="N14" s="38">
        <f t="shared" si="9"/>
        <v>0.11</v>
      </c>
      <c r="O14" s="38">
        <f t="shared" si="10"/>
        <v>0.1</v>
      </c>
      <c r="P14" s="38"/>
      <c r="Q14" s="38">
        <f t="shared" si="11"/>
        <v>0.1515</v>
      </c>
      <c r="R14" s="38">
        <f t="shared" si="12"/>
        <v>0.23</v>
      </c>
      <c r="S14" s="38"/>
      <c r="T14" s="38">
        <f t="shared" si="12"/>
        <v>0.1</v>
      </c>
      <c r="U14" s="38">
        <f t="shared" si="13"/>
        <v>7.0700000000000013E-2</v>
      </c>
      <c r="V14" s="38">
        <f t="shared" si="13"/>
        <v>7.0700000000000013E-2</v>
      </c>
      <c r="W14" s="38">
        <f t="shared" si="14"/>
        <v>0.11</v>
      </c>
      <c r="X14" s="38">
        <f t="shared" si="14"/>
        <v>0.1</v>
      </c>
      <c r="Y14" s="38">
        <f t="shared" si="14"/>
        <v>0.11</v>
      </c>
      <c r="Z14" s="38">
        <f t="shared" si="15"/>
        <v>7.0700000000000013E-2</v>
      </c>
      <c r="AA14" s="38">
        <f t="shared" si="15"/>
        <v>0.1515</v>
      </c>
      <c r="AB14" s="38">
        <f t="shared" si="16"/>
        <v>0.1</v>
      </c>
      <c r="AC14" s="38">
        <f t="shared" si="17"/>
        <v>0.1515</v>
      </c>
      <c r="AD14" s="38">
        <f t="shared" si="18"/>
        <v>7.0700000000000013E-2</v>
      </c>
      <c r="AE14" s="38">
        <f t="shared" si="4"/>
        <v>0.1</v>
      </c>
      <c r="AF14" s="38">
        <f t="shared" si="17"/>
        <v>0.1515</v>
      </c>
      <c r="AG14" s="38">
        <f t="shared" si="19"/>
        <v>0.23</v>
      </c>
    </row>
    <row r="15" spans="1:39" x14ac:dyDescent="0.25">
      <c r="A15" s="272" t="str">
        <f t="shared" si="2"/>
        <v>Shop â€“ Small</v>
      </c>
      <c r="B15" s="273"/>
      <c r="C15" s="38">
        <f t="shared" si="5"/>
        <v>0.10100000000000001</v>
      </c>
      <c r="D15" s="38">
        <f t="shared" si="6"/>
        <v>0.11</v>
      </c>
      <c r="E15" s="38">
        <f t="shared" si="5"/>
        <v>0.10100000000000001</v>
      </c>
      <c r="F15" s="38">
        <f t="shared" si="5"/>
        <v>0.10100000000000001</v>
      </c>
      <c r="G15" s="38">
        <f t="shared" si="6"/>
        <v>0.12</v>
      </c>
      <c r="H15" s="38">
        <f t="shared" si="7"/>
        <v>0.10100000000000001</v>
      </c>
      <c r="I15" s="38">
        <f t="shared" si="8"/>
        <v>0.10100000000000001</v>
      </c>
      <c r="J15" s="38">
        <f t="shared" si="7"/>
        <v>6.0600000000000001E-2</v>
      </c>
      <c r="K15" s="38">
        <f t="shared" si="7"/>
        <v>6.0600000000000001E-2</v>
      </c>
      <c r="L15" s="38">
        <f t="shared" si="3"/>
        <v>0.12</v>
      </c>
      <c r="M15" s="38">
        <f t="shared" si="7"/>
        <v>6.0600000000000001E-2</v>
      </c>
      <c r="N15" s="38">
        <f t="shared" si="9"/>
        <v>0.11</v>
      </c>
      <c r="O15" s="38">
        <f t="shared" si="10"/>
        <v>0.12</v>
      </c>
      <c r="P15" s="38"/>
      <c r="Q15" s="38">
        <f t="shared" si="11"/>
        <v>0.10100000000000001</v>
      </c>
      <c r="R15" s="38">
        <f t="shared" si="12"/>
        <v>0.09</v>
      </c>
      <c r="S15" s="38"/>
      <c r="T15" s="38">
        <f t="shared" si="12"/>
        <v>0.12</v>
      </c>
      <c r="U15" s="38">
        <f t="shared" si="13"/>
        <v>6.0600000000000001E-2</v>
      </c>
      <c r="V15" s="38">
        <f t="shared" si="13"/>
        <v>6.0600000000000001E-2</v>
      </c>
      <c r="W15" s="38">
        <f t="shared" si="14"/>
        <v>0.11</v>
      </c>
      <c r="X15" s="38">
        <f t="shared" si="14"/>
        <v>0.12</v>
      </c>
      <c r="Y15" s="38">
        <f t="shared" si="14"/>
        <v>0.11</v>
      </c>
      <c r="Z15" s="38">
        <f t="shared" si="15"/>
        <v>6.0600000000000001E-2</v>
      </c>
      <c r="AA15" s="38">
        <f t="shared" si="15"/>
        <v>0.10100000000000001</v>
      </c>
      <c r="AB15" s="38">
        <f t="shared" si="16"/>
        <v>0.12</v>
      </c>
      <c r="AC15" s="38">
        <f t="shared" si="17"/>
        <v>0.10100000000000001</v>
      </c>
      <c r="AD15" s="38">
        <f t="shared" si="18"/>
        <v>6.0600000000000001E-2</v>
      </c>
      <c r="AE15" s="38">
        <f t="shared" si="4"/>
        <v>0.12</v>
      </c>
      <c r="AF15" s="38">
        <f t="shared" si="17"/>
        <v>0.10100000000000001</v>
      </c>
      <c r="AG15" s="38">
        <f t="shared" si="19"/>
        <v>0.09</v>
      </c>
    </row>
    <row r="16" spans="1:39" x14ac:dyDescent="0.25">
      <c r="A16" s="272" t="str">
        <f t="shared" si="2"/>
        <v>Sport and recreation</v>
      </c>
      <c r="B16" s="273"/>
      <c r="C16" s="38">
        <f t="shared" si="5"/>
        <v>8.0799999999999997E-2</v>
      </c>
      <c r="D16" s="38">
        <f t="shared" si="6"/>
        <v>0.09</v>
      </c>
      <c r="E16" s="38">
        <f t="shared" si="5"/>
        <v>8.0799999999999997E-2</v>
      </c>
      <c r="F16" s="38">
        <f t="shared" si="5"/>
        <v>8.0799999999999997E-2</v>
      </c>
      <c r="G16" s="38">
        <f t="shared" si="6"/>
        <v>0.04</v>
      </c>
      <c r="H16" s="38">
        <f t="shared" si="7"/>
        <v>8.0799999999999997E-2</v>
      </c>
      <c r="I16" s="38">
        <f t="shared" si="8"/>
        <v>8.0799999999999997E-2</v>
      </c>
      <c r="J16" s="38">
        <f t="shared" si="7"/>
        <v>0.20200000000000001</v>
      </c>
      <c r="K16" s="38">
        <f t="shared" si="7"/>
        <v>0.20200000000000001</v>
      </c>
      <c r="L16" s="38">
        <f t="shared" si="3"/>
        <v>0.04</v>
      </c>
      <c r="M16" s="38">
        <f t="shared" si="7"/>
        <v>0.20200000000000001</v>
      </c>
      <c r="N16" s="38">
        <f t="shared" si="9"/>
        <v>0.09</v>
      </c>
      <c r="O16" s="38">
        <f t="shared" si="10"/>
        <v>0.04</v>
      </c>
      <c r="P16" s="38"/>
      <c r="Q16" s="38">
        <f t="shared" si="11"/>
        <v>8.0799999999999997E-2</v>
      </c>
      <c r="R16" s="38">
        <f t="shared" si="12"/>
        <v>0.05</v>
      </c>
      <c r="S16" s="38"/>
      <c r="T16" s="38">
        <f t="shared" si="12"/>
        <v>0.04</v>
      </c>
      <c r="U16" s="38">
        <f t="shared" si="13"/>
        <v>0.20200000000000001</v>
      </c>
      <c r="V16" s="38">
        <f t="shared" si="13"/>
        <v>0.20200000000000001</v>
      </c>
      <c r="W16" s="38">
        <f t="shared" si="14"/>
        <v>0.09</v>
      </c>
      <c r="X16" s="38">
        <f t="shared" si="14"/>
        <v>0.04</v>
      </c>
      <c r="Y16" s="38">
        <f t="shared" si="14"/>
        <v>0.09</v>
      </c>
      <c r="Z16" s="38">
        <f t="shared" si="15"/>
        <v>0.20200000000000001</v>
      </c>
      <c r="AA16" s="38">
        <f t="shared" si="15"/>
        <v>8.0799999999999997E-2</v>
      </c>
      <c r="AB16" s="38">
        <f t="shared" si="16"/>
        <v>0.04</v>
      </c>
      <c r="AC16" s="38">
        <f t="shared" si="17"/>
        <v>8.0799999999999997E-2</v>
      </c>
      <c r="AD16" s="38">
        <f t="shared" si="18"/>
        <v>0.20200000000000001</v>
      </c>
      <c r="AE16" s="38">
        <f t="shared" si="4"/>
        <v>0.04</v>
      </c>
      <c r="AF16" s="38">
        <f t="shared" si="17"/>
        <v>8.0799999999999997E-2</v>
      </c>
      <c r="AG16" s="38">
        <f t="shared" si="19"/>
        <v>0.05</v>
      </c>
    </row>
    <row r="18" spans="1:39" x14ac:dyDescent="0.25">
      <c r="A18" s="168" t="s">
        <v>194</v>
      </c>
    </row>
    <row r="19" spans="1:39" x14ac:dyDescent="0.25">
      <c r="B19" t="s">
        <v>160</v>
      </c>
      <c r="C19" s="115">
        <f t="shared" ref="C19:C24" si="20">AB69</f>
        <v>8.0249607485310626E-2</v>
      </c>
      <c r="D19" s="116">
        <f t="shared" ref="D19:D24" si="21">AB108</f>
        <v>0.13735819205635547</v>
      </c>
      <c r="E19" s="115">
        <f t="shared" ref="E19:E24" si="22">I19</f>
        <v>8.0249607485310626E-2</v>
      </c>
      <c r="F19" s="115">
        <f t="shared" ref="F19:F24" si="23">I19</f>
        <v>8.0249607485310626E-2</v>
      </c>
      <c r="G19" s="117">
        <f t="shared" ref="G19:G24" si="24">AB56</f>
        <v>0.1267588318449048</v>
      </c>
      <c r="H19" s="115">
        <f t="shared" ref="H19:H24" si="25">AB69</f>
        <v>8.0249607485310626E-2</v>
      </c>
      <c r="I19" s="115">
        <f t="shared" ref="I19:I24" si="26">AB69</f>
        <v>8.0249607485310626E-2</v>
      </c>
      <c r="J19" s="118">
        <f t="shared" ref="J19:J24" si="27">AB95</f>
        <v>0.22934650642652077</v>
      </c>
      <c r="K19" s="118">
        <f t="shared" ref="K19:K24" si="28">M19</f>
        <v>0.22934650642652077</v>
      </c>
      <c r="L19" s="117">
        <f t="shared" ref="L19:L24" si="29">AB56</f>
        <v>0.1267588318449048</v>
      </c>
      <c r="M19" s="118">
        <f t="shared" ref="M19:M24" si="30">AB95</f>
        <v>0.22934650642652077</v>
      </c>
      <c r="N19" s="116">
        <f t="shared" ref="N19:N24" si="31">AB108</f>
        <v>0.13735819205635547</v>
      </c>
      <c r="O19" s="117">
        <f t="shared" ref="O19:O24" si="32">AB56</f>
        <v>0.1267588318449048</v>
      </c>
      <c r="P19" s="117">
        <f t="shared" ref="P19:P24" si="33">AB56</f>
        <v>0.1267588318449048</v>
      </c>
      <c r="Q19" s="115">
        <f t="shared" ref="Q19:Q24" si="34">AB69</f>
        <v>8.0249607485310626E-2</v>
      </c>
      <c r="R19" s="119">
        <f t="shared" ref="R19:R24" si="35">AB82</f>
        <v>0.10422630602029333</v>
      </c>
      <c r="S19" s="118">
        <f t="shared" ref="S19:S24" si="36">AB95</f>
        <v>0.22934650642652077</v>
      </c>
      <c r="T19" s="117">
        <f t="shared" ref="T19:T24" si="37">AB56</f>
        <v>0.1267588318449048</v>
      </c>
      <c r="U19" s="115">
        <f t="shared" ref="U19:U24" si="38">AB69</f>
        <v>8.0249607485310626E-2</v>
      </c>
      <c r="V19" s="115">
        <f t="shared" ref="V19:V24" si="39">AB69</f>
        <v>8.0249607485310626E-2</v>
      </c>
      <c r="W19" s="116">
        <f t="shared" ref="W19:W24" si="40">AB108</f>
        <v>0.13735819205635547</v>
      </c>
      <c r="X19" s="117">
        <f t="shared" ref="X19:X24" si="41">AB56</f>
        <v>0.1267588318449048</v>
      </c>
      <c r="Y19" s="116">
        <f t="shared" ref="Y19:Y24" si="42">AB108</f>
        <v>0.13735819205635547</v>
      </c>
      <c r="Z19" s="118">
        <f t="shared" ref="Z19:Z24" si="43">AB95</f>
        <v>0.22934650642652077</v>
      </c>
      <c r="AA19" s="115">
        <f t="shared" ref="AA19:AA24" si="44">AB69</f>
        <v>8.0249607485310626E-2</v>
      </c>
      <c r="AB19" s="117">
        <f t="shared" ref="AB19:AB24" si="45">AB56</f>
        <v>0.1267588318449048</v>
      </c>
      <c r="AC19" s="115">
        <f>I19</f>
        <v>8.0249607485310626E-2</v>
      </c>
      <c r="AD19" s="118">
        <f t="shared" ref="AD19:AD24" si="46">AB95</f>
        <v>0.22934650642652077</v>
      </c>
      <c r="AE19" s="117">
        <f t="shared" ref="AE19:AE24" si="47">L19</f>
        <v>0.1267588318449048</v>
      </c>
      <c r="AF19" s="115">
        <f t="shared" ref="AF19:AF24" si="48">AB69</f>
        <v>8.0249607485310626E-2</v>
      </c>
      <c r="AG19" s="119">
        <f>AB82</f>
        <v>0.10422630602029333</v>
      </c>
      <c r="AH19" s="176">
        <f>$O19</f>
        <v>0.1267588318449048</v>
      </c>
      <c r="AI19" s="176">
        <f>$P19</f>
        <v>0.1267588318449048</v>
      </c>
      <c r="AJ19" s="176">
        <f>$O19</f>
        <v>0.1267588318449048</v>
      </c>
      <c r="AK19" s="176">
        <f>$P19</f>
        <v>0.1267588318449048</v>
      </c>
      <c r="AL19" s="176">
        <f>$P19</f>
        <v>0.1267588318449048</v>
      </c>
      <c r="AM19" s="176">
        <f>$P19</f>
        <v>0.1267588318449048</v>
      </c>
    </row>
    <row r="20" spans="1:39" x14ac:dyDescent="0.25">
      <c r="B20" t="s">
        <v>174</v>
      </c>
      <c r="C20" s="115">
        <f t="shared" si="20"/>
        <v>0.24510533694491285</v>
      </c>
      <c r="D20" s="116">
        <f t="shared" si="21"/>
        <v>0.1765193464804255</v>
      </c>
      <c r="E20" s="115">
        <f t="shared" si="22"/>
        <v>0.24510533694491285</v>
      </c>
      <c r="F20" s="115">
        <f t="shared" si="23"/>
        <v>0.24510533694491285</v>
      </c>
      <c r="G20" s="117">
        <f t="shared" si="24"/>
        <v>0.30884005764683276</v>
      </c>
      <c r="H20" s="115">
        <f t="shared" si="25"/>
        <v>0.24510533694491285</v>
      </c>
      <c r="I20" s="115">
        <f t="shared" si="26"/>
        <v>0.24510533694491285</v>
      </c>
      <c r="J20" s="118">
        <f t="shared" si="27"/>
        <v>5.0711589791149328E-2</v>
      </c>
      <c r="K20" s="118">
        <f t="shared" si="28"/>
        <v>5.0711589791149328E-2</v>
      </c>
      <c r="L20" s="117">
        <f t="shared" si="29"/>
        <v>0.30884005764683276</v>
      </c>
      <c r="M20" s="118">
        <f t="shared" si="30"/>
        <v>5.0711589791149328E-2</v>
      </c>
      <c r="N20" s="116">
        <f t="shared" si="31"/>
        <v>0.1765193464804255</v>
      </c>
      <c r="O20" s="117">
        <f t="shared" si="32"/>
        <v>0.30884005764683276</v>
      </c>
      <c r="P20" s="117">
        <f t="shared" si="33"/>
        <v>0.30884005764683276</v>
      </c>
      <c r="Q20" s="115">
        <f t="shared" si="34"/>
        <v>0.24510533694491285</v>
      </c>
      <c r="R20" s="119">
        <f t="shared" si="35"/>
        <v>0.13425176560213364</v>
      </c>
      <c r="S20" s="118">
        <f t="shared" si="36"/>
        <v>5.0711589791149328E-2</v>
      </c>
      <c r="T20" s="117">
        <f t="shared" si="37"/>
        <v>0.30884005764683276</v>
      </c>
      <c r="U20" s="115">
        <f t="shared" si="38"/>
        <v>0.24510533694491285</v>
      </c>
      <c r="V20" s="115">
        <f t="shared" si="39"/>
        <v>0.24510533694491285</v>
      </c>
      <c r="W20" s="116">
        <f t="shared" si="40"/>
        <v>0.1765193464804255</v>
      </c>
      <c r="X20" s="117">
        <f t="shared" si="41"/>
        <v>0.30884005764683276</v>
      </c>
      <c r="Y20" s="116">
        <f t="shared" si="42"/>
        <v>0.1765193464804255</v>
      </c>
      <c r="Z20" s="118">
        <f t="shared" si="43"/>
        <v>5.0711589791149328E-2</v>
      </c>
      <c r="AA20" s="115">
        <f t="shared" si="44"/>
        <v>0.24510533694491285</v>
      </c>
      <c r="AB20" s="117">
        <f t="shared" si="45"/>
        <v>0.30884005764683276</v>
      </c>
      <c r="AC20" s="115">
        <f t="shared" ref="AC20:AC24" si="49">I20</f>
        <v>0.24510533694491285</v>
      </c>
      <c r="AD20" s="118">
        <f t="shared" si="46"/>
        <v>5.0711589791149328E-2</v>
      </c>
      <c r="AE20" s="117">
        <f t="shared" si="47"/>
        <v>0.30884005764683276</v>
      </c>
      <c r="AF20" s="115">
        <f t="shared" si="48"/>
        <v>0.24510533694491285</v>
      </c>
      <c r="AG20" s="119">
        <f t="shared" ref="AG20:AG24" si="50">AB83</f>
        <v>0.13425176560213364</v>
      </c>
      <c r="AH20" s="176">
        <f t="shared" ref="AH20:AJ24" si="51">$O20</f>
        <v>0.30884005764683276</v>
      </c>
      <c r="AI20" s="176">
        <f t="shared" ref="AI20:AM24" si="52">$P20</f>
        <v>0.30884005764683276</v>
      </c>
      <c r="AJ20" s="176">
        <f t="shared" si="51"/>
        <v>0.30884005764683276</v>
      </c>
      <c r="AK20" s="176">
        <f t="shared" si="52"/>
        <v>0.30884005764683276</v>
      </c>
      <c r="AL20" s="176">
        <f t="shared" si="52"/>
        <v>0.30884005764683276</v>
      </c>
      <c r="AM20" s="176">
        <f t="shared" si="52"/>
        <v>0.30884005764683276</v>
      </c>
    </row>
    <row r="21" spans="1:39" x14ac:dyDescent="0.25">
      <c r="B21" t="s">
        <v>84</v>
      </c>
      <c r="C21" s="115">
        <f t="shared" si="20"/>
        <v>0.30401073471155049</v>
      </c>
      <c r="D21" s="116">
        <f t="shared" si="21"/>
        <v>0.34643550610146057</v>
      </c>
      <c r="E21" s="115">
        <f t="shared" si="22"/>
        <v>0.30401073471155049</v>
      </c>
      <c r="F21" s="115">
        <f t="shared" si="23"/>
        <v>0.30401073471155049</v>
      </c>
      <c r="G21" s="117">
        <f t="shared" si="24"/>
        <v>0.27853896555211621</v>
      </c>
      <c r="H21" s="115">
        <f t="shared" si="25"/>
        <v>0.30401073471155049</v>
      </c>
      <c r="I21" s="115">
        <f t="shared" si="26"/>
        <v>0.30401073471155049</v>
      </c>
      <c r="J21" s="118">
        <f t="shared" si="27"/>
        <v>0.31542572261652668</v>
      </c>
      <c r="K21" s="118">
        <f t="shared" si="28"/>
        <v>0.31542572261652668</v>
      </c>
      <c r="L21" s="117">
        <f t="shared" si="29"/>
        <v>0.27853896555211621</v>
      </c>
      <c r="M21" s="118">
        <f t="shared" si="30"/>
        <v>0.31542572261652668</v>
      </c>
      <c r="N21" s="116">
        <f t="shared" si="31"/>
        <v>0.34643550610146057</v>
      </c>
      <c r="O21" s="117">
        <f t="shared" si="32"/>
        <v>0.27853896555211621</v>
      </c>
      <c r="P21" s="117">
        <f t="shared" si="33"/>
        <v>0.27853896555211621</v>
      </c>
      <c r="Q21" s="115">
        <f t="shared" si="34"/>
        <v>0.30401073471155049</v>
      </c>
      <c r="R21" s="119">
        <f t="shared" si="35"/>
        <v>0.35180680351500543</v>
      </c>
      <c r="S21" s="118">
        <f t="shared" si="36"/>
        <v>0.31542572261652668</v>
      </c>
      <c r="T21" s="117">
        <f t="shared" si="37"/>
        <v>0.27853896555211621</v>
      </c>
      <c r="U21" s="115">
        <f t="shared" si="38"/>
        <v>0.30401073471155049</v>
      </c>
      <c r="V21" s="115">
        <f t="shared" si="39"/>
        <v>0.30401073471155049</v>
      </c>
      <c r="W21" s="116">
        <f t="shared" si="40"/>
        <v>0.34643550610146057</v>
      </c>
      <c r="X21" s="117">
        <f t="shared" si="41"/>
        <v>0.27853896555211621</v>
      </c>
      <c r="Y21" s="116">
        <f t="shared" si="42"/>
        <v>0.34643550610146057</v>
      </c>
      <c r="Z21" s="118">
        <f t="shared" si="43"/>
        <v>0.31542572261652668</v>
      </c>
      <c r="AA21" s="115">
        <f t="shared" si="44"/>
        <v>0.30401073471155049</v>
      </c>
      <c r="AB21" s="117">
        <f t="shared" si="45"/>
        <v>0.27853896555211621</v>
      </c>
      <c r="AC21" s="115">
        <f t="shared" si="49"/>
        <v>0.30401073471155049</v>
      </c>
      <c r="AD21" s="118">
        <f t="shared" si="46"/>
        <v>0.31542572261652668</v>
      </c>
      <c r="AE21" s="117">
        <f t="shared" si="47"/>
        <v>0.27853896555211621</v>
      </c>
      <c r="AF21" s="115">
        <f t="shared" si="48"/>
        <v>0.30401073471155049</v>
      </c>
      <c r="AG21" s="119">
        <f t="shared" si="50"/>
        <v>0.35180680351500543</v>
      </c>
      <c r="AH21" s="176">
        <f t="shared" si="51"/>
        <v>0.27853896555211621</v>
      </c>
      <c r="AI21" s="176">
        <f t="shared" si="52"/>
        <v>0.27853896555211621</v>
      </c>
      <c r="AJ21" s="176">
        <f t="shared" si="51"/>
        <v>0.27853896555211621</v>
      </c>
      <c r="AK21" s="176">
        <f t="shared" si="52"/>
        <v>0.27853896555211621</v>
      </c>
      <c r="AL21" s="176">
        <f t="shared" si="52"/>
        <v>0.27853896555211621</v>
      </c>
      <c r="AM21" s="176">
        <f t="shared" si="52"/>
        <v>0.27853896555211621</v>
      </c>
    </row>
    <row r="22" spans="1:39" x14ac:dyDescent="0.25">
      <c r="B22" t="s">
        <v>85</v>
      </c>
      <c r="C22" s="115">
        <f t="shared" si="20"/>
        <v>0.16800826826197934</v>
      </c>
      <c r="D22" s="116">
        <f t="shared" si="21"/>
        <v>0.10365541707934524</v>
      </c>
      <c r="E22" s="115">
        <f t="shared" si="22"/>
        <v>0.16800826826197934</v>
      </c>
      <c r="F22" s="115">
        <f t="shared" si="23"/>
        <v>0.16800826826197934</v>
      </c>
      <c r="G22" s="117">
        <f t="shared" si="24"/>
        <v>0.11098333724687783</v>
      </c>
      <c r="H22" s="115">
        <f t="shared" si="25"/>
        <v>0.16800826826197934</v>
      </c>
      <c r="I22" s="115">
        <f t="shared" si="26"/>
        <v>0.16800826826197934</v>
      </c>
      <c r="J22" s="118">
        <f t="shared" si="27"/>
        <v>6.047765491610449E-2</v>
      </c>
      <c r="K22" s="118">
        <f t="shared" si="28"/>
        <v>6.047765491610449E-2</v>
      </c>
      <c r="L22" s="117">
        <f t="shared" si="29"/>
        <v>0.11098333724687783</v>
      </c>
      <c r="M22" s="118">
        <f t="shared" si="30"/>
        <v>6.047765491610449E-2</v>
      </c>
      <c r="N22" s="116">
        <f t="shared" si="31"/>
        <v>0.10365541707934524</v>
      </c>
      <c r="O22" s="117">
        <f t="shared" si="32"/>
        <v>0.11098333724687783</v>
      </c>
      <c r="P22" s="117">
        <f t="shared" si="33"/>
        <v>0.11098333724687783</v>
      </c>
      <c r="Q22" s="115">
        <f t="shared" si="34"/>
        <v>0.16800826826197934</v>
      </c>
      <c r="R22" s="119">
        <f t="shared" si="35"/>
        <v>0.25144554203117492</v>
      </c>
      <c r="S22" s="118">
        <f t="shared" si="36"/>
        <v>6.047765491610449E-2</v>
      </c>
      <c r="T22" s="117">
        <f t="shared" si="37"/>
        <v>0.11098333724687783</v>
      </c>
      <c r="U22" s="115">
        <f t="shared" si="38"/>
        <v>0.16800826826197934</v>
      </c>
      <c r="V22" s="115">
        <f t="shared" si="39"/>
        <v>0.16800826826197934</v>
      </c>
      <c r="W22" s="116">
        <f t="shared" si="40"/>
        <v>0.10365541707934524</v>
      </c>
      <c r="X22" s="117">
        <f t="shared" si="41"/>
        <v>0.11098333724687783</v>
      </c>
      <c r="Y22" s="116">
        <f t="shared" si="42"/>
        <v>0.10365541707934524</v>
      </c>
      <c r="Z22" s="118">
        <f t="shared" si="43"/>
        <v>6.047765491610449E-2</v>
      </c>
      <c r="AA22" s="115">
        <f t="shared" si="44"/>
        <v>0.16800826826197934</v>
      </c>
      <c r="AB22" s="117">
        <f t="shared" si="45"/>
        <v>0.11098333724687783</v>
      </c>
      <c r="AC22" s="115">
        <f t="shared" si="49"/>
        <v>0.16800826826197934</v>
      </c>
      <c r="AD22" s="118">
        <f t="shared" si="46"/>
        <v>6.047765491610449E-2</v>
      </c>
      <c r="AE22" s="117">
        <f t="shared" si="47"/>
        <v>0.11098333724687783</v>
      </c>
      <c r="AF22" s="115">
        <f t="shared" si="48"/>
        <v>0.16800826826197934</v>
      </c>
      <c r="AG22" s="119">
        <f t="shared" si="50"/>
        <v>0.25144554203117492</v>
      </c>
      <c r="AH22" s="176">
        <f t="shared" si="51"/>
        <v>0.11098333724687783</v>
      </c>
      <c r="AI22" s="176">
        <f t="shared" si="52"/>
        <v>0.11098333724687783</v>
      </c>
      <c r="AJ22" s="176">
        <f t="shared" si="51"/>
        <v>0.11098333724687783</v>
      </c>
      <c r="AK22" s="176">
        <f t="shared" si="52"/>
        <v>0.11098333724687783</v>
      </c>
      <c r="AL22" s="176">
        <f t="shared" si="52"/>
        <v>0.11098333724687783</v>
      </c>
      <c r="AM22" s="176">
        <f t="shared" si="52"/>
        <v>0.11098333724687783</v>
      </c>
    </row>
    <row r="23" spans="1:39" x14ac:dyDescent="0.25">
      <c r="B23" t="s">
        <v>86</v>
      </c>
      <c r="C23" s="115">
        <f t="shared" si="20"/>
        <v>0.10977500505327567</v>
      </c>
      <c r="D23" s="116">
        <f t="shared" si="21"/>
        <v>0.10365541707934524</v>
      </c>
      <c r="E23" s="115">
        <f t="shared" si="22"/>
        <v>0.10977500505327567</v>
      </c>
      <c r="F23" s="115">
        <f t="shared" si="23"/>
        <v>0.10977500505327567</v>
      </c>
      <c r="G23" s="117">
        <f t="shared" si="24"/>
        <v>0.13269396655517177</v>
      </c>
      <c r="H23" s="115">
        <f t="shared" si="25"/>
        <v>0.10977500505327567</v>
      </c>
      <c r="I23" s="115">
        <f t="shared" si="26"/>
        <v>0.10977500505327567</v>
      </c>
      <c r="J23" s="118">
        <f t="shared" si="27"/>
        <v>5.1063909634521017E-2</v>
      </c>
      <c r="K23" s="118">
        <f t="shared" si="28"/>
        <v>5.1063909634521017E-2</v>
      </c>
      <c r="L23" s="117">
        <f t="shared" si="29"/>
        <v>0.13269396655517177</v>
      </c>
      <c r="M23" s="118">
        <f t="shared" si="30"/>
        <v>5.1063909634521017E-2</v>
      </c>
      <c r="N23" s="116">
        <f t="shared" si="31"/>
        <v>0.10365541707934524</v>
      </c>
      <c r="O23" s="117">
        <f t="shared" si="32"/>
        <v>0.13269396655517177</v>
      </c>
      <c r="P23" s="117">
        <f t="shared" si="33"/>
        <v>0.13269396655517177</v>
      </c>
      <c r="Q23" s="115">
        <f t="shared" si="34"/>
        <v>0.10977500505327567</v>
      </c>
      <c r="R23" s="119">
        <f t="shared" si="35"/>
        <v>0.1039122446302891</v>
      </c>
      <c r="S23" s="118">
        <f t="shared" si="36"/>
        <v>5.1063909634521017E-2</v>
      </c>
      <c r="T23" s="117">
        <f t="shared" si="37"/>
        <v>0.13269396655517177</v>
      </c>
      <c r="U23" s="115">
        <f t="shared" si="38"/>
        <v>0.10977500505327567</v>
      </c>
      <c r="V23" s="115">
        <f t="shared" si="39"/>
        <v>0.10977500505327567</v>
      </c>
      <c r="W23" s="116">
        <f t="shared" si="40"/>
        <v>0.10365541707934524</v>
      </c>
      <c r="X23" s="117">
        <f t="shared" si="41"/>
        <v>0.13269396655517177</v>
      </c>
      <c r="Y23" s="116">
        <f t="shared" si="42"/>
        <v>0.10365541707934524</v>
      </c>
      <c r="Z23" s="118">
        <f t="shared" si="43"/>
        <v>5.1063909634521017E-2</v>
      </c>
      <c r="AA23" s="115">
        <f t="shared" si="44"/>
        <v>0.10977500505327567</v>
      </c>
      <c r="AB23" s="117">
        <f t="shared" si="45"/>
        <v>0.13269396655517177</v>
      </c>
      <c r="AC23" s="115">
        <f t="shared" si="49"/>
        <v>0.10977500505327567</v>
      </c>
      <c r="AD23" s="118">
        <f t="shared" si="46"/>
        <v>5.1063909634521017E-2</v>
      </c>
      <c r="AE23" s="117">
        <f t="shared" si="47"/>
        <v>0.13269396655517177</v>
      </c>
      <c r="AF23" s="115">
        <f t="shared" si="48"/>
        <v>0.10977500505327567</v>
      </c>
      <c r="AG23" s="119">
        <f t="shared" si="50"/>
        <v>0.1039122446302891</v>
      </c>
      <c r="AH23" s="176">
        <f t="shared" si="51"/>
        <v>0.13269396655517177</v>
      </c>
      <c r="AI23" s="176">
        <f t="shared" si="52"/>
        <v>0.13269396655517177</v>
      </c>
      <c r="AJ23" s="176">
        <f t="shared" si="51"/>
        <v>0.13269396655517177</v>
      </c>
      <c r="AK23" s="176">
        <f t="shared" si="52"/>
        <v>0.13269396655517177</v>
      </c>
      <c r="AL23" s="176">
        <f t="shared" si="52"/>
        <v>0.13269396655517177</v>
      </c>
      <c r="AM23" s="176">
        <f t="shared" si="52"/>
        <v>0.13269396655517177</v>
      </c>
    </row>
    <row r="24" spans="1:39" x14ac:dyDescent="0.25">
      <c r="B24" t="s">
        <v>175</v>
      </c>
      <c r="C24" s="115">
        <f t="shared" si="20"/>
        <v>9.2851047542971132E-2</v>
      </c>
      <c r="D24" s="116">
        <f t="shared" si="21"/>
        <v>0.13237612120306799</v>
      </c>
      <c r="E24" s="115">
        <f t="shared" si="22"/>
        <v>9.2851047542971132E-2</v>
      </c>
      <c r="F24" s="115">
        <f t="shared" si="23"/>
        <v>9.2851047542971132E-2</v>
      </c>
      <c r="G24" s="117">
        <f t="shared" si="24"/>
        <v>4.218484115409675E-2</v>
      </c>
      <c r="H24" s="115">
        <f t="shared" si="25"/>
        <v>9.2851047542971132E-2</v>
      </c>
      <c r="I24" s="115">
        <f t="shared" si="26"/>
        <v>9.2851047542971132E-2</v>
      </c>
      <c r="J24" s="118">
        <f t="shared" si="27"/>
        <v>0.29297461661517765</v>
      </c>
      <c r="K24" s="118">
        <f t="shared" si="28"/>
        <v>0.29297461661517765</v>
      </c>
      <c r="L24" s="117">
        <f t="shared" si="29"/>
        <v>4.218484115409675E-2</v>
      </c>
      <c r="M24" s="118">
        <f t="shared" si="30"/>
        <v>0.29297461661517765</v>
      </c>
      <c r="N24" s="116">
        <f t="shared" si="31"/>
        <v>0.13237612120306799</v>
      </c>
      <c r="O24" s="117">
        <f t="shared" si="32"/>
        <v>4.218484115409675E-2</v>
      </c>
      <c r="P24" s="117">
        <f t="shared" si="33"/>
        <v>4.218484115409675E-2</v>
      </c>
      <c r="Q24" s="115">
        <f t="shared" si="34"/>
        <v>9.2851047542971132E-2</v>
      </c>
      <c r="R24" s="119">
        <f t="shared" si="35"/>
        <v>5.4357338201103507E-2</v>
      </c>
      <c r="S24" s="118">
        <f t="shared" si="36"/>
        <v>0.29297461661517765</v>
      </c>
      <c r="T24" s="117">
        <f t="shared" si="37"/>
        <v>4.218484115409675E-2</v>
      </c>
      <c r="U24" s="115">
        <f t="shared" si="38"/>
        <v>9.2851047542971132E-2</v>
      </c>
      <c r="V24" s="115">
        <f t="shared" si="39"/>
        <v>9.2851047542971132E-2</v>
      </c>
      <c r="W24" s="116">
        <f t="shared" si="40"/>
        <v>0.13237612120306799</v>
      </c>
      <c r="X24" s="117">
        <f t="shared" si="41"/>
        <v>4.218484115409675E-2</v>
      </c>
      <c r="Y24" s="116">
        <f t="shared" si="42"/>
        <v>0.13237612120306799</v>
      </c>
      <c r="Z24" s="118">
        <f t="shared" si="43"/>
        <v>0.29297461661517765</v>
      </c>
      <c r="AA24" s="115">
        <f t="shared" si="44"/>
        <v>9.2851047542971132E-2</v>
      </c>
      <c r="AB24" s="117">
        <f t="shared" si="45"/>
        <v>4.218484115409675E-2</v>
      </c>
      <c r="AC24" s="115">
        <f t="shared" si="49"/>
        <v>9.2851047542971132E-2</v>
      </c>
      <c r="AD24" s="118">
        <f t="shared" si="46"/>
        <v>0.29297461661517765</v>
      </c>
      <c r="AE24" s="117">
        <f t="shared" si="47"/>
        <v>4.218484115409675E-2</v>
      </c>
      <c r="AF24" s="115">
        <f t="shared" si="48"/>
        <v>9.2851047542971132E-2</v>
      </c>
      <c r="AG24" s="119">
        <f t="shared" si="50"/>
        <v>5.4357338201103507E-2</v>
      </c>
      <c r="AH24" s="176">
        <f t="shared" si="51"/>
        <v>4.218484115409675E-2</v>
      </c>
      <c r="AI24" s="176">
        <f t="shared" si="52"/>
        <v>4.218484115409675E-2</v>
      </c>
      <c r="AJ24" s="176">
        <f t="shared" si="51"/>
        <v>4.218484115409675E-2</v>
      </c>
      <c r="AK24" s="176">
        <f t="shared" si="52"/>
        <v>4.218484115409675E-2</v>
      </c>
      <c r="AL24" s="176">
        <f t="shared" si="52"/>
        <v>4.218484115409675E-2</v>
      </c>
      <c r="AM24" s="176">
        <f t="shared" si="52"/>
        <v>4.218484115409675E-2</v>
      </c>
    </row>
    <row r="25" spans="1:39" x14ac:dyDescent="0.25">
      <c r="AH25" s="23"/>
      <c r="AI25" s="23"/>
      <c r="AJ25" s="23"/>
      <c r="AK25" s="23"/>
      <c r="AL25" s="23"/>
      <c r="AM25" s="23"/>
    </row>
    <row r="26" spans="1:39" x14ac:dyDescent="0.25">
      <c r="A26" s="168" t="s">
        <v>66</v>
      </c>
      <c r="AH26" s="23"/>
      <c r="AI26" s="23"/>
      <c r="AJ26" s="23"/>
      <c r="AK26" s="23"/>
      <c r="AL26" s="23"/>
      <c r="AM26" s="23"/>
    </row>
    <row r="27" spans="1:39" x14ac:dyDescent="0.25">
      <c r="B27" t="str">
        <f>B19</f>
        <v>Hospitals</v>
      </c>
      <c r="C27" s="115">
        <f t="shared" ref="C27:C32" si="53">AC69</f>
        <v>8.1484133537031517E-2</v>
      </c>
      <c r="D27" s="116">
        <f t="shared" ref="D27:D32" si="54">AC108</f>
        <v>0.13772155587002952</v>
      </c>
      <c r="E27" s="115">
        <f t="shared" ref="E27:E32" si="55">I27</f>
        <v>8.1484133537031517E-2</v>
      </c>
      <c r="F27" s="115">
        <f t="shared" ref="F27:F32" si="56">I27</f>
        <v>8.1484133537031517E-2</v>
      </c>
      <c r="G27" s="117">
        <f t="shared" ref="G27:G32" si="57">AC56</f>
        <v>0.12491563417715433</v>
      </c>
      <c r="H27" s="115">
        <f t="shared" ref="H27:H32" si="58">AC69</f>
        <v>8.1484133537031517E-2</v>
      </c>
      <c r="I27" s="115">
        <f t="shared" ref="I27:I32" si="59">AC69</f>
        <v>8.1484133537031517E-2</v>
      </c>
      <c r="J27" s="118">
        <f t="shared" ref="J27:J32" si="60">AC95</f>
        <v>0.25265669048024331</v>
      </c>
      <c r="K27" s="118">
        <f t="shared" ref="K27:K32" si="61">M27</f>
        <v>0.25265669048024331</v>
      </c>
      <c r="L27" s="117">
        <f t="shared" ref="L27:L32" si="62">AC56</f>
        <v>0.12491563417715433</v>
      </c>
      <c r="M27" s="118">
        <f t="shared" ref="M27:M32" si="63">AC95</f>
        <v>0.25265669048024331</v>
      </c>
      <c r="N27" s="116">
        <f t="shared" ref="N27:N32" si="64">AC108</f>
        <v>0.13772155587002952</v>
      </c>
      <c r="O27" s="117">
        <f t="shared" ref="O27:O32" si="65">AC56</f>
        <v>0.12491563417715433</v>
      </c>
      <c r="P27" s="117">
        <f t="shared" ref="P27:P32" si="66">AC56</f>
        <v>0.12491563417715433</v>
      </c>
      <c r="Q27" s="115">
        <f t="shared" ref="Q27:Q32" si="67">AC69</f>
        <v>8.1484133537031517E-2</v>
      </c>
      <c r="R27" s="119">
        <f t="shared" ref="R27:R32" si="68">AC82</f>
        <v>9.3642207372396855E-2</v>
      </c>
      <c r="S27" s="118">
        <f t="shared" ref="S27:S32" si="69">AC95</f>
        <v>0.25265669048024331</v>
      </c>
      <c r="T27" s="117">
        <f t="shared" ref="T27:T32" si="70">AC56</f>
        <v>0.12491563417715433</v>
      </c>
      <c r="U27" s="115">
        <f t="shared" ref="U27:U32" si="71">AC69</f>
        <v>8.1484133537031517E-2</v>
      </c>
      <c r="V27" s="115">
        <f t="shared" ref="V27:V32" si="72">AC69</f>
        <v>8.1484133537031517E-2</v>
      </c>
      <c r="W27" s="116">
        <f t="shared" ref="W27:W32" si="73">AC108</f>
        <v>0.13772155587002952</v>
      </c>
      <c r="X27" s="117">
        <f t="shared" ref="X27:X32" si="74">AC56</f>
        <v>0.12491563417715433</v>
      </c>
      <c r="Y27" s="116">
        <f t="shared" ref="Y27:Y32" si="75">AC108</f>
        <v>0.13772155587002952</v>
      </c>
      <c r="Z27" s="118">
        <f t="shared" ref="Z27:Z32" si="76">AC95</f>
        <v>0.25265669048024331</v>
      </c>
      <c r="AA27" s="115">
        <f t="shared" ref="AA27:AA32" si="77">AC69</f>
        <v>8.1484133537031517E-2</v>
      </c>
      <c r="AB27" s="117">
        <f t="shared" ref="AB27:AB32" si="78">AC56</f>
        <v>0.12491563417715433</v>
      </c>
      <c r="AC27" s="115">
        <f t="shared" ref="AC27:AC32" si="79">I27</f>
        <v>8.1484133537031517E-2</v>
      </c>
      <c r="AD27" s="118">
        <f t="shared" ref="AD27:AD32" si="80">AC95</f>
        <v>0.25265669048024331</v>
      </c>
      <c r="AE27" s="117">
        <f t="shared" ref="AE27:AE32" si="81">L27</f>
        <v>0.12491563417715433</v>
      </c>
      <c r="AF27" s="115">
        <f t="shared" ref="AF27:AF32" si="82">AC69</f>
        <v>8.1484133537031517E-2</v>
      </c>
      <c r="AG27" s="119">
        <f t="shared" ref="AG27:AG32" si="83">AC82</f>
        <v>9.3642207372396855E-2</v>
      </c>
      <c r="AH27" s="176">
        <f t="shared" ref="AH27:AJ32" si="84">$O27</f>
        <v>0.12491563417715433</v>
      </c>
      <c r="AI27" s="176">
        <f t="shared" ref="AI27:AM32" si="85">$P27</f>
        <v>0.12491563417715433</v>
      </c>
      <c r="AJ27" s="176">
        <f t="shared" si="84"/>
        <v>0.12491563417715433</v>
      </c>
      <c r="AK27" s="176">
        <f t="shared" si="85"/>
        <v>0.12491563417715433</v>
      </c>
      <c r="AL27" s="176">
        <f t="shared" si="85"/>
        <v>0.12491563417715433</v>
      </c>
      <c r="AM27" s="176">
        <f t="shared" si="85"/>
        <v>0.12491563417715433</v>
      </c>
    </row>
    <row r="28" spans="1:39" x14ac:dyDescent="0.25">
      <c r="B28" t="str">
        <f t="shared" ref="B28:B32" si="86">B20</f>
        <v>Hotels &amp; Restaurants</v>
      </c>
      <c r="C28" s="115">
        <f t="shared" si="53"/>
        <v>0.15045914545517661</v>
      </c>
      <c r="D28" s="116">
        <f t="shared" si="54"/>
        <v>0.10449084675424512</v>
      </c>
      <c r="E28" s="115">
        <f t="shared" si="55"/>
        <v>0.15045914545517661</v>
      </c>
      <c r="F28" s="115">
        <f t="shared" si="56"/>
        <v>0.15045914545517661</v>
      </c>
      <c r="G28" s="117">
        <f t="shared" si="57"/>
        <v>0.17580739320794367</v>
      </c>
      <c r="H28" s="115">
        <f t="shared" si="58"/>
        <v>0.15045914545517661</v>
      </c>
      <c r="I28" s="115">
        <f t="shared" si="59"/>
        <v>0.15045914545517661</v>
      </c>
      <c r="J28" s="118">
        <f t="shared" si="60"/>
        <v>4.1438234740387277E-2</v>
      </c>
      <c r="K28" s="118">
        <f t="shared" si="61"/>
        <v>4.1438234740387277E-2</v>
      </c>
      <c r="L28" s="117">
        <f t="shared" si="62"/>
        <v>0.17580739320794367</v>
      </c>
      <c r="M28" s="118">
        <f t="shared" si="63"/>
        <v>4.1438234740387277E-2</v>
      </c>
      <c r="N28" s="116">
        <f t="shared" si="64"/>
        <v>0.10449084675424512</v>
      </c>
      <c r="O28" s="117">
        <f t="shared" si="65"/>
        <v>0.17580739320794367</v>
      </c>
      <c r="P28" s="117">
        <f t="shared" si="66"/>
        <v>0.17580739320794367</v>
      </c>
      <c r="Q28" s="115">
        <f t="shared" si="67"/>
        <v>0.15045914545517661</v>
      </c>
      <c r="R28" s="119">
        <f t="shared" si="68"/>
        <v>7.1332149982612558E-2</v>
      </c>
      <c r="S28" s="118">
        <f t="shared" si="69"/>
        <v>4.1438234740387277E-2</v>
      </c>
      <c r="T28" s="117">
        <f t="shared" si="70"/>
        <v>0.17580739320794367</v>
      </c>
      <c r="U28" s="115">
        <f t="shared" si="71"/>
        <v>0.15045914545517661</v>
      </c>
      <c r="V28" s="115">
        <f t="shared" si="72"/>
        <v>0.15045914545517661</v>
      </c>
      <c r="W28" s="116">
        <f t="shared" si="73"/>
        <v>0.10449084675424512</v>
      </c>
      <c r="X28" s="117">
        <f t="shared" si="74"/>
        <v>0.17580739320794367</v>
      </c>
      <c r="Y28" s="116">
        <f t="shared" si="75"/>
        <v>0.10449084675424512</v>
      </c>
      <c r="Z28" s="118">
        <f t="shared" si="76"/>
        <v>4.1438234740387277E-2</v>
      </c>
      <c r="AA28" s="115">
        <f t="shared" si="77"/>
        <v>0.15045914545517661</v>
      </c>
      <c r="AB28" s="117">
        <f t="shared" si="78"/>
        <v>0.17580739320794367</v>
      </c>
      <c r="AC28" s="115">
        <f t="shared" si="79"/>
        <v>0.15045914545517661</v>
      </c>
      <c r="AD28" s="118">
        <f t="shared" si="80"/>
        <v>4.1438234740387277E-2</v>
      </c>
      <c r="AE28" s="117">
        <f t="shared" si="81"/>
        <v>0.17580739320794367</v>
      </c>
      <c r="AF28" s="115">
        <f t="shared" si="82"/>
        <v>0.15045914545517661</v>
      </c>
      <c r="AG28" s="119">
        <f t="shared" si="83"/>
        <v>7.1332149982612558E-2</v>
      </c>
      <c r="AH28" s="176">
        <f t="shared" si="84"/>
        <v>0.17580739320794367</v>
      </c>
      <c r="AI28" s="176">
        <f t="shared" si="85"/>
        <v>0.17580739320794367</v>
      </c>
      <c r="AJ28" s="176">
        <f t="shared" si="84"/>
        <v>0.17580739320794367</v>
      </c>
      <c r="AK28" s="176">
        <f t="shared" si="85"/>
        <v>0.17580739320794367</v>
      </c>
      <c r="AL28" s="176">
        <f t="shared" si="85"/>
        <v>0.17580739320794367</v>
      </c>
      <c r="AM28" s="176">
        <f t="shared" si="85"/>
        <v>0.17580739320794367</v>
      </c>
    </row>
    <row r="29" spans="1:39" x14ac:dyDescent="0.25">
      <c r="B29" t="str">
        <f t="shared" si="86"/>
        <v>Offices (Offices, Schools/Universities, Museums etc)</v>
      </c>
      <c r="C29" s="115">
        <f t="shared" si="53"/>
        <v>0.39294471407455034</v>
      </c>
      <c r="D29" s="116">
        <f t="shared" si="54"/>
        <v>0.37442180431251498</v>
      </c>
      <c r="E29" s="115">
        <f t="shared" si="55"/>
        <v>0.39294471407455034</v>
      </c>
      <c r="F29" s="115">
        <f t="shared" si="56"/>
        <v>0.39294471407455034</v>
      </c>
      <c r="G29" s="117">
        <f t="shared" si="57"/>
        <v>0.35978444456332326</v>
      </c>
      <c r="H29" s="115">
        <f t="shared" si="58"/>
        <v>0.39294471407455034</v>
      </c>
      <c r="I29" s="115">
        <f t="shared" si="59"/>
        <v>0.39294471407455034</v>
      </c>
      <c r="J29" s="118">
        <f t="shared" si="60"/>
        <v>0.36273215754456434</v>
      </c>
      <c r="K29" s="118">
        <f t="shared" si="61"/>
        <v>0.36273215754456434</v>
      </c>
      <c r="L29" s="117">
        <f t="shared" si="62"/>
        <v>0.35978444456332326</v>
      </c>
      <c r="M29" s="118">
        <f t="shared" si="63"/>
        <v>0.36273215754456434</v>
      </c>
      <c r="N29" s="116">
        <f t="shared" si="64"/>
        <v>0.37442180431251498</v>
      </c>
      <c r="O29" s="117">
        <f t="shared" si="65"/>
        <v>0.35978444456332326</v>
      </c>
      <c r="P29" s="117">
        <f t="shared" si="66"/>
        <v>0.35978444456332326</v>
      </c>
      <c r="Q29" s="115">
        <f t="shared" si="67"/>
        <v>0.39294471407455034</v>
      </c>
      <c r="R29" s="119">
        <f t="shared" si="68"/>
        <v>0.41483940227803834</v>
      </c>
      <c r="S29" s="118">
        <f t="shared" si="69"/>
        <v>0.36273215754456434</v>
      </c>
      <c r="T29" s="117">
        <f t="shared" si="70"/>
        <v>0.35978444456332326</v>
      </c>
      <c r="U29" s="115">
        <f t="shared" si="71"/>
        <v>0.39294471407455034</v>
      </c>
      <c r="V29" s="115">
        <f t="shared" si="72"/>
        <v>0.39294471407455034</v>
      </c>
      <c r="W29" s="116">
        <f t="shared" si="73"/>
        <v>0.37442180431251498</v>
      </c>
      <c r="X29" s="117">
        <f t="shared" si="74"/>
        <v>0.35978444456332326</v>
      </c>
      <c r="Y29" s="116">
        <f t="shared" si="75"/>
        <v>0.37442180431251498</v>
      </c>
      <c r="Z29" s="118">
        <f t="shared" si="76"/>
        <v>0.36273215754456434</v>
      </c>
      <c r="AA29" s="115">
        <f t="shared" si="77"/>
        <v>0.39294471407455034</v>
      </c>
      <c r="AB29" s="117">
        <f t="shared" si="78"/>
        <v>0.35978444456332326</v>
      </c>
      <c r="AC29" s="115">
        <f t="shared" si="79"/>
        <v>0.39294471407455034</v>
      </c>
      <c r="AD29" s="118">
        <f t="shared" si="80"/>
        <v>0.36273215754456434</v>
      </c>
      <c r="AE29" s="117">
        <f t="shared" si="81"/>
        <v>0.35978444456332326</v>
      </c>
      <c r="AF29" s="115">
        <f t="shared" si="82"/>
        <v>0.39294471407455034</v>
      </c>
      <c r="AG29" s="119">
        <f t="shared" si="83"/>
        <v>0.41483940227803834</v>
      </c>
      <c r="AH29" s="176">
        <f t="shared" si="84"/>
        <v>0.35978444456332326</v>
      </c>
      <c r="AI29" s="176">
        <f t="shared" si="85"/>
        <v>0.35978444456332326</v>
      </c>
      <c r="AJ29" s="176">
        <f t="shared" si="84"/>
        <v>0.35978444456332326</v>
      </c>
      <c r="AK29" s="176">
        <f t="shared" si="85"/>
        <v>0.35978444456332326</v>
      </c>
      <c r="AL29" s="176">
        <f t="shared" si="85"/>
        <v>0.35978444456332326</v>
      </c>
      <c r="AM29" s="176">
        <f t="shared" si="85"/>
        <v>0.35978444456332326</v>
      </c>
    </row>
    <row r="30" spans="1:39" x14ac:dyDescent="0.25">
      <c r="B30" t="str">
        <f t="shared" si="86"/>
        <v>Shop – Large (shopping malls)</v>
      </c>
      <c r="C30" s="115">
        <f t="shared" si="53"/>
        <v>0.1882206238919511</v>
      </c>
      <c r="D30" s="116">
        <f t="shared" si="54"/>
        <v>0.14340674862445663</v>
      </c>
      <c r="E30" s="115">
        <f t="shared" si="55"/>
        <v>0.1882206238919511</v>
      </c>
      <c r="F30" s="115">
        <f t="shared" si="56"/>
        <v>0.1882206238919511</v>
      </c>
      <c r="G30" s="117">
        <f t="shared" si="57"/>
        <v>0.13671863411356108</v>
      </c>
      <c r="H30" s="115">
        <f t="shared" si="58"/>
        <v>0.1882206238919511</v>
      </c>
      <c r="I30" s="115">
        <f t="shared" si="59"/>
        <v>0.1882206238919511</v>
      </c>
      <c r="J30" s="118">
        <f t="shared" si="60"/>
        <v>9.1085725113658006E-2</v>
      </c>
      <c r="K30" s="118">
        <f t="shared" si="61"/>
        <v>9.1085725113658006E-2</v>
      </c>
      <c r="L30" s="117">
        <f t="shared" si="62"/>
        <v>0.13671863411356108</v>
      </c>
      <c r="M30" s="118">
        <f t="shared" si="63"/>
        <v>9.1085725113658006E-2</v>
      </c>
      <c r="N30" s="116">
        <f t="shared" si="64"/>
        <v>0.14340674862445663</v>
      </c>
      <c r="O30" s="117">
        <f t="shared" si="65"/>
        <v>0.13671863411356108</v>
      </c>
      <c r="P30" s="117">
        <f t="shared" si="66"/>
        <v>0.13671863411356108</v>
      </c>
      <c r="Q30" s="115">
        <f t="shared" si="67"/>
        <v>0.1882206238919511</v>
      </c>
      <c r="R30" s="119">
        <f t="shared" si="68"/>
        <v>0.26977911426413903</v>
      </c>
      <c r="S30" s="118">
        <f t="shared" si="69"/>
        <v>9.1085725113658006E-2</v>
      </c>
      <c r="T30" s="117">
        <f t="shared" si="70"/>
        <v>0.13671863411356108</v>
      </c>
      <c r="U30" s="115">
        <f t="shared" si="71"/>
        <v>0.1882206238919511</v>
      </c>
      <c r="V30" s="115">
        <f t="shared" si="72"/>
        <v>0.1882206238919511</v>
      </c>
      <c r="W30" s="116">
        <f t="shared" si="73"/>
        <v>0.14340674862445663</v>
      </c>
      <c r="X30" s="117">
        <f t="shared" si="74"/>
        <v>0.13671863411356108</v>
      </c>
      <c r="Y30" s="116">
        <f t="shared" si="75"/>
        <v>0.14340674862445663</v>
      </c>
      <c r="Z30" s="118">
        <f t="shared" si="76"/>
        <v>9.1085725113658006E-2</v>
      </c>
      <c r="AA30" s="115">
        <f t="shared" si="77"/>
        <v>0.1882206238919511</v>
      </c>
      <c r="AB30" s="117">
        <f t="shared" si="78"/>
        <v>0.13671863411356108</v>
      </c>
      <c r="AC30" s="115">
        <f t="shared" si="79"/>
        <v>0.1882206238919511</v>
      </c>
      <c r="AD30" s="118">
        <f t="shared" si="80"/>
        <v>9.1085725113658006E-2</v>
      </c>
      <c r="AE30" s="117">
        <f t="shared" si="81"/>
        <v>0.13671863411356108</v>
      </c>
      <c r="AF30" s="115">
        <f t="shared" si="82"/>
        <v>0.1882206238919511</v>
      </c>
      <c r="AG30" s="119">
        <f t="shared" si="83"/>
        <v>0.26977911426413903</v>
      </c>
      <c r="AH30" s="176">
        <f t="shared" si="84"/>
        <v>0.13671863411356108</v>
      </c>
      <c r="AI30" s="176">
        <f t="shared" si="85"/>
        <v>0.13671863411356108</v>
      </c>
      <c r="AJ30" s="176">
        <f t="shared" si="84"/>
        <v>0.13671863411356108</v>
      </c>
      <c r="AK30" s="176">
        <f t="shared" si="85"/>
        <v>0.13671863411356108</v>
      </c>
      <c r="AL30" s="176">
        <f t="shared" si="85"/>
        <v>0.13671863411356108</v>
      </c>
      <c r="AM30" s="176">
        <f t="shared" si="85"/>
        <v>0.13671863411356108</v>
      </c>
    </row>
    <row r="31" spans="1:39" x14ac:dyDescent="0.25">
      <c r="B31" t="str">
        <f t="shared" si="86"/>
        <v>Shop – Small (shops)</v>
      </c>
      <c r="C31" s="115">
        <f t="shared" si="53"/>
        <v>0.1229815660420415</v>
      </c>
      <c r="D31" s="116">
        <f t="shared" si="54"/>
        <v>0.14340674862445663</v>
      </c>
      <c r="E31" s="115">
        <f t="shared" si="55"/>
        <v>0.1229815660420415</v>
      </c>
      <c r="F31" s="115">
        <f t="shared" si="56"/>
        <v>0.1229815660420415</v>
      </c>
      <c r="G31" s="117">
        <f t="shared" si="57"/>
        <v>0.16346361816619462</v>
      </c>
      <c r="H31" s="115">
        <f t="shared" si="58"/>
        <v>0.1229815660420415</v>
      </c>
      <c r="I31" s="115">
        <f t="shared" si="59"/>
        <v>0.1229815660420415</v>
      </c>
      <c r="J31" s="118">
        <f t="shared" si="60"/>
        <v>7.6907632127119666E-2</v>
      </c>
      <c r="K31" s="118">
        <f t="shared" si="61"/>
        <v>7.6907632127119666E-2</v>
      </c>
      <c r="L31" s="117">
        <f t="shared" si="62"/>
        <v>0.16346361816619462</v>
      </c>
      <c r="M31" s="118">
        <f t="shared" si="63"/>
        <v>7.6907632127119666E-2</v>
      </c>
      <c r="N31" s="116">
        <f t="shared" si="64"/>
        <v>0.14340674862445663</v>
      </c>
      <c r="O31" s="117">
        <f t="shared" si="65"/>
        <v>0.16346361816619462</v>
      </c>
      <c r="P31" s="117">
        <f t="shared" si="66"/>
        <v>0.16346361816619462</v>
      </c>
      <c r="Q31" s="115">
        <f t="shared" si="67"/>
        <v>0.1229815660420415</v>
      </c>
      <c r="R31" s="119">
        <f t="shared" si="68"/>
        <v>0.111488766478438</v>
      </c>
      <c r="S31" s="118">
        <f t="shared" si="69"/>
        <v>7.6907632127119666E-2</v>
      </c>
      <c r="T31" s="117">
        <f t="shared" si="70"/>
        <v>0.16346361816619462</v>
      </c>
      <c r="U31" s="115">
        <f t="shared" si="71"/>
        <v>0.1229815660420415</v>
      </c>
      <c r="V31" s="115">
        <f t="shared" si="72"/>
        <v>0.1229815660420415</v>
      </c>
      <c r="W31" s="116">
        <f t="shared" si="73"/>
        <v>0.14340674862445663</v>
      </c>
      <c r="X31" s="117">
        <f t="shared" si="74"/>
        <v>0.16346361816619462</v>
      </c>
      <c r="Y31" s="116">
        <f t="shared" si="75"/>
        <v>0.14340674862445663</v>
      </c>
      <c r="Z31" s="118">
        <f t="shared" si="76"/>
        <v>7.6907632127119666E-2</v>
      </c>
      <c r="AA31" s="115">
        <f t="shared" si="77"/>
        <v>0.1229815660420415</v>
      </c>
      <c r="AB31" s="117">
        <f t="shared" si="78"/>
        <v>0.16346361816619462</v>
      </c>
      <c r="AC31" s="115">
        <f t="shared" si="79"/>
        <v>0.1229815660420415</v>
      </c>
      <c r="AD31" s="118">
        <f t="shared" si="80"/>
        <v>7.6907632127119666E-2</v>
      </c>
      <c r="AE31" s="117">
        <f t="shared" si="81"/>
        <v>0.16346361816619462</v>
      </c>
      <c r="AF31" s="115">
        <f t="shared" si="82"/>
        <v>0.1229815660420415</v>
      </c>
      <c r="AG31" s="119">
        <f t="shared" si="83"/>
        <v>0.111488766478438</v>
      </c>
      <c r="AH31" s="176">
        <f t="shared" si="84"/>
        <v>0.16346361816619462</v>
      </c>
      <c r="AI31" s="176">
        <f t="shared" si="85"/>
        <v>0.16346361816619462</v>
      </c>
      <c r="AJ31" s="176">
        <f t="shared" si="84"/>
        <v>0.16346361816619462</v>
      </c>
      <c r="AK31" s="176">
        <f t="shared" si="85"/>
        <v>0.16346361816619462</v>
      </c>
      <c r="AL31" s="176">
        <f t="shared" si="85"/>
        <v>0.16346361816619462</v>
      </c>
      <c r="AM31" s="176">
        <f t="shared" si="85"/>
        <v>0.16346361816619462</v>
      </c>
    </row>
    <row r="32" spans="1:39" x14ac:dyDescent="0.25">
      <c r="B32" t="str">
        <f t="shared" si="86"/>
        <v>Sport and recreation (Swimming pools, Gym, Spa, etc)</v>
      </c>
      <c r="C32" s="115">
        <f t="shared" si="53"/>
        <v>6.3909816999248845E-2</v>
      </c>
      <c r="D32" s="116">
        <f t="shared" si="54"/>
        <v>9.6552295814297126E-2</v>
      </c>
      <c r="E32" s="115">
        <f t="shared" si="55"/>
        <v>6.3909816999248845E-2</v>
      </c>
      <c r="F32" s="115">
        <f t="shared" si="56"/>
        <v>6.3909816999248845E-2</v>
      </c>
      <c r="G32" s="117">
        <f t="shared" si="57"/>
        <v>3.9310275771822951E-2</v>
      </c>
      <c r="H32" s="115">
        <f t="shared" si="58"/>
        <v>6.3909816999248845E-2</v>
      </c>
      <c r="I32" s="115">
        <f t="shared" si="59"/>
        <v>6.3909816999248845E-2</v>
      </c>
      <c r="J32" s="118">
        <f t="shared" si="60"/>
        <v>0.17517955999402732</v>
      </c>
      <c r="K32" s="118">
        <f t="shared" si="61"/>
        <v>0.17517955999402732</v>
      </c>
      <c r="L32" s="117">
        <f t="shared" si="62"/>
        <v>3.9310275771822951E-2</v>
      </c>
      <c r="M32" s="118">
        <f t="shared" si="63"/>
        <v>0.17517955999402732</v>
      </c>
      <c r="N32" s="116">
        <f t="shared" si="64"/>
        <v>9.6552295814297126E-2</v>
      </c>
      <c r="O32" s="117">
        <f t="shared" si="65"/>
        <v>3.9310275771822951E-2</v>
      </c>
      <c r="P32" s="117">
        <f t="shared" si="66"/>
        <v>3.9310275771822951E-2</v>
      </c>
      <c r="Q32" s="115">
        <f t="shared" si="67"/>
        <v>6.3909816999248845E-2</v>
      </c>
      <c r="R32" s="119">
        <f t="shared" si="68"/>
        <v>3.8918359624375447E-2</v>
      </c>
      <c r="S32" s="118">
        <f t="shared" si="69"/>
        <v>0.17517955999402732</v>
      </c>
      <c r="T32" s="117">
        <f t="shared" si="70"/>
        <v>3.9310275771822951E-2</v>
      </c>
      <c r="U32" s="115">
        <f t="shared" si="71"/>
        <v>6.3909816999248845E-2</v>
      </c>
      <c r="V32" s="115">
        <f t="shared" si="72"/>
        <v>6.3909816999248845E-2</v>
      </c>
      <c r="W32" s="116">
        <f t="shared" si="73"/>
        <v>9.6552295814297126E-2</v>
      </c>
      <c r="X32" s="117">
        <f t="shared" si="74"/>
        <v>3.9310275771822951E-2</v>
      </c>
      <c r="Y32" s="116">
        <f t="shared" si="75"/>
        <v>9.6552295814297126E-2</v>
      </c>
      <c r="Z32" s="118">
        <f t="shared" si="76"/>
        <v>0.17517955999402732</v>
      </c>
      <c r="AA32" s="115">
        <f t="shared" si="77"/>
        <v>6.3909816999248845E-2</v>
      </c>
      <c r="AB32" s="117">
        <f t="shared" si="78"/>
        <v>3.9310275771822951E-2</v>
      </c>
      <c r="AC32" s="115">
        <f t="shared" si="79"/>
        <v>6.3909816999248845E-2</v>
      </c>
      <c r="AD32" s="118">
        <f t="shared" si="80"/>
        <v>0.17517955999402732</v>
      </c>
      <c r="AE32" s="117">
        <f t="shared" si="81"/>
        <v>3.9310275771822951E-2</v>
      </c>
      <c r="AF32" s="115">
        <f t="shared" si="82"/>
        <v>6.3909816999248845E-2</v>
      </c>
      <c r="AG32" s="119">
        <f t="shared" si="83"/>
        <v>3.8918359624375447E-2</v>
      </c>
      <c r="AH32" s="176">
        <f t="shared" si="84"/>
        <v>3.9310275771822951E-2</v>
      </c>
      <c r="AI32" s="176">
        <f t="shared" si="85"/>
        <v>3.9310275771822951E-2</v>
      </c>
      <c r="AJ32" s="176">
        <f t="shared" si="84"/>
        <v>3.9310275771822951E-2</v>
      </c>
      <c r="AK32" s="176">
        <f t="shared" si="85"/>
        <v>3.9310275771822951E-2</v>
      </c>
      <c r="AL32" s="176">
        <f t="shared" si="85"/>
        <v>3.9310275771822951E-2</v>
      </c>
      <c r="AM32" s="176">
        <f t="shared" si="85"/>
        <v>3.9310275771822951E-2</v>
      </c>
    </row>
    <row r="33" spans="1:39" x14ac:dyDescent="0.25">
      <c r="AH33" s="23"/>
      <c r="AI33" s="23"/>
      <c r="AJ33" s="23"/>
      <c r="AK33" s="23"/>
      <c r="AL33" s="23"/>
      <c r="AM33" s="23"/>
    </row>
    <row r="34" spans="1:39" x14ac:dyDescent="0.25">
      <c r="A34" s="168" t="s">
        <v>69</v>
      </c>
      <c r="AH34" s="23"/>
      <c r="AI34" s="23"/>
      <c r="AJ34" s="23"/>
      <c r="AK34" s="23"/>
      <c r="AL34" s="23"/>
      <c r="AM34" s="23"/>
    </row>
    <row r="35" spans="1:39" x14ac:dyDescent="0.25">
      <c r="B35" t="str">
        <f>B27</f>
        <v>Hospitals</v>
      </c>
      <c r="C35" s="115">
        <f t="shared" ref="C35:C40" si="87">AD69</f>
        <v>0.10555270520435762</v>
      </c>
      <c r="D35" s="116">
        <f t="shared" ref="D35:D40" si="88">AD108</f>
        <v>0.14281178625352742</v>
      </c>
      <c r="E35" s="115">
        <f t="shared" ref="E35:E40" si="89">I35</f>
        <v>0.10555270520435762</v>
      </c>
      <c r="F35" s="115">
        <f t="shared" ref="F35:F40" si="90">I35</f>
        <v>0.10555270520435762</v>
      </c>
      <c r="G35" s="117">
        <f t="shared" ref="G35:G40" si="91">AD56</f>
        <v>0.14332070004918743</v>
      </c>
      <c r="H35" s="115">
        <f t="shared" ref="H35:H40" si="92">AD69</f>
        <v>0.10555270520435762</v>
      </c>
      <c r="I35" s="115">
        <f t="shared" ref="I35:I40" si="93">AD69</f>
        <v>0.10555270520435762</v>
      </c>
      <c r="J35" s="118">
        <f t="shared" ref="J35:J40" si="94">AD95</f>
        <v>0.32349869854609875</v>
      </c>
      <c r="K35" s="118">
        <f t="shared" ref="K35:K40" si="95">M35</f>
        <v>0.32349869854609875</v>
      </c>
      <c r="L35" s="117">
        <f t="shared" ref="L35:L40" si="96">AD56</f>
        <v>0.14332070004918743</v>
      </c>
      <c r="M35" s="118">
        <f t="shared" ref="M35:M40" si="97">AD95</f>
        <v>0.32349869854609875</v>
      </c>
      <c r="N35" s="116">
        <f t="shared" ref="N35:N40" si="98">AD108</f>
        <v>0.14281178625352742</v>
      </c>
      <c r="O35" s="117">
        <f t="shared" ref="O35:O40" si="99">AD56</f>
        <v>0.14332070004918743</v>
      </c>
      <c r="P35" s="117">
        <f t="shared" ref="P35:P40" si="100">AD56</f>
        <v>0.14332070004918743</v>
      </c>
      <c r="Q35" s="115">
        <f t="shared" ref="Q35:Q40" si="101">AD69</f>
        <v>0.10555270520435762</v>
      </c>
      <c r="R35" s="119">
        <f t="shared" ref="R35:R40" si="102">AD82</f>
        <v>0.12918746835296055</v>
      </c>
      <c r="S35" s="118">
        <f t="shared" ref="S35:S40" si="103">AD95</f>
        <v>0.32349869854609875</v>
      </c>
      <c r="T35" s="117">
        <f t="shared" ref="T35:T40" si="104">AD56</f>
        <v>0.14332070004918743</v>
      </c>
      <c r="U35" s="115">
        <f t="shared" ref="U35:U40" si="105">AD69</f>
        <v>0.10555270520435762</v>
      </c>
      <c r="V35" s="115">
        <f t="shared" ref="V35:V40" si="106">AD69</f>
        <v>0.10555270520435762</v>
      </c>
      <c r="W35" s="116">
        <f t="shared" ref="W35:W40" si="107">AD108</f>
        <v>0.14281178625352742</v>
      </c>
      <c r="X35" s="117">
        <f t="shared" ref="X35:X40" si="108">AD56</f>
        <v>0.14332070004918743</v>
      </c>
      <c r="Y35" s="116">
        <f t="shared" ref="Y35:Y40" si="109">AD108</f>
        <v>0.14281178625352742</v>
      </c>
      <c r="Z35" s="118">
        <f t="shared" ref="Z35:Z40" si="110">AD95</f>
        <v>0.32349869854609875</v>
      </c>
      <c r="AA35" s="115">
        <f t="shared" ref="AA35:AA40" si="111">AD69</f>
        <v>0.10555270520435762</v>
      </c>
      <c r="AB35" s="117">
        <f t="shared" ref="AB35:AB40" si="112">AD56</f>
        <v>0.14332070004918743</v>
      </c>
      <c r="AC35" s="115">
        <f t="shared" ref="AC35:AC40" si="113">I35</f>
        <v>0.10555270520435762</v>
      </c>
      <c r="AD35" s="118">
        <f t="shared" ref="AD35:AD40" si="114">AD95</f>
        <v>0.32349869854609875</v>
      </c>
      <c r="AE35" s="117">
        <f t="shared" ref="AE35:AE40" si="115">L35</f>
        <v>0.14332070004918743</v>
      </c>
      <c r="AF35" s="115">
        <f t="shared" ref="AF35:AF40" si="116">AD69</f>
        <v>0.10555270520435762</v>
      </c>
      <c r="AG35" s="119">
        <f t="shared" ref="AG35:AG40" si="117">AD82</f>
        <v>0.12918746835296055</v>
      </c>
      <c r="AH35" s="176">
        <f t="shared" ref="AH35:AJ40" si="118">$O35</f>
        <v>0.14332070004918743</v>
      </c>
      <c r="AI35" s="176">
        <f t="shared" ref="AI35:AM40" si="119">$P35</f>
        <v>0.14332070004918743</v>
      </c>
      <c r="AJ35" s="176">
        <f t="shared" si="118"/>
        <v>0.14332070004918743</v>
      </c>
      <c r="AK35" s="176">
        <f t="shared" si="119"/>
        <v>0.14332070004918743</v>
      </c>
      <c r="AL35" s="176">
        <f t="shared" si="119"/>
        <v>0.14332070004918743</v>
      </c>
      <c r="AM35" s="176">
        <f t="shared" si="119"/>
        <v>0.14332070004918743</v>
      </c>
    </row>
    <row r="36" spans="1:39" x14ac:dyDescent="0.25">
      <c r="B36" t="str">
        <f t="shared" ref="B36:B40" si="120">B28</f>
        <v>Hotels &amp; Restaurants</v>
      </c>
      <c r="C36" s="115">
        <f t="shared" si="87"/>
        <v>0.43054954832234155</v>
      </c>
      <c r="D36" s="116">
        <f t="shared" si="88"/>
        <v>0.26092243649680913</v>
      </c>
      <c r="E36" s="115">
        <f t="shared" si="89"/>
        <v>0.43054954832234155</v>
      </c>
      <c r="F36" s="115">
        <f t="shared" si="90"/>
        <v>0.43054954832234155</v>
      </c>
      <c r="G36" s="117">
        <f t="shared" si="91"/>
        <v>0.46208783220441346</v>
      </c>
      <c r="H36" s="115">
        <f t="shared" si="92"/>
        <v>0.43054954832234155</v>
      </c>
      <c r="I36" s="115">
        <f t="shared" si="93"/>
        <v>0.43054954832234155</v>
      </c>
      <c r="J36" s="118">
        <f t="shared" si="94"/>
        <v>0.11124025711361551</v>
      </c>
      <c r="K36" s="118">
        <f t="shared" si="95"/>
        <v>0.11124025711361551</v>
      </c>
      <c r="L36" s="117">
        <f t="shared" si="96"/>
        <v>0.46208783220441346</v>
      </c>
      <c r="M36" s="118">
        <f t="shared" si="97"/>
        <v>0.11124025711361551</v>
      </c>
      <c r="N36" s="116">
        <f t="shared" si="98"/>
        <v>0.26092243649680913</v>
      </c>
      <c r="O36" s="117">
        <f t="shared" si="99"/>
        <v>0.46208783220441346</v>
      </c>
      <c r="P36" s="117">
        <f t="shared" si="100"/>
        <v>0.46208783220441346</v>
      </c>
      <c r="Q36" s="115">
        <f t="shared" si="101"/>
        <v>0.43054954832234155</v>
      </c>
      <c r="R36" s="119">
        <f t="shared" si="102"/>
        <v>0.23394348995525183</v>
      </c>
      <c r="S36" s="118">
        <f t="shared" si="103"/>
        <v>0.11124025711361551</v>
      </c>
      <c r="T36" s="117">
        <f t="shared" si="104"/>
        <v>0.46208783220441346</v>
      </c>
      <c r="U36" s="115">
        <f t="shared" si="105"/>
        <v>0.43054954832234155</v>
      </c>
      <c r="V36" s="115">
        <f t="shared" si="106"/>
        <v>0.43054954832234155</v>
      </c>
      <c r="W36" s="116">
        <f t="shared" si="107"/>
        <v>0.26092243649680913</v>
      </c>
      <c r="X36" s="117">
        <f t="shared" si="108"/>
        <v>0.46208783220441346</v>
      </c>
      <c r="Y36" s="116">
        <f t="shared" si="109"/>
        <v>0.26092243649680913</v>
      </c>
      <c r="Z36" s="118">
        <f t="shared" si="110"/>
        <v>0.11124025711361551</v>
      </c>
      <c r="AA36" s="115">
        <f t="shared" si="111"/>
        <v>0.43054954832234155</v>
      </c>
      <c r="AB36" s="117">
        <f t="shared" si="112"/>
        <v>0.46208783220441346</v>
      </c>
      <c r="AC36" s="115">
        <f t="shared" si="113"/>
        <v>0.43054954832234155</v>
      </c>
      <c r="AD36" s="118">
        <f t="shared" si="114"/>
        <v>0.11124025711361551</v>
      </c>
      <c r="AE36" s="117">
        <f t="shared" si="115"/>
        <v>0.46208783220441346</v>
      </c>
      <c r="AF36" s="115">
        <f t="shared" si="116"/>
        <v>0.43054954832234155</v>
      </c>
      <c r="AG36" s="119">
        <f t="shared" si="117"/>
        <v>0.23394348995525183</v>
      </c>
      <c r="AH36" s="176">
        <f t="shared" si="118"/>
        <v>0.46208783220441346</v>
      </c>
      <c r="AI36" s="176">
        <f t="shared" si="119"/>
        <v>0.46208783220441346</v>
      </c>
      <c r="AJ36" s="176">
        <f t="shared" si="118"/>
        <v>0.46208783220441346</v>
      </c>
      <c r="AK36" s="176">
        <f t="shared" si="119"/>
        <v>0.46208783220441346</v>
      </c>
      <c r="AL36" s="176">
        <f t="shared" si="119"/>
        <v>0.46208783220441346</v>
      </c>
      <c r="AM36" s="176">
        <f t="shared" si="119"/>
        <v>0.46208783220441346</v>
      </c>
    </row>
    <row r="37" spans="1:39" x14ac:dyDescent="0.25">
      <c r="B37" t="str">
        <f t="shared" si="120"/>
        <v>Offices (Offices, Schools/Universities, Museums etc)</v>
      </c>
      <c r="C37" s="115">
        <f t="shared" si="87"/>
        <v>0.22106200064327192</v>
      </c>
      <c r="D37" s="116">
        <f t="shared" si="88"/>
        <v>0.31725364628273078</v>
      </c>
      <c r="E37" s="115">
        <f t="shared" si="89"/>
        <v>0.22106200064327192</v>
      </c>
      <c r="F37" s="115">
        <f t="shared" si="90"/>
        <v>0.22106200064327192</v>
      </c>
      <c r="G37" s="117">
        <f t="shared" si="91"/>
        <v>0.22503318550928042</v>
      </c>
      <c r="H37" s="115">
        <f t="shared" si="92"/>
        <v>0.22106200064327192</v>
      </c>
      <c r="I37" s="115">
        <f t="shared" si="93"/>
        <v>0.22106200064327192</v>
      </c>
      <c r="J37" s="118">
        <f t="shared" si="94"/>
        <v>0.22366924542101821</v>
      </c>
      <c r="K37" s="118">
        <f t="shared" si="95"/>
        <v>0.22366924542101821</v>
      </c>
      <c r="L37" s="117">
        <f t="shared" si="96"/>
        <v>0.22503318550928042</v>
      </c>
      <c r="M37" s="118">
        <f t="shared" si="97"/>
        <v>0.22366924542101821</v>
      </c>
      <c r="N37" s="116">
        <f t="shared" si="98"/>
        <v>0.31725364628273078</v>
      </c>
      <c r="O37" s="117">
        <f t="shared" si="99"/>
        <v>0.22503318550928042</v>
      </c>
      <c r="P37" s="117">
        <f t="shared" si="100"/>
        <v>0.22503318550928042</v>
      </c>
      <c r="Q37" s="115">
        <f t="shared" si="101"/>
        <v>0.22106200064327192</v>
      </c>
      <c r="R37" s="119">
        <f t="shared" si="102"/>
        <v>0.34707692486148728</v>
      </c>
      <c r="S37" s="118">
        <f t="shared" si="103"/>
        <v>0.22366924542101821</v>
      </c>
      <c r="T37" s="117">
        <f t="shared" si="104"/>
        <v>0.22503318550928042</v>
      </c>
      <c r="U37" s="115">
        <f t="shared" si="105"/>
        <v>0.22106200064327192</v>
      </c>
      <c r="V37" s="115">
        <f t="shared" si="106"/>
        <v>0.22106200064327192</v>
      </c>
      <c r="W37" s="116">
        <f t="shared" si="107"/>
        <v>0.31725364628273078</v>
      </c>
      <c r="X37" s="117">
        <f t="shared" si="108"/>
        <v>0.22503318550928042</v>
      </c>
      <c r="Y37" s="116">
        <f t="shared" si="109"/>
        <v>0.31725364628273078</v>
      </c>
      <c r="Z37" s="118">
        <f t="shared" si="110"/>
        <v>0.22366924542101821</v>
      </c>
      <c r="AA37" s="115">
        <f t="shared" si="111"/>
        <v>0.22106200064327192</v>
      </c>
      <c r="AB37" s="117">
        <f t="shared" si="112"/>
        <v>0.22503318550928042</v>
      </c>
      <c r="AC37" s="115">
        <f t="shared" si="113"/>
        <v>0.22106200064327192</v>
      </c>
      <c r="AD37" s="118">
        <f t="shared" si="114"/>
        <v>0.22366924542101821</v>
      </c>
      <c r="AE37" s="117">
        <f t="shared" si="115"/>
        <v>0.22503318550928042</v>
      </c>
      <c r="AF37" s="115">
        <f t="shared" si="116"/>
        <v>0.22106200064327192</v>
      </c>
      <c r="AG37" s="119">
        <f t="shared" si="117"/>
        <v>0.34707692486148728</v>
      </c>
      <c r="AH37" s="176">
        <f t="shared" si="118"/>
        <v>0.22503318550928042</v>
      </c>
      <c r="AI37" s="176">
        <f t="shared" si="119"/>
        <v>0.22503318550928042</v>
      </c>
      <c r="AJ37" s="176">
        <f t="shared" si="118"/>
        <v>0.22503318550928042</v>
      </c>
      <c r="AK37" s="176">
        <f t="shared" si="119"/>
        <v>0.22503318550928042</v>
      </c>
      <c r="AL37" s="176">
        <f t="shared" si="119"/>
        <v>0.22503318550928042</v>
      </c>
      <c r="AM37" s="176">
        <f t="shared" si="119"/>
        <v>0.22503318550928042</v>
      </c>
    </row>
    <row r="38" spans="1:39" x14ac:dyDescent="0.25">
      <c r="B38" t="str">
        <f t="shared" si="120"/>
        <v>Shop – Large (shopping malls)</v>
      </c>
      <c r="C38" s="115">
        <f t="shared" si="87"/>
        <v>7.4582173519331149E-2</v>
      </c>
      <c r="D38" s="116">
        <f t="shared" si="88"/>
        <v>6.8726813081737032E-2</v>
      </c>
      <c r="E38" s="115">
        <f t="shared" si="89"/>
        <v>7.4582173519331149E-2</v>
      </c>
      <c r="F38" s="115">
        <f t="shared" si="90"/>
        <v>7.4582173519331149E-2</v>
      </c>
      <c r="G38" s="117">
        <f t="shared" si="91"/>
        <v>5.2453478595067396E-2</v>
      </c>
      <c r="H38" s="115">
        <f t="shared" si="92"/>
        <v>7.4582173519331149E-2</v>
      </c>
      <c r="I38" s="115">
        <f t="shared" si="93"/>
        <v>7.4582173519331149E-2</v>
      </c>
      <c r="J38" s="118">
        <f t="shared" si="94"/>
        <v>3.5960921919830614E-2</v>
      </c>
      <c r="K38" s="118">
        <f t="shared" si="95"/>
        <v>3.5960921919830614E-2</v>
      </c>
      <c r="L38" s="117">
        <f t="shared" si="96"/>
        <v>5.2453478595067396E-2</v>
      </c>
      <c r="M38" s="118">
        <f t="shared" si="97"/>
        <v>3.5960921919830614E-2</v>
      </c>
      <c r="N38" s="116">
        <f t="shared" si="98"/>
        <v>6.8726813081737032E-2</v>
      </c>
      <c r="O38" s="117">
        <f t="shared" si="99"/>
        <v>5.2453478595067396E-2</v>
      </c>
      <c r="P38" s="117">
        <f t="shared" si="100"/>
        <v>5.2453478595067396E-2</v>
      </c>
      <c r="Q38" s="115">
        <f t="shared" si="101"/>
        <v>7.4582173519331149E-2</v>
      </c>
      <c r="R38" s="119">
        <f t="shared" si="102"/>
        <v>0.14324633527648814</v>
      </c>
      <c r="S38" s="118">
        <f t="shared" si="103"/>
        <v>3.5960921919830614E-2</v>
      </c>
      <c r="T38" s="117">
        <f t="shared" si="104"/>
        <v>5.2453478595067396E-2</v>
      </c>
      <c r="U38" s="115">
        <f t="shared" si="105"/>
        <v>7.4582173519331149E-2</v>
      </c>
      <c r="V38" s="115">
        <f t="shared" si="106"/>
        <v>7.4582173519331149E-2</v>
      </c>
      <c r="W38" s="116">
        <f t="shared" si="107"/>
        <v>6.8726813081737032E-2</v>
      </c>
      <c r="X38" s="117">
        <f t="shared" si="108"/>
        <v>5.2453478595067396E-2</v>
      </c>
      <c r="Y38" s="116">
        <f t="shared" si="109"/>
        <v>6.8726813081737032E-2</v>
      </c>
      <c r="Z38" s="118">
        <f t="shared" si="110"/>
        <v>3.5960921919830614E-2</v>
      </c>
      <c r="AA38" s="115">
        <f t="shared" si="111"/>
        <v>7.4582173519331149E-2</v>
      </c>
      <c r="AB38" s="117">
        <f t="shared" si="112"/>
        <v>5.2453478595067396E-2</v>
      </c>
      <c r="AC38" s="115">
        <f t="shared" si="113"/>
        <v>7.4582173519331149E-2</v>
      </c>
      <c r="AD38" s="118">
        <f t="shared" si="114"/>
        <v>3.5960921919830614E-2</v>
      </c>
      <c r="AE38" s="117">
        <f t="shared" si="115"/>
        <v>5.2453478595067396E-2</v>
      </c>
      <c r="AF38" s="115">
        <f t="shared" si="116"/>
        <v>7.4582173519331149E-2</v>
      </c>
      <c r="AG38" s="119">
        <f t="shared" si="117"/>
        <v>0.14324633527648814</v>
      </c>
      <c r="AH38" s="176">
        <f t="shared" si="118"/>
        <v>5.2453478595067396E-2</v>
      </c>
      <c r="AI38" s="176">
        <f t="shared" si="119"/>
        <v>5.2453478595067396E-2</v>
      </c>
      <c r="AJ38" s="176">
        <f t="shared" si="118"/>
        <v>5.2453478595067396E-2</v>
      </c>
      <c r="AK38" s="176">
        <f t="shared" si="119"/>
        <v>5.2453478595067396E-2</v>
      </c>
      <c r="AL38" s="176">
        <f t="shared" si="119"/>
        <v>5.2453478595067396E-2</v>
      </c>
      <c r="AM38" s="176">
        <f t="shared" si="119"/>
        <v>5.2453478595067396E-2</v>
      </c>
    </row>
    <row r="39" spans="1:39" x14ac:dyDescent="0.25">
      <c r="B39" t="str">
        <f t="shared" si="120"/>
        <v>Shop – Small (shops)</v>
      </c>
      <c r="C39" s="115">
        <f t="shared" si="87"/>
        <v>4.8731283047345461E-2</v>
      </c>
      <c r="D39" s="116">
        <f t="shared" si="88"/>
        <v>6.8726813081737032E-2</v>
      </c>
      <c r="E39" s="115">
        <f t="shared" si="89"/>
        <v>4.8731283047345461E-2</v>
      </c>
      <c r="F39" s="115">
        <f t="shared" si="90"/>
        <v>4.8731283047345461E-2</v>
      </c>
      <c r="G39" s="117">
        <f t="shared" si="91"/>
        <v>6.2714460630369062E-2</v>
      </c>
      <c r="H39" s="115">
        <f t="shared" si="92"/>
        <v>4.8731283047345461E-2</v>
      </c>
      <c r="I39" s="115">
        <f t="shared" si="93"/>
        <v>4.8731283047345461E-2</v>
      </c>
      <c r="J39" s="118">
        <f t="shared" si="94"/>
        <v>3.036336759147899E-2</v>
      </c>
      <c r="K39" s="118">
        <f t="shared" si="95"/>
        <v>3.036336759147899E-2</v>
      </c>
      <c r="L39" s="117">
        <f t="shared" si="96"/>
        <v>6.2714460630369062E-2</v>
      </c>
      <c r="M39" s="118">
        <f t="shared" si="97"/>
        <v>3.036336759147899E-2</v>
      </c>
      <c r="N39" s="116">
        <f t="shared" si="98"/>
        <v>6.8726813081737032E-2</v>
      </c>
      <c r="O39" s="117">
        <f t="shared" si="99"/>
        <v>6.2714460630369062E-2</v>
      </c>
      <c r="P39" s="117">
        <f t="shared" si="100"/>
        <v>6.2714460630369062E-2</v>
      </c>
      <c r="Q39" s="115">
        <f t="shared" si="101"/>
        <v>4.8731283047345461E-2</v>
      </c>
      <c r="R39" s="119">
        <f t="shared" si="102"/>
        <v>5.9197900719979178E-2</v>
      </c>
      <c r="S39" s="118">
        <f t="shared" si="103"/>
        <v>3.036336759147899E-2</v>
      </c>
      <c r="T39" s="117">
        <f t="shared" si="104"/>
        <v>6.2714460630369062E-2</v>
      </c>
      <c r="U39" s="115">
        <f t="shared" si="105"/>
        <v>4.8731283047345461E-2</v>
      </c>
      <c r="V39" s="115">
        <f t="shared" si="106"/>
        <v>4.8731283047345461E-2</v>
      </c>
      <c r="W39" s="116">
        <f t="shared" si="107"/>
        <v>6.8726813081737032E-2</v>
      </c>
      <c r="X39" s="117">
        <f t="shared" si="108"/>
        <v>6.2714460630369062E-2</v>
      </c>
      <c r="Y39" s="116">
        <f t="shared" si="109"/>
        <v>6.8726813081737032E-2</v>
      </c>
      <c r="Z39" s="118">
        <f t="shared" si="110"/>
        <v>3.036336759147899E-2</v>
      </c>
      <c r="AA39" s="115">
        <f t="shared" si="111"/>
        <v>4.8731283047345461E-2</v>
      </c>
      <c r="AB39" s="117">
        <f t="shared" si="112"/>
        <v>6.2714460630369062E-2</v>
      </c>
      <c r="AC39" s="115">
        <f t="shared" si="113"/>
        <v>4.8731283047345461E-2</v>
      </c>
      <c r="AD39" s="118">
        <f t="shared" si="114"/>
        <v>3.036336759147899E-2</v>
      </c>
      <c r="AE39" s="117">
        <f t="shared" si="115"/>
        <v>6.2714460630369062E-2</v>
      </c>
      <c r="AF39" s="115">
        <f t="shared" si="116"/>
        <v>4.8731283047345461E-2</v>
      </c>
      <c r="AG39" s="119">
        <f t="shared" si="117"/>
        <v>5.9197900719979178E-2</v>
      </c>
      <c r="AH39" s="176">
        <f t="shared" si="118"/>
        <v>6.2714460630369062E-2</v>
      </c>
      <c r="AI39" s="176">
        <f t="shared" si="119"/>
        <v>6.2714460630369062E-2</v>
      </c>
      <c r="AJ39" s="176">
        <f t="shared" si="118"/>
        <v>6.2714460630369062E-2</v>
      </c>
      <c r="AK39" s="176">
        <f t="shared" si="119"/>
        <v>6.2714460630369062E-2</v>
      </c>
      <c r="AL39" s="176">
        <f t="shared" si="119"/>
        <v>6.2714460630369062E-2</v>
      </c>
      <c r="AM39" s="176">
        <f t="shared" si="119"/>
        <v>6.2714460630369062E-2</v>
      </c>
    </row>
    <row r="40" spans="1:39" x14ac:dyDescent="0.25">
      <c r="B40" t="str">
        <f t="shared" si="120"/>
        <v>Sport and recreation (Swimming pools, Gym, Spa, etc)</v>
      </c>
      <c r="C40" s="115">
        <f t="shared" si="87"/>
        <v>0.11952228926335211</v>
      </c>
      <c r="D40" s="116">
        <f t="shared" si="88"/>
        <v>0.14155850480345877</v>
      </c>
      <c r="E40" s="115">
        <f t="shared" si="89"/>
        <v>0.11952228926335211</v>
      </c>
      <c r="F40" s="115">
        <f t="shared" si="90"/>
        <v>0.11952228926335211</v>
      </c>
      <c r="G40" s="117">
        <f t="shared" si="91"/>
        <v>5.4390343011682385E-2</v>
      </c>
      <c r="H40" s="115">
        <f t="shared" si="92"/>
        <v>0.11952228926335211</v>
      </c>
      <c r="I40" s="115">
        <f t="shared" si="93"/>
        <v>0.11952228926335211</v>
      </c>
      <c r="J40" s="118">
        <f t="shared" si="94"/>
        <v>0.27526750940795797</v>
      </c>
      <c r="K40" s="118">
        <f t="shared" si="95"/>
        <v>0.27526750940795797</v>
      </c>
      <c r="L40" s="117">
        <f t="shared" si="96"/>
        <v>5.4390343011682385E-2</v>
      </c>
      <c r="M40" s="118">
        <f t="shared" si="97"/>
        <v>0.27526750940795797</v>
      </c>
      <c r="N40" s="116">
        <f t="shared" si="98"/>
        <v>0.14155850480345877</v>
      </c>
      <c r="O40" s="117">
        <f t="shared" si="99"/>
        <v>5.4390343011682385E-2</v>
      </c>
      <c r="P40" s="117">
        <f t="shared" si="100"/>
        <v>5.4390343011682385E-2</v>
      </c>
      <c r="Q40" s="115">
        <f t="shared" si="101"/>
        <v>0.11952228926335211</v>
      </c>
      <c r="R40" s="119">
        <f t="shared" si="102"/>
        <v>8.7347880833833019E-2</v>
      </c>
      <c r="S40" s="118">
        <f t="shared" si="103"/>
        <v>0.27526750940795797</v>
      </c>
      <c r="T40" s="117">
        <f t="shared" si="104"/>
        <v>5.4390343011682385E-2</v>
      </c>
      <c r="U40" s="115">
        <f t="shared" si="105"/>
        <v>0.11952228926335211</v>
      </c>
      <c r="V40" s="115">
        <f t="shared" si="106"/>
        <v>0.11952228926335211</v>
      </c>
      <c r="W40" s="116">
        <f t="shared" si="107"/>
        <v>0.14155850480345877</v>
      </c>
      <c r="X40" s="117">
        <f t="shared" si="108"/>
        <v>5.4390343011682385E-2</v>
      </c>
      <c r="Y40" s="116">
        <f t="shared" si="109"/>
        <v>0.14155850480345877</v>
      </c>
      <c r="Z40" s="118">
        <f t="shared" si="110"/>
        <v>0.27526750940795797</v>
      </c>
      <c r="AA40" s="115">
        <f t="shared" si="111"/>
        <v>0.11952228926335211</v>
      </c>
      <c r="AB40" s="117">
        <f t="shared" si="112"/>
        <v>5.4390343011682385E-2</v>
      </c>
      <c r="AC40" s="115">
        <f t="shared" si="113"/>
        <v>0.11952228926335211</v>
      </c>
      <c r="AD40" s="118">
        <f t="shared" si="114"/>
        <v>0.27526750940795797</v>
      </c>
      <c r="AE40" s="117">
        <f t="shared" si="115"/>
        <v>5.4390343011682385E-2</v>
      </c>
      <c r="AF40" s="115">
        <f t="shared" si="116"/>
        <v>0.11952228926335211</v>
      </c>
      <c r="AG40" s="119">
        <f t="shared" si="117"/>
        <v>8.7347880833833019E-2</v>
      </c>
      <c r="AH40" s="176">
        <f t="shared" si="118"/>
        <v>5.4390343011682385E-2</v>
      </c>
      <c r="AI40" s="176">
        <f t="shared" si="119"/>
        <v>5.4390343011682385E-2</v>
      </c>
      <c r="AJ40" s="176">
        <f t="shared" si="118"/>
        <v>5.4390343011682385E-2</v>
      </c>
      <c r="AK40" s="176">
        <f t="shared" si="119"/>
        <v>5.4390343011682385E-2</v>
      </c>
      <c r="AL40" s="176">
        <f t="shared" si="119"/>
        <v>5.4390343011682385E-2</v>
      </c>
      <c r="AM40" s="176">
        <f t="shared" si="119"/>
        <v>5.4390343011682385E-2</v>
      </c>
    </row>
    <row r="41" spans="1:39" x14ac:dyDescent="0.25">
      <c r="AH41" s="23"/>
      <c r="AI41" s="23"/>
      <c r="AJ41" s="23"/>
      <c r="AK41" s="23"/>
      <c r="AL41" s="23"/>
      <c r="AM41" s="23"/>
    </row>
    <row r="42" spans="1:39" x14ac:dyDescent="0.25">
      <c r="A42" s="168" t="s">
        <v>62</v>
      </c>
      <c r="AH42" s="23"/>
      <c r="AI42" s="23"/>
      <c r="AJ42" s="23"/>
      <c r="AK42" s="23"/>
      <c r="AL42" s="23"/>
      <c r="AM42" s="23"/>
    </row>
    <row r="43" spans="1:39" x14ac:dyDescent="0.25">
      <c r="B43" t="str">
        <f t="shared" ref="B43:B48" si="121">B35</f>
        <v>Hospitals</v>
      </c>
      <c r="C43" s="115">
        <f t="shared" ref="C43:C48" si="122">AE69</f>
        <v>2.2447659806685144E-2</v>
      </c>
      <c r="D43" s="116">
        <f t="shared" ref="D43:D48" si="123">AE108</f>
        <v>8.2095842636723065E-2</v>
      </c>
      <c r="E43" s="115">
        <f t="shared" ref="E43:E48" si="124">I43</f>
        <v>2.2447659806685144E-2</v>
      </c>
      <c r="F43" s="115">
        <f t="shared" ref="F43:F48" si="125">I43</f>
        <v>2.2447659806685144E-2</v>
      </c>
      <c r="G43" s="117">
        <f t="shared" ref="G43:G48" si="126">AE56</f>
        <v>4.8734256985357147E-2</v>
      </c>
      <c r="H43" s="115">
        <f t="shared" ref="H43:H48" si="127">AE69</f>
        <v>2.2447659806685144E-2</v>
      </c>
      <c r="I43" s="115">
        <f t="shared" ref="I43:I48" si="128">AE69</f>
        <v>2.2447659806685144E-2</v>
      </c>
      <c r="J43" s="118">
        <f t="shared" ref="J43:J48" si="129">AE95</f>
        <v>0.35712113295324954</v>
      </c>
      <c r="K43" s="118">
        <f t="shared" ref="K43:K48" si="130">M43</f>
        <v>0.35712113295324954</v>
      </c>
      <c r="L43" s="117">
        <f t="shared" ref="L43:L48" si="131">AE56</f>
        <v>4.8734256985357147E-2</v>
      </c>
      <c r="M43" s="118">
        <f t="shared" ref="M43:M48" si="132">AE95</f>
        <v>0.35712113295324954</v>
      </c>
      <c r="N43" s="116">
        <f t="shared" ref="N43:N48" si="133">AE108</f>
        <v>8.2095842636723065E-2</v>
      </c>
      <c r="O43" s="117">
        <f t="shared" ref="O43:O48" si="134">AE56</f>
        <v>4.8734256985357147E-2</v>
      </c>
      <c r="P43" s="117">
        <f t="shared" ref="P43:P48" si="135">AE56</f>
        <v>4.8734256985357147E-2</v>
      </c>
      <c r="Q43" s="115">
        <f t="shared" ref="Q43:Q48" si="136">AE69</f>
        <v>2.2447659806685144E-2</v>
      </c>
      <c r="R43" s="119">
        <f t="shared" ref="R43:R48" si="137">AE82</f>
        <v>3.2158318377859402E-2</v>
      </c>
      <c r="S43" s="118">
        <f t="shared" ref="S43:S48" si="138">AE95</f>
        <v>0.35712113295324954</v>
      </c>
      <c r="T43" s="117">
        <f t="shared" ref="T43:T48" si="139">AE56</f>
        <v>4.8734256985357147E-2</v>
      </c>
      <c r="U43" s="115">
        <f t="shared" ref="U43:U48" si="140">AE69</f>
        <v>2.2447659806685144E-2</v>
      </c>
      <c r="V43" s="115">
        <f t="shared" ref="V43:V48" si="141">AE69</f>
        <v>2.2447659806685144E-2</v>
      </c>
      <c r="W43" s="116">
        <f t="shared" ref="W43:W48" si="142">AE108</f>
        <v>8.2095842636723065E-2</v>
      </c>
      <c r="X43" s="117">
        <f t="shared" ref="X43:X48" si="143">AE56</f>
        <v>4.8734256985357147E-2</v>
      </c>
      <c r="Y43" s="116">
        <f t="shared" ref="Y43:Y48" si="144">AE108</f>
        <v>8.2095842636723065E-2</v>
      </c>
      <c r="Z43" s="118">
        <f t="shared" ref="Z43:Z48" si="145">AE95</f>
        <v>0.35712113295324954</v>
      </c>
      <c r="AA43" s="115">
        <f t="shared" ref="AA43:AA48" si="146">AE69</f>
        <v>2.2447659806685144E-2</v>
      </c>
      <c r="AB43" s="117">
        <f t="shared" ref="AB43:AB48" si="147">AE56</f>
        <v>4.8734256985357147E-2</v>
      </c>
      <c r="AC43" s="115">
        <f t="shared" ref="AC43:AC48" si="148">I43</f>
        <v>2.2447659806685144E-2</v>
      </c>
      <c r="AD43" s="118">
        <f t="shared" ref="AD43:AD48" si="149">AE95</f>
        <v>0.35712113295324954</v>
      </c>
      <c r="AE43" s="117">
        <f t="shared" ref="AE43:AE48" si="150">L43</f>
        <v>4.8734256985357147E-2</v>
      </c>
      <c r="AF43" s="115">
        <f t="shared" ref="AF43:AF48" si="151">AE69</f>
        <v>2.2447659806685144E-2</v>
      </c>
      <c r="AG43" s="119">
        <f t="shared" ref="AG43:AG48" si="152">AE82</f>
        <v>3.2158318377859402E-2</v>
      </c>
      <c r="AH43" s="176">
        <f t="shared" ref="AH43:AJ48" si="153">$O43</f>
        <v>4.8734256985357147E-2</v>
      </c>
      <c r="AI43" s="176">
        <f t="shared" ref="AI43:AM48" si="154">$P43</f>
        <v>4.8734256985357147E-2</v>
      </c>
      <c r="AJ43" s="176">
        <f t="shared" si="153"/>
        <v>4.8734256985357147E-2</v>
      </c>
      <c r="AK43" s="176">
        <f t="shared" si="154"/>
        <v>4.8734256985357147E-2</v>
      </c>
      <c r="AL43" s="176">
        <f t="shared" si="154"/>
        <v>4.8734256985357147E-2</v>
      </c>
      <c r="AM43" s="176">
        <f t="shared" si="154"/>
        <v>4.8734256985357147E-2</v>
      </c>
    </row>
    <row r="44" spans="1:39" x14ac:dyDescent="0.25">
      <c r="B44" t="str">
        <f t="shared" si="121"/>
        <v>Hotels &amp; Restaurants</v>
      </c>
      <c r="C44" s="115">
        <f t="shared" si="122"/>
        <v>0.44878669699868429</v>
      </c>
      <c r="D44" s="116">
        <f t="shared" si="123"/>
        <v>0.3270553151569856</v>
      </c>
      <c r="E44" s="115">
        <f t="shared" si="124"/>
        <v>0.44878669699868429</v>
      </c>
      <c r="F44" s="115">
        <f t="shared" si="125"/>
        <v>0.44878669699868429</v>
      </c>
      <c r="G44" s="117">
        <f t="shared" si="126"/>
        <v>0.49050666309352164</v>
      </c>
      <c r="H44" s="115">
        <f t="shared" si="127"/>
        <v>0.44878669699868429</v>
      </c>
      <c r="I44" s="115">
        <f t="shared" si="128"/>
        <v>0.44878669699868429</v>
      </c>
      <c r="J44" s="118">
        <f t="shared" si="129"/>
        <v>8.8766252757447914E-2</v>
      </c>
      <c r="K44" s="118">
        <f t="shared" si="130"/>
        <v>8.8766252757447914E-2</v>
      </c>
      <c r="L44" s="117">
        <f t="shared" si="131"/>
        <v>0.49050666309352164</v>
      </c>
      <c r="M44" s="118">
        <f t="shared" si="132"/>
        <v>8.8766252757447914E-2</v>
      </c>
      <c r="N44" s="116">
        <f t="shared" si="133"/>
        <v>0.3270553151569856</v>
      </c>
      <c r="O44" s="117">
        <f t="shared" si="134"/>
        <v>0.49050666309352164</v>
      </c>
      <c r="P44" s="117">
        <f t="shared" si="135"/>
        <v>0.49050666309352164</v>
      </c>
      <c r="Q44" s="115">
        <f t="shared" si="136"/>
        <v>0.44878669699868429</v>
      </c>
      <c r="R44" s="119">
        <f t="shared" si="137"/>
        <v>0.26829672796749443</v>
      </c>
      <c r="S44" s="118">
        <f t="shared" si="138"/>
        <v>8.8766252757447914E-2</v>
      </c>
      <c r="T44" s="117">
        <f t="shared" si="139"/>
        <v>0.49050666309352164</v>
      </c>
      <c r="U44" s="115">
        <f t="shared" si="140"/>
        <v>0.44878669699868429</v>
      </c>
      <c r="V44" s="115">
        <f t="shared" si="141"/>
        <v>0.44878669699868429</v>
      </c>
      <c r="W44" s="116">
        <f t="shared" si="142"/>
        <v>0.3270553151569856</v>
      </c>
      <c r="X44" s="117">
        <f t="shared" si="143"/>
        <v>0.49050666309352164</v>
      </c>
      <c r="Y44" s="116">
        <f t="shared" si="144"/>
        <v>0.3270553151569856</v>
      </c>
      <c r="Z44" s="118">
        <f t="shared" si="145"/>
        <v>8.8766252757447914E-2</v>
      </c>
      <c r="AA44" s="115">
        <f t="shared" si="146"/>
        <v>0.44878669699868429</v>
      </c>
      <c r="AB44" s="117">
        <f t="shared" si="147"/>
        <v>0.49050666309352164</v>
      </c>
      <c r="AC44" s="115">
        <f t="shared" si="148"/>
        <v>0.44878669699868429</v>
      </c>
      <c r="AD44" s="118">
        <f t="shared" si="149"/>
        <v>8.8766252757447914E-2</v>
      </c>
      <c r="AE44" s="117">
        <f t="shared" si="150"/>
        <v>0.49050666309352164</v>
      </c>
      <c r="AF44" s="115">
        <f t="shared" si="151"/>
        <v>0.44878669699868429</v>
      </c>
      <c r="AG44" s="119">
        <f t="shared" si="152"/>
        <v>0.26829672796749443</v>
      </c>
      <c r="AH44" s="176">
        <f t="shared" si="153"/>
        <v>0.49050666309352164</v>
      </c>
      <c r="AI44" s="176">
        <f t="shared" si="154"/>
        <v>0.49050666309352164</v>
      </c>
      <c r="AJ44" s="176">
        <f t="shared" si="153"/>
        <v>0.49050666309352164</v>
      </c>
      <c r="AK44" s="176">
        <f t="shared" si="154"/>
        <v>0.49050666309352164</v>
      </c>
      <c r="AL44" s="176">
        <f t="shared" si="154"/>
        <v>0.49050666309352164</v>
      </c>
      <c r="AM44" s="176">
        <f t="shared" si="154"/>
        <v>0.49050666309352164</v>
      </c>
    </row>
    <row r="45" spans="1:39" x14ac:dyDescent="0.25">
      <c r="B45" t="str">
        <f t="shared" si="121"/>
        <v>Offices (Offices, Schools/Universities, Museums etc)</v>
      </c>
      <c r="C45" s="115">
        <f t="shared" si="122"/>
        <v>0.24196094157776046</v>
      </c>
      <c r="D45" s="116">
        <f t="shared" si="123"/>
        <v>0.28837466950682272</v>
      </c>
      <c r="E45" s="115">
        <f t="shared" si="124"/>
        <v>0.24196094157776046</v>
      </c>
      <c r="F45" s="115">
        <f t="shared" si="125"/>
        <v>0.24196094157776046</v>
      </c>
      <c r="G45" s="117">
        <f t="shared" si="126"/>
        <v>0.22976780569704738</v>
      </c>
      <c r="H45" s="115">
        <f t="shared" si="127"/>
        <v>0.24196094157776046</v>
      </c>
      <c r="I45" s="115">
        <f t="shared" si="128"/>
        <v>0.24196094157776046</v>
      </c>
      <c r="J45" s="118">
        <f t="shared" si="129"/>
        <v>0.25343420726481131</v>
      </c>
      <c r="K45" s="118">
        <f t="shared" si="130"/>
        <v>0.25343420726481131</v>
      </c>
      <c r="L45" s="117">
        <f t="shared" si="131"/>
        <v>0.22976780569704738</v>
      </c>
      <c r="M45" s="118">
        <f t="shared" si="132"/>
        <v>0.25343420726481131</v>
      </c>
      <c r="N45" s="116">
        <f t="shared" si="133"/>
        <v>0.28837466950682272</v>
      </c>
      <c r="O45" s="117">
        <f t="shared" si="134"/>
        <v>0.22976780569704738</v>
      </c>
      <c r="P45" s="117">
        <f t="shared" si="135"/>
        <v>0.22976780569704738</v>
      </c>
      <c r="Q45" s="115">
        <f t="shared" si="136"/>
        <v>0.24196094157776046</v>
      </c>
      <c r="R45" s="119">
        <f t="shared" si="137"/>
        <v>0.33119163947802915</v>
      </c>
      <c r="S45" s="118">
        <f t="shared" si="138"/>
        <v>0.25343420726481131</v>
      </c>
      <c r="T45" s="117">
        <f t="shared" si="139"/>
        <v>0.22976780569704738</v>
      </c>
      <c r="U45" s="115">
        <f t="shared" si="140"/>
        <v>0.24196094157776046</v>
      </c>
      <c r="V45" s="115">
        <f t="shared" si="141"/>
        <v>0.24196094157776046</v>
      </c>
      <c r="W45" s="116">
        <f t="shared" si="142"/>
        <v>0.28837466950682272</v>
      </c>
      <c r="X45" s="117">
        <f t="shared" si="143"/>
        <v>0.22976780569704738</v>
      </c>
      <c r="Y45" s="116">
        <f t="shared" si="144"/>
        <v>0.28837466950682272</v>
      </c>
      <c r="Z45" s="118">
        <f t="shared" si="145"/>
        <v>0.25343420726481131</v>
      </c>
      <c r="AA45" s="115">
        <f t="shared" si="146"/>
        <v>0.24196094157776046</v>
      </c>
      <c r="AB45" s="117">
        <f t="shared" si="147"/>
        <v>0.22976780569704738</v>
      </c>
      <c r="AC45" s="115">
        <f t="shared" si="148"/>
        <v>0.24196094157776046</v>
      </c>
      <c r="AD45" s="118">
        <f t="shared" si="149"/>
        <v>0.25343420726481131</v>
      </c>
      <c r="AE45" s="117">
        <f t="shared" si="150"/>
        <v>0.22976780569704738</v>
      </c>
      <c r="AF45" s="115">
        <f t="shared" si="151"/>
        <v>0.24196094157776046</v>
      </c>
      <c r="AG45" s="119">
        <f t="shared" si="152"/>
        <v>0.33119163947802915</v>
      </c>
      <c r="AH45" s="176">
        <f t="shared" si="153"/>
        <v>0.22976780569704738</v>
      </c>
      <c r="AI45" s="176">
        <f t="shared" si="154"/>
        <v>0.22976780569704738</v>
      </c>
      <c r="AJ45" s="176">
        <f t="shared" si="153"/>
        <v>0.22976780569704738</v>
      </c>
      <c r="AK45" s="176">
        <f t="shared" si="154"/>
        <v>0.22976780569704738</v>
      </c>
      <c r="AL45" s="176">
        <f t="shared" si="154"/>
        <v>0.22976780569704738</v>
      </c>
      <c r="AM45" s="176">
        <f t="shared" si="154"/>
        <v>0.22976780569704738</v>
      </c>
    </row>
    <row r="46" spans="1:39" x14ac:dyDescent="0.25">
      <c r="B46" t="str">
        <f t="shared" si="121"/>
        <v>Shop – Large (shopping malls)</v>
      </c>
      <c r="C46" s="115">
        <f t="shared" si="122"/>
        <v>0.12862215623171291</v>
      </c>
      <c r="D46" s="116">
        <f t="shared" si="123"/>
        <v>0.11454231360865573</v>
      </c>
      <c r="E46" s="115">
        <f t="shared" si="124"/>
        <v>0.12862215623171291</v>
      </c>
      <c r="F46" s="115">
        <f t="shared" si="125"/>
        <v>0.12862215623171291</v>
      </c>
      <c r="G46" s="117">
        <f t="shared" si="126"/>
        <v>9.1339058374047599E-2</v>
      </c>
      <c r="H46" s="115">
        <f t="shared" si="127"/>
        <v>0.12862215623171291</v>
      </c>
      <c r="I46" s="115">
        <f t="shared" si="128"/>
        <v>0.12862215623171291</v>
      </c>
      <c r="J46" s="118">
        <f t="shared" si="129"/>
        <v>8.8167945480563781E-2</v>
      </c>
      <c r="K46" s="118">
        <f t="shared" si="130"/>
        <v>8.8167945480563781E-2</v>
      </c>
      <c r="L46" s="117">
        <f t="shared" si="131"/>
        <v>9.1339058374047599E-2</v>
      </c>
      <c r="M46" s="118">
        <f t="shared" si="132"/>
        <v>8.8167945480563781E-2</v>
      </c>
      <c r="N46" s="116">
        <f t="shared" si="133"/>
        <v>0.11454231360865573</v>
      </c>
      <c r="O46" s="117">
        <f t="shared" si="134"/>
        <v>9.1339058374047599E-2</v>
      </c>
      <c r="P46" s="117">
        <f t="shared" si="135"/>
        <v>9.1339058374047599E-2</v>
      </c>
      <c r="Q46" s="115">
        <f t="shared" si="136"/>
        <v>0.12862215623171291</v>
      </c>
      <c r="R46" s="119">
        <f t="shared" si="137"/>
        <v>0.22695460298790743</v>
      </c>
      <c r="S46" s="118">
        <f t="shared" si="138"/>
        <v>8.8167945480563781E-2</v>
      </c>
      <c r="T46" s="117">
        <f t="shared" si="139"/>
        <v>9.1339058374047599E-2</v>
      </c>
      <c r="U46" s="115">
        <f t="shared" si="140"/>
        <v>0.12862215623171291</v>
      </c>
      <c r="V46" s="115">
        <f t="shared" si="141"/>
        <v>0.12862215623171291</v>
      </c>
      <c r="W46" s="116">
        <f t="shared" si="142"/>
        <v>0.11454231360865573</v>
      </c>
      <c r="X46" s="117">
        <f t="shared" si="143"/>
        <v>9.1339058374047599E-2</v>
      </c>
      <c r="Y46" s="116">
        <f t="shared" si="144"/>
        <v>0.11454231360865573</v>
      </c>
      <c r="Z46" s="118">
        <f t="shared" si="145"/>
        <v>8.8167945480563781E-2</v>
      </c>
      <c r="AA46" s="115">
        <f t="shared" si="146"/>
        <v>0.12862215623171291</v>
      </c>
      <c r="AB46" s="117">
        <f t="shared" si="147"/>
        <v>9.1339058374047599E-2</v>
      </c>
      <c r="AC46" s="115">
        <f t="shared" si="148"/>
        <v>0.12862215623171291</v>
      </c>
      <c r="AD46" s="118">
        <f t="shared" si="149"/>
        <v>8.8167945480563781E-2</v>
      </c>
      <c r="AE46" s="117">
        <f t="shared" si="150"/>
        <v>9.1339058374047599E-2</v>
      </c>
      <c r="AF46" s="115">
        <f t="shared" si="151"/>
        <v>0.12862215623171291</v>
      </c>
      <c r="AG46" s="119">
        <f t="shared" si="152"/>
        <v>0.22695460298790743</v>
      </c>
      <c r="AH46" s="176">
        <f t="shared" si="153"/>
        <v>9.1339058374047599E-2</v>
      </c>
      <c r="AI46" s="176">
        <f t="shared" si="154"/>
        <v>9.1339058374047599E-2</v>
      </c>
      <c r="AJ46" s="176">
        <f t="shared" si="153"/>
        <v>9.1339058374047599E-2</v>
      </c>
      <c r="AK46" s="176">
        <f t="shared" si="154"/>
        <v>9.1339058374047599E-2</v>
      </c>
      <c r="AL46" s="176">
        <f t="shared" si="154"/>
        <v>9.1339058374047599E-2</v>
      </c>
      <c r="AM46" s="176">
        <f t="shared" si="154"/>
        <v>9.1339058374047599E-2</v>
      </c>
    </row>
    <row r="47" spans="1:39" x14ac:dyDescent="0.25">
      <c r="B47" t="str">
        <f t="shared" si="121"/>
        <v>Shop – Small (shops)</v>
      </c>
      <c r="C47" s="115">
        <f t="shared" si="122"/>
        <v>8.4040493937373492E-2</v>
      </c>
      <c r="D47" s="116">
        <f t="shared" si="123"/>
        <v>0.11454231360865573</v>
      </c>
      <c r="E47" s="115">
        <f t="shared" si="124"/>
        <v>8.4040493937373492E-2</v>
      </c>
      <c r="F47" s="115">
        <f t="shared" si="125"/>
        <v>8.4040493937373492E-2</v>
      </c>
      <c r="G47" s="117">
        <f t="shared" si="126"/>
        <v>0.10920686165803432</v>
      </c>
      <c r="H47" s="115">
        <f t="shared" si="127"/>
        <v>8.4040493937373492E-2</v>
      </c>
      <c r="I47" s="115">
        <f t="shared" si="128"/>
        <v>8.4040493937373492E-2</v>
      </c>
      <c r="J47" s="118">
        <f t="shared" si="129"/>
        <v>7.4444024109837012E-2</v>
      </c>
      <c r="K47" s="118">
        <f t="shared" si="130"/>
        <v>7.4444024109837012E-2</v>
      </c>
      <c r="L47" s="117">
        <f t="shared" si="131"/>
        <v>0.10920686165803432</v>
      </c>
      <c r="M47" s="118">
        <f t="shared" si="132"/>
        <v>7.4444024109837012E-2</v>
      </c>
      <c r="N47" s="116">
        <f t="shared" si="133"/>
        <v>0.11454231360865573</v>
      </c>
      <c r="O47" s="117">
        <f t="shared" si="134"/>
        <v>0.10920686165803432</v>
      </c>
      <c r="P47" s="117">
        <f t="shared" si="135"/>
        <v>0.10920686165803432</v>
      </c>
      <c r="Q47" s="115">
        <f t="shared" si="136"/>
        <v>8.4040493937373492E-2</v>
      </c>
      <c r="R47" s="119">
        <f t="shared" si="137"/>
        <v>9.3791132804118868E-2</v>
      </c>
      <c r="S47" s="118">
        <f t="shared" si="138"/>
        <v>7.4444024109837012E-2</v>
      </c>
      <c r="T47" s="117">
        <f t="shared" si="139"/>
        <v>0.10920686165803432</v>
      </c>
      <c r="U47" s="115">
        <f t="shared" si="140"/>
        <v>8.4040493937373492E-2</v>
      </c>
      <c r="V47" s="115">
        <f t="shared" si="141"/>
        <v>8.4040493937373492E-2</v>
      </c>
      <c r="W47" s="116">
        <f t="shared" si="142"/>
        <v>0.11454231360865573</v>
      </c>
      <c r="X47" s="117">
        <f t="shared" si="143"/>
        <v>0.10920686165803432</v>
      </c>
      <c r="Y47" s="116">
        <f t="shared" si="144"/>
        <v>0.11454231360865573</v>
      </c>
      <c r="Z47" s="118">
        <f t="shared" si="145"/>
        <v>7.4444024109837012E-2</v>
      </c>
      <c r="AA47" s="115">
        <f t="shared" si="146"/>
        <v>8.4040493937373492E-2</v>
      </c>
      <c r="AB47" s="117">
        <f t="shared" si="147"/>
        <v>0.10920686165803432</v>
      </c>
      <c r="AC47" s="115">
        <f t="shared" si="148"/>
        <v>8.4040493937373492E-2</v>
      </c>
      <c r="AD47" s="118">
        <f t="shared" si="149"/>
        <v>7.4444024109837012E-2</v>
      </c>
      <c r="AE47" s="117">
        <f t="shared" si="150"/>
        <v>0.10920686165803432</v>
      </c>
      <c r="AF47" s="115">
        <f t="shared" si="151"/>
        <v>8.4040493937373492E-2</v>
      </c>
      <c r="AG47" s="119">
        <f t="shared" si="152"/>
        <v>9.3791132804118868E-2</v>
      </c>
      <c r="AH47" s="176">
        <f t="shared" si="153"/>
        <v>0.10920686165803432</v>
      </c>
      <c r="AI47" s="176">
        <f t="shared" si="154"/>
        <v>0.10920686165803432</v>
      </c>
      <c r="AJ47" s="176">
        <f t="shared" si="153"/>
        <v>0.10920686165803432</v>
      </c>
      <c r="AK47" s="176">
        <f t="shared" si="154"/>
        <v>0.10920686165803432</v>
      </c>
      <c r="AL47" s="176">
        <f t="shared" si="154"/>
        <v>0.10920686165803432</v>
      </c>
      <c r="AM47" s="176">
        <f t="shared" si="154"/>
        <v>0.10920686165803432</v>
      </c>
    </row>
    <row r="48" spans="1:39" x14ac:dyDescent="0.25">
      <c r="B48" t="str">
        <f t="shared" si="121"/>
        <v>Sport and recreation (Swimming pools, Gym, Spa, etc)</v>
      </c>
      <c r="C48" s="115">
        <f t="shared" si="122"/>
        <v>7.4142051447783824E-2</v>
      </c>
      <c r="D48" s="116">
        <f t="shared" si="123"/>
        <v>7.3389545482157065E-2</v>
      </c>
      <c r="E48" s="115">
        <f t="shared" si="124"/>
        <v>7.4142051447783824E-2</v>
      </c>
      <c r="F48" s="115">
        <f t="shared" si="125"/>
        <v>7.4142051447783824E-2</v>
      </c>
      <c r="G48" s="117">
        <f t="shared" si="126"/>
        <v>3.0445354191991663E-2</v>
      </c>
      <c r="H48" s="115">
        <f t="shared" si="127"/>
        <v>7.4142051447783824E-2</v>
      </c>
      <c r="I48" s="115">
        <f t="shared" si="128"/>
        <v>7.4142051447783824E-2</v>
      </c>
      <c r="J48" s="118">
        <f t="shared" si="129"/>
        <v>0.13806643743409039</v>
      </c>
      <c r="K48" s="118">
        <f t="shared" si="130"/>
        <v>0.13806643743409039</v>
      </c>
      <c r="L48" s="117">
        <f t="shared" si="131"/>
        <v>3.0445354191991663E-2</v>
      </c>
      <c r="M48" s="118">
        <f t="shared" si="132"/>
        <v>0.13806643743409039</v>
      </c>
      <c r="N48" s="116">
        <f t="shared" si="133"/>
        <v>7.3389545482157065E-2</v>
      </c>
      <c r="O48" s="117">
        <f t="shared" si="134"/>
        <v>3.0445354191991663E-2</v>
      </c>
      <c r="P48" s="117">
        <f t="shared" si="135"/>
        <v>3.0445354191991663E-2</v>
      </c>
      <c r="Q48" s="115">
        <f t="shared" si="136"/>
        <v>7.4142051447783824E-2</v>
      </c>
      <c r="R48" s="119">
        <f t="shared" si="137"/>
        <v>4.760757838459085E-2</v>
      </c>
      <c r="S48" s="118">
        <f t="shared" si="138"/>
        <v>0.13806643743409039</v>
      </c>
      <c r="T48" s="117">
        <f t="shared" si="139"/>
        <v>3.0445354191991663E-2</v>
      </c>
      <c r="U48" s="115">
        <f t="shared" si="140"/>
        <v>7.4142051447783824E-2</v>
      </c>
      <c r="V48" s="115">
        <f t="shared" si="141"/>
        <v>7.4142051447783824E-2</v>
      </c>
      <c r="W48" s="116">
        <f t="shared" si="142"/>
        <v>7.3389545482157065E-2</v>
      </c>
      <c r="X48" s="117">
        <f t="shared" si="143"/>
        <v>3.0445354191991663E-2</v>
      </c>
      <c r="Y48" s="116">
        <f t="shared" si="144"/>
        <v>7.3389545482157065E-2</v>
      </c>
      <c r="Z48" s="118">
        <f t="shared" si="145"/>
        <v>0.13806643743409039</v>
      </c>
      <c r="AA48" s="115">
        <f t="shared" si="146"/>
        <v>7.4142051447783824E-2</v>
      </c>
      <c r="AB48" s="117">
        <f t="shared" si="147"/>
        <v>3.0445354191991663E-2</v>
      </c>
      <c r="AC48" s="115">
        <f t="shared" si="148"/>
        <v>7.4142051447783824E-2</v>
      </c>
      <c r="AD48" s="118">
        <f t="shared" si="149"/>
        <v>0.13806643743409039</v>
      </c>
      <c r="AE48" s="117">
        <f t="shared" si="150"/>
        <v>3.0445354191991663E-2</v>
      </c>
      <c r="AF48" s="115">
        <f t="shared" si="151"/>
        <v>7.4142051447783824E-2</v>
      </c>
      <c r="AG48" s="119">
        <f t="shared" si="152"/>
        <v>4.760757838459085E-2</v>
      </c>
      <c r="AH48" s="176">
        <f t="shared" si="153"/>
        <v>3.0445354191991663E-2</v>
      </c>
      <c r="AI48" s="176">
        <f t="shared" si="154"/>
        <v>3.0445354191991663E-2</v>
      </c>
      <c r="AJ48" s="176">
        <f t="shared" si="153"/>
        <v>3.0445354191991663E-2</v>
      </c>
      <c r="AK48" s="176">
        <f t="shared" si="154"/>
        <v>3.0445354191991663E-2</v>
      </c>
      <c r="AL48" s="176">
        <f t="shared" si="154"/>
        <v>3.0445354191991663E-2</v>
      </c>
      <c r="AM48" s="176">
        <f t="shared" si="154"/>
        <v>3.0445354191991663E-2</v>
      </c>
    </row>
    <row r="51" spans="1:31" ht="15.75" x14ac:dyDescent="0.25">
      <c r="A51" s="41" t="s">
        <v>155</v>
      </c>
      <c r="B51" s="42" t="s">
        <v>179</v>
      </c>
      <c r="C51" s="43"/>
      <c r="D51" s="44" t="s">
        <v>180</v>
      </c>
      <c r="E51" s="44" t="s">
        <v>52</v>
      </c>
      <c r="F51" s="43"/>
      <c r="L51" s="45" t="s">
        <v>181</v>
      </c>
      <c r="M51" s="46"/>
      <c r="N51" s="46"/>
    </row>
    <row r="52" spans="1:31" x14ac:dyDescent="0.25">
      <c r="A52" s="47"/>
      <c r="B52" s="43" t="s">
        <v>182</v>
      </c>
      <c r="C52" s="43"/>
      <c r="D52" s="48">
        <v>0.38</v>
      </c>
      <c r="E52" s="48">
        <v>0.62</v>
      </c>
      <c r="F52" s="43"/>
      <c r="G52" s="47"/>
      <c r="H52" s="49"/>
      <c r="I52" s="49"/>
      <c r="J52" s="49"/>
      <c r="K52" s="47"/>
      <c r="L52" s="50" t="s">
        <v>183</v>
      </c>
      <c r="M52" s="51"/>
      <c r="N52" s="51"/>
    </row>
    <row r="53" spans="1:31" ht="15.75" thickBot="1" x14ac:dyDescent="0.3">
      <c r="A53" s="47"/>
      <c r="B53" s="52">
        <v>381301</v>
      </c>
      <c r="C53" s="40"/>
      <c r="D53" s="53">
        <v>144894.38</v>
      </c>
      <c r="E53" s="53">
        <v>236406.62</v>
      </c>
      <c r="F53" s="40" t="s">
        <v>184</v>
      </c>
      <c r="G53" s="47"/>
      <c r="H53" s="47"/>
      <c r="I53" s="47"/>
      <c r="J53" s="47"/>
      <c r="K53" s="47"/>
    </row>
    <row r="54" spans="1:31" ht="15.75" x14ac:dyDescent="0.25">
      <c r="C54" s="54" t="s">
        <v>185</v>
      </c>
      <c r="D54" s="55"/>
      <c r="E54" s="55"/>
      <c r="F54" s="56"/>
      <c r="G54" s="56"/>
      <c r="H54" s="56"/>
      <c r="I54" s="56"/>
      <c r="J54" s="56"/>
      <c r="K54" s="57"/>
      <c r="L54" s="54" t="s">
        <v>186</v>
      </c>
      <c r="M54" s="58"/>
      <c r="N54" s="59"/>
    </row>
    <row r="55" spans="1:31" x14ac:dyDescent="0.25">
      <c r="B55" s="60" t="s">
        <v>187</v>
      </c>
      <c r="C55" s="64" t="s">
        <v>169</v>
      </c>
      <c r="D55" s="65" t="s">
        <v>188</v>
      </c>
      <c r="E55" s="66" t="s">
        <v>189</v>
      </c>
      <c r="F55" s="65" t="s">
        <v>190</v>
      </c>
      <c r="G55" s="65" t="s">
        <v>191</v>
      </c>
      <c r="H55" s="65" t="s">
        <v>170</v>
      </c>
      <c r="I55" s="65" t="s">
        <v>171</v>
      </c>
      <c r="J55" s="67" t="s">
        <v>172</v>
      </c>
      <c r="K55" s="68" t="s">
        <v>173</v>
      </c>
      <c r="L55" s="64" t="s">
        <v>66</v>
      </c>
      <c r="M55" s="66" t="s">
        <v>69</v>
      </c>
      <c r="N55" s="69" t="s">
        <v>62</v>
      </c>
      <c r="P55" s="73"/>
      <c r="Q55" s="74" t="s">
        <v>194</v>
      </c>
      <c r="R55" s="71" t="s">
        <v>66</v>
      </c>
      <c r="S55" s="71" t="s">
        <v>69</v>
      </c>
      <c r="T55" s="71" t="s">
        <v>62</v>
      </c>
      <c r="U55" s="71" t="s">
        <v>195</v>
      </c>
      <c r="V55" s="73"/>
      <c r="W55" s="71" t="s">
        <v>170</v>
      </c>
      <c r="X55" s="71" t="s">
        <v>171</v>
      </c>
      <c r="Y55" s="71" t="s">
        <v>173</v>
      </c>
      <c r="AB55" s="103" t="s">
        <v>194</v>
      </c>
      <c r="AC55" s="104" t="s">
        <v>66</v>
      </c>
      <c r="AD55" s="104" t="s">
        <v>69</v>
      </c>
      <c r="AE55" s="105" t="s">
        <v>62</v>
      </c>
    </row>
    <row r="56" spans="1:31" x14ac:dyDescent="0.25">
      <c r="A56" s="40" t="s">
        <v>160</v>
      </c>
      <c r="B56" s="48">
        <v>0.11</v>
      </c>
      <c r="C56" s="61">
        <v>3279.4890521270077</v>
      </c>
      <c r="D56" s="61">
        <v>2943.1312006268017</v>
      </c>
      <c r="E56" s="61">
        <v>2040.5709657679161</v>
      </c>
      <c r="F56" s="61">
        <v>5650.8119052034599</v>
      </c>
      <c r="G56" s="61">
        <v>686.73061347958696</v>
      </c>
      <c r="H56" s="61">
        <v>2000.409487926029</v>
      </c>
      <c r="I56" s="61">
        <v>63.041870317426103</v>
      </c>
      <c r="J56" s="61">
        <v>2574.8039907360512</v>
      </c>
      <c r="K56" s="61">
        <v>6765.7391138157172</v>
      </c>
      <c r="L56" s="61">
        <v>9616.3052052535677</v>
      </c>
      <c r="M56" s="61">
        <v>5929.7601463292258</v>
      </c>
      <c r="N56" s="61">
        <v>392.31644841720453</v>
      </c>
      <c r="O56" s="70"/>
      <c r="Q56" s="72">
        <f t="shared" ref="Q56:Q61" si="155">(C56+D56)/SUM(C56:N56)</f>
        <v>0.14835858029492358</v>
      </c>
      <c r="R56" s="72">
        <f t="shared" ref="R56:R61" si="156">(E56+L56)/SUM(C56:N56)</f>
        <v>0.27792112151486831</v>
      </c>
      <c r="S56" s="72">
        <f t="shared" ref="S56:S61" si="157">(F56+M56)/SUM(C56:N56)</f>
        <v>0.27610189257622264</v>
      </c>
      <c r="T56" s="72">
        <f t="shared" ref="T56:T61" si="158">(N56+G56)/SUM(C56:N56)</f>
        <v>2.5726443792479667E-2</v>
      </c>
      <c r="U56" s="72">
        <f t="shared" ref="U56:U61" si="159">1-Q56-R56-S56-T56</f>
        <v>0.27189196182150577</v>
      </c>
      <c r="W56" s="72">
        <f>SUM(H56:H61)/(SUM($H$56:$K$61))</f>
        <v>0.13787369270323724</v>
      </c>
      <c r="X56" s="72">
        <f>SUM(I56:I61)/(SUM($H$56:$K$61))</f>
        <v>4.9183221815568924E-2</v>
      </c>
      <c r="Y56" s="37">
        <f>1-W56-X56</f>
        <v>0.81294308548119387</v>
      </c>
      <c r="AB56" s="106">
        <f t="shared" ref="AB56:AB61" si="160">SUM(C56:D56)/SUM($C$56:$D$61)</f>
        <v>0.1267588318449048</v>
      </c>
      <c r="AC56" s="107">
        <f t="shared" ref="AC56:AC61" si="161">(L56+E56)/(SUM($E$56:$E$61)+SUM($L$56:$L$61))</f>
        <v>0.12491563417715433</v>
      </c>
      <c r="AD56" s="107">
        <f t="shared" ref="AD56:AD61" si="162">(F56+M56)/(SUM($F$56:$F$61)+SUM($M$56:$M$61))</f>
        <v>0.14332070004918743</v>
      </c>
      <c r="AE56" s="108">
        <f t="shared" ref="AE56:AE61" si="163">(G56+N56)/(SUM($G$56:$G$61)+SUM($N$56:$N$61))</f>
        <v>4.8734256985357147E-2</v>
      </c>
    </row>
    <row r="57" spans="1:31" x14ac:dyDescent="0.25">
      <c r="A57" s="40" t="s">
        <v>174</v>
      </c>
      <c r="B57" s="48">
        <v>0.3</v>
      </c>
      <c r="C57" s="61">
        <v>8433.4728657407613</v>
      </c>
      <c r="D57" s="61">
        <v>6727.5567020154213</v>
      </c>
      <c r="E57" s="61">
        <v>3644.0932135916869</v>
      </c>
      <c r="F57" s="61">
        <v>16146.136084837011</v>
      </c>
      <c r="G57" s="61">
        <v>1345.5113404030844</v>
      </c>
      <c r="H57" s="61">
        <v>4533.2169183502365</v>
      </c>
      <c r="I57" s="61">
        <v>3422.4762832327956</v>
      </c>
      <c r="J57" s="61">
        <v>17250.943209007408</v>
      </c>
      <c r="K57" s="61">
        <v>9418.5793828215901</v>
      </c>
      <c r="L57" s="61">
        <v>12761.899727761755</v>
      </c>
      <c r="M57" s="61">
        <v>21191.397384809865</v>
      </c>
      <c r="N57" s="61">
        <v>9515.0168874283791</v>
      </c>
      <c r="Q57" s="72">
        <f t="shared" si="155"/>
        <v>0.13253772013672646</v>
      </c>
      <c r="R57" s="72">
        <f t="shared" si="156"/>
        <v>0.14342118992041666</v>
      </c>
      <c r="S57" s="72">
        <f t="shared" si="157"/>
        <v>0.3264047167430007</v>
      </c>
      <c r="T57" s="72">
        <f t="shared" si="158"/>
        <v>9.4942737520851514E-2</v>
      </c>
      <c r="U57" s="72">
        <f t="shared" si="159"/>
        <v>0.30269363567900465</v>
      </c>
      <c r="AB57" s="106">
        <f t="shared" si="160"/>
        <v>0.30884005764683276</v>
      </c>
      <c r="AC57" s="107">
        <f t="shared" si="161"/>
        <v>0.17580739320794367</v>
      </c>
      <c r="AD57" s="107">
        <f t="shared" si="162"/>
        <v>0.46208783220441346</v>
      </c>
      <c r="AE57" s="108">
        <f t="shared" si="163"/>
        <v>0.49050666309352164</v>
      </c>
    </row>
    <row r="58" spans="1:31" x14ac:dyDescent="0.25">
      <c r="A58" s="40" t="s">
        <v>84</v>
      </c>
      <c r="B58" s="48">
        <v>0.33</v>
      </c>
      <c r="C58" s="61">
        <v>4643.8444451231035</v>
      </c>
      <c r="D58" s="61">
        <v>9029.6975321838127</v>
      </c>
      <c r="E58" s="61">
        <v>4815.8386838313663</v>
      </c>
      <c r="F58" s="61">
        <v>3334.0421657294073</v>
      </c>
      <c r="G58" s="61">
        <v>879.81668262303822</v>
      </c>
      <c r="H58" s="61">
        <v>4965.2483425169403</v>
      </c>
      <c r="I58" s="61">
        <v>371.95407911418715</v>
      </c>
      <c r="J58" s="61">
        <v>41803.178409585518</v>
      </c>
      <c r="K58" s="61">
        <v>8170.564259292617</v>
      </c>
      <c r="L58" s="61">
        <v>28758.523293841976</v>
      </c>
      <c r="M58" s="61">
        <v>14849.046654530079</v>
      </c>
      <c r="N58" s="61">
        <v>4207.575451627943</v>
      </c>
      <c r="Q58" s="72">
        <f t="shared" si="155"/>
        <v>0.10866736695893491</v>
      </c>
      <c r="R58" s="72">
        <f t="shared" si="156"/>
        <v>0.2668246105870018</v>
      </c>
      <c r="S58" s="72">
        <f t="shared" si="157"/>
        <v>0.14450596550311035</v>
      </c>
      <c r="T58" s="72">
        <f t="shared" si="158"/>
        <v>4.04308926563543E-2</v>
      </c>
      <c r="U58" s="72">
        <f t="shared" si="159"/>
        <v>0.43957116429459869</v>
      </c>
      <c r="AB58" s="106">
        <f t="shared" si="160"/>
        <v>0.27853896555211621</v>
      </c>
      <c r="AC58" s="107">
        <f t="shared" si="161"/>
        <v>0.35978444456332326</v>
      </c>
      <c r="AD58" s="107">
        <f t="shared" si="162"/>
        <v>0.22503318550928042</v>
      </c>
      <c r="AE58" s="108">
        <f t="shared" si="163"/>
        <v>0.22976780569704738</v>
      </c>
    </row>
    <row r="59" spans="1:31" x14ac:dyDescent="0.25">
      <c r="A59" s="40" t="s">
        <v>85</v>
      </c>
      <c r="B59" s="48">
        <v>0.10019945975004567</v>
      </c>
      <c r="C59" s="61">
        <v>3079.4160286934648</v>
      </c>
      <c r="D59" s="61">
        <v>2368.7815605334345</v>
      </c>
      <c r="E59" s="61">
        <v>3079.4160286934648</v>
      </c>
      <c r="F59" s="61">
        <v>947.51262421337367</v>
      </c>
      <c r="G59" s="61">
        <v>473.75631210668683</v>
      </c>
      <c r="H59" s="61">
        <v>2960.9769506667931</v>
      </c>
      <c r="I59" s="61">
        <v>1268.4825256656541</v>
      </c>
      <c r="J59" s="61">
        <v>6193.179390014664</v>
      </c>
      <c r="K59" s="61">
        <v>3316.2941847468082</v>
      </c>
      <c r="L59" s="61">
        <v>9678.8923978785479</v>
      </c>
      <c r="M59" s="61">
        <v>3290.8234152787072</v>
      </c>
      <c r="N59" s="61">
        <v>1548.6227836605678</v>
      </c>
      <c r="Q59" s="72">
        <f t="shared" si="155"/>
        <v>0.1426</v>
      </c>
      <c r="R59" s="72">
        <f t="shared" si="156"/>
        <v>0.3339333333333333</v>
      </c>
      <c r="S59" s="72">
        <f t="shared" si="157"/>
        <v>0.11093333333333334</v>
      </c>
      <c r="T59" s="72">
        <f t="shared" si="158"/>
        <v>5.2933333333333332E-2</v>
      </c>
      <c r="U59" s="72">
        <f t="shared" si="159"/>
        <v>0.35959999999999998</v>
      </c>
      <c r="AB59" s="106">
        <f t="shared" si="160"/>
        <v>0.11098333724687783</v>
      </c>
      <c r="AC59" s="107">
        <f t="shared" si="161"/>
        <v>0.13671863411356108</v>
      </c>
      <c r="AD59" s="107">
        <f t="shared" si="162"/>
        <v>5.2453478595067396E-2</v>
      </c>
      <c r="AE59" s="108">
        <f t="shared" si="163"/>
        <v>9.1339058374047599E-2</v>
      </c>
    </row>
    <row r="60" spans="1:31" x14ac:dyDescent="0.25">
      <c r="A60" s="40" t="s">
        <v>86</v>
      </c>
      <c r="B60" s="48">
        <v>0.11980054024995432</v>
      </c>
      <c r="C60" s="61">
        <v>3681.8133033065351</v>
      </c>
      <c r="D60" s="61">
        <v>2832.1640794665659</v>
      </c>
      <c r="E60" s="61">
        <v>3681.8133033065351</v>
      </c>
      <c r="F60" s="61">
        <v>1132.8656317866262</v>
      </c>
      <c r="G60" s="61">
        <v>566.43281589331309</v>
      </c>
      <c r="H60" s="61">
        <v>3540.2050993332073</v>
      </c>
      <c r="I60" s="61">
        <v>1516.623864554346</v>
      </c>
      <c r="J60" s="61">
        <v>7404.6929857653367</v>
      </c>
      <c r="K60" s="61">
        <v>3965.0297112531925</v>
      </c>
      <c r="L60" s="61">
        <v>11572.283335454784</v>
      </c>
      <c r="M60" s="61">
        <v>3934.5763340546268</v>
      </c>
      <c r="N60" s="61">
        <v>1851.5653336727657</v>
      </c>
      <c r="Q60" s="72">
        <f t="shared" si="155"/>
        <v>0.14259999999999998</v>
      </c>
      <c r="R60" s="72">
        <f t="shared" si="156"/>
        <v>0.3339333333333333</v>
      </c>
      <c r="S60" s="72">
        <f t="shared" si="157"/>
        <v>0.11093333333333334</v>
      </c>
      <c r="T60" s="72">
        <f t="shared" si="158"/>
        <v>5.2933333333333332E-2</v>
      </c>
      <c r="U60" s="72">
        <f t="shared" si="159"/>
        <v>0.35960000000000009</v>
      </c>
      <c r="AB60" s="106">
        <f t="shared" si="160"/>
        <v>0.13269396655517177</v>
      </c>
      <c r="AC60" s="107">
        <f t="shared" si="161"/>
        <v>0.16346361816619462</v>
      </c>
      <c r="AD60" s="107">
        <f t="shared" si="162"/>
        <v>6.2714460630369062E-2</v>
      </c>
      <c r="AE60" s="108">
        <f t="shared" si="163"/>
        <v>0.10920686165803432</v>
      </c>
    </row>
    <row r="61" spans="1:31" x14ac:dyDescent="0.25">
      <c r="A61" s="40" t="s">
        <v>175</v>
      </c>
      <c r="B61" s="48">
        <v>0.04</v>
      </c>
      <c r="C61" s="61">
        <v>228.14598642227199</v>
      </c>
      <c r="D61" s="61">
        <v>1842.7175826414275</v>
      </c>
      <c r="E61" s="61">
        <v>1863.1922224485545</v>
      </c>
      <c r="F61" s="61">
        <v>982.78271074209465</v>
      </c>
      <c r="G61" s="61">
        <v>95.548319099925891</v>
      </c>
      <c r="H61" s="61">
        <v>743.80527424328454</v>
      </c>
      <c r="I61" s="61">
        <v>43.856678466865979</v>
      </c>
      <c r="J61" s="61">
        <v>1852.9942768523124</v>
      </c>
      <c r="K61" s="61">
        <v>1803.2217490832643</v>
      </c>
      <c r="L61" s="61">
        <v>1805.1637839019472</v>
      </c>
      <c r="M61" s="61">
        <v>3412.0554803788982</v>
      </c>
      <c r="N61" s="61">
        <v>578.55593571915517</v>
      </c>
      <c r="Q61" s="72">
        <f t="shared" si="155"/>
        <v>0.13577616955264338</v>
      </c>
      <c r="R61" s="72">
        <f t="shared" si="156"/>
        <v>0.24051576093102964</v>
      </c>
      <c r="S61" s="72">
        <f t="shared" si="157"/>
        <v>0.28814756525166418</v>
      </c>
      <c r="T61" s="72">
        <f t="shared" si="158"/>
        <v>4.4197645352299163E-2</v>
      </c>
      <c r="U61" s="72">
        <f t="shared" si="159"/>
        <v>0.29136285891236363</v>
      </c>
      <c r="AB61" s="109">
        <f t="shared" si="160"/>
        <v>4.218484115409675E-2</v>
      </c>
      <c r="AC61" s="110">
        <f t="shared" si="161"/>
        <v>3.9310275771822951E-2</v>
      </c>
      <c r="AD61" s="110">
        <f t="shared" si="162"/>
        <v>5.4390343011682385E-2</v>
      </c>
      <c r="AE61" s="111">
        <f t="shared" si="163"/>
        <v>3.0445354191991663E-2</v>
      </c>
    </row>
    <row r="62" spans="1:31" x14ac:dyDescent="0.25">
      <c r="B62" s="63"/>
    </row>
    <row r="63" spans="1:31" x14ac:dyDescent="0.25">
      <c r="L63" s="63"/>
      <c r="M63" s="63"/>
      <c r="N63" s="63"/>
    </row>
    <row r="64" spans="1:31" ht="15.75" x14ac:dyDescent="0.25">
      <c r="A64" s="77" t="s">
        <v>176</v>
      </c>
      <c r="B64" s="78" t="s">
        <v>179</v>
      </c>
      <c r="C64" s="79"/>
      <c r="D64" s="80" t="s">
        <v>180</v>
      </c>
      <c r="E64" s="80" t="s">
        <v>52</v>
      </c>
      <c r="F64" s="79"/>
      <c r="G64" s="81"/>
      <c r="H64" s="81"/>
      <c r="I64" s="81"/>
      <c r="J64" s="81"/>
      <c r="K64" s="81"/>
      <c r="L64" s="81"/>
      <c r="M64" s="81"/>
      <c r="N64" s="81"/>
    </row>
    <row r="65" spans="1:31" x14ac:dyDescent="0.25">
      <c r="A65" s="82"/>
      <c r="B65" s="79" t="s">
        <v>182</v>
      </c>
      <c r="C65" s="79"/>
      <c r="D65" s="48">
        <v>0.7</v>
      </c>
      <c r="E65" s="48">
        <v>0.3</v>
      </c>
      <c r="F65" s="79"/>
      <c r="G65" s="82"/>
      <c r="H65" s="81"/>
      <c r="I65" s="81"/>
      <c r="J65" s="81"/>
      <c r="K65" s="81"/>
      <c r="L65" s="81"/>
      <c r="M65" s="83"/>
      <c r="N65" s="83"/>
    </row>
    <row r="66" spans="1:31" ht="15.75" thickBot="1" x14ac:dyDescent="0.3">
      <c r="A66" s="82"/>
      <c r="B66" s="52">
        <v>1227369</v>
      </c>
      <c r="C66" s="84"/>
      <c r="D66" s="85">
        <v>859158.29999999993</v>
      </c>
      <c r="E66" s="85">
        <v>368210.7</v>
      </c>
      <c r="F66" s="84" t="s">
        <v>196</v>
      </c>
      <c r="G66" s="82"/>
      <c r="H66" s="81"/>
      <c r="I66" s="81"/>
      <c r="J66" s="81"/>
      <c r="K66" s="81"/>
      <c r="L66" s="81"/>
      <c r="M66" s="81"/>
      <c r="N66" s="81"/>
    </row>
    <row r="67" spans="1:31" ht="15.75" x14ac:dyDescent="0.25">
      <c r="A67" s="81"/>
      <c r="B67" s="81"/>
      <c r="C67" s="86" t="s">
        <v>185</v>
      </c>
      <c r="D67" s="87"/>
      <c r="E67" s="87"/>
      <c r="F67" s="88"/>
      <c r="G67" s="88"/>
      <c r="H67" s="88"/>
      <c r="I67" s="88"/>
      <c r="J67" s="88"/>
      <c r="K67" s="89"/>
      <c r="L67" s="86" t="s">
        <v>186</v>
      </c>
      <c r="M67" s="90"/>
      <c r="N67" s="91"/>
    </row>
    <row r="68" spans="1:31" x14ac:dyDescent="0.25">
      <c r="A68" s="92" t="s">
        <v>187</v>
      </c>
      <c r="B68" s="120"/>
      <c r="C68" s="121" t="s">
        <v>169</v>
      </c>
      <c r="D68" s="122" t="s">
        <v>188</v>
      </c>
      <c r="E68" s="122" t="s">
        <v>189</v>
      </c>
      <c r="F68" s="122" t="s">
        <v>190</v>
      </c>
      <c r="G68" s="122" t="s">
        <v>191</v>
      </c>
      <c r="H68" s="122" t="s">
        <v>170</v>
      </c>
      <c r="I68" s="122" t="s">
        <v>171</v>
      </c>
      <c r="J68" s="123" t="s">
        <v>172</v>
      </c>
      <c r="K68" s="124" t="s">
        <v>173</v>
      </c>
      <c r="L68" s="125" t="s">
        <v>66</v>
      </c>
      <c r="M68" s="126" t="s">
        <v>69</v>
      </c>
      <c r="N68" s="127" t="s">
        <v>62</v>
      </c>
      <c r="Q68" s="74" t="s">
        <v>194</v>
      </c>
      <c r="R68" s="71" t="s">
        <v>66</v>
      </c>
      <c r="S68" s="71" t="s">
        <v>69</v>
      </c>
      <c r="T68" s="71" t="s">
        <v>62</v>
      </c>
      <c r="U68" s="71" t="s">
        <v>195</v>
      </c>
      <c r="W68" s="71" t="s">
        <v>170</v>
      </c>
      <c r="X68" s="71" t="s">
        <v>171</v>
      </c>
      <c r="Y68" s="71" t="s">
        <v>173</v>
      </c>
      <c r="AB68" s="103" t="s">
        <v>194</v>
      </c>
      <c r="AC68" s="104" t="s">
        <v>66</v>
      </c>
      <c r="AD68" s="104" t="s">
        <v>69</v>
      </c>
      <c r="AE68" s="105" t="s">
        <v>62</v>
      </c>
    </row>
    <row r="69" spans="1:31" x14ac:dyDescent="0.25">
      <c r="A69" s="84" t="s">
        <v>160</v>
      </c>
      <c r="B69" s="48">
        <v>7.0189217701844553E-2</v>
      </c>
      <c r="C69" s="85">
        <v>3008.5592370970899</v>
      </c>
      <c r="D69" s="85">
        <v>3217.4869618954995</v>
      </c>
      <c r="E69" s="85">
        <v>935.99620709687224</v>
      </c>
      <c r="F69" s="85">
        <v>14039.943106453089</v>
      </c>
      <c r="G69" s="85">
        <v>682.49723434146949</v>
      </c>
      <c r="H69" s="85">
        <v>954.2773830167331</v>
      </c>
      <c r="I69" s="85">
        <v>101.43858894412357</v>
      </c>
      <c r="J69" s="85">
        <v>4143.0319613434185</v>
      </c>
      <c r="K69" s="85">
        <v>6724.031436516686</v>
      </c>
      <c r="L69" s="85">
        <v>23950.327009072007</v>
      </c>
      <c r="M69" s="85">
        <v>7897.6653841848301</v>
      </c>
      <c r="N69" s="85">
        <v>888.27418451135259</v>
      </c>
      <c r="O69" s="73"/>
      <c r="P69" s="73"/>
      <c r="Q69" s="128">
        <f>(C69+D69)/SUM(C69:N69)</f>
        <v>9.3563511300681898E-2</v>
      </c>
      <c r="R69" s="128">
        <f>(E69+L69)/SUM(C69:N69)</f>
        <v>0.37398562571623645</v>
      </c>
      <c r="S69" s="128">
        <f>(F69+M69)/SUM(C69:N69)</f>
        <v>0.3296730564344113</v>
      </c>
      <c r="T69" s="128">
        <f>(N69+G69)/SUM(C69:N69)</f>
        <v>2.3605171677396845E-2</v>
      </c>
      <c r="U69" s="128">
        <f>1-Q69-R69-S69-T69</f>
        <v>0.17917263487127361</v>
      </c>
      <c r="V69" s="73"/>
      <c r="W69" s="72">
        <f>SUM(H69:H74)/(SUM($H$69:$K$74))</f>
        <v>5.2377635389096511E-2</v>
      </c>
      <c r="X69" s="72">
        <f>SUM(I69:I74)/(SUM($H$69:$K$74))</f>
        <v>5.9606615888437881E-2</v>
      </c>
      <c r="Y69" s="37">
        <f>1-W69-X69</f>
        <v>0.88801574872246558</v>
      </c>
      <c r="AB69" s="112">
        <f t="shared" ref="AB69:AB74" si="164">SUM(C69:D69)/SUM($C$69:$D$74)</f>
        <v>8.0249607485310626E-2</v>
      </c>
      <c r="AC69" s="113">
        <f t="shared" ref="AC69:AC74" si="165">(L69+E69)/(SUM($E$69:$E$74)+SUM($L$69:$L$74))</f>
        <v>8.1484133537031517E-2</v>
      </c>
      <c r="AD69" s="113">
        <f t="shared" ref="AD69:AD74" si="166">(F69+M69)/(SUM($F$69:$F$74)+SUM($M$69:$M$74))</f>
        <v>0.10555270520435762</v>
      </c>
      <c r="AE69" s="114">
        <f t="shared" ref="AE69:AE74" si="167">(G69+N69)/(SUM($G$69:$G$74)+SUM($N$69:$N$74))</f>
        <v>2.2447659806685144E-2</v>
      </c>
    </row>
    <row r="70" spans="1:31" x14ac:dyDescent="0.25">
      <c r="A70" s="84" t="s">
        <v>174</v>
      </c>
      <c r="B70" s="48">
        <v>0.24120719583568553</v>
      </c>
      <c r="C70" s="85">
        <v>9748.7766757004738</v>
      </c>
      <c r="D70" s="85">
        <v>9267.3556052955137</v>
      </c>
      <c r="E70" s="85">
        <v>2106.217183021708</v>
      </c>
      <c r="F70" s="85">
        <v>50549.212392520996</v>
      </c>
      <c r="G70" s="85">
        <v>1684.9737464173663</v>
      </c>
      <c r="H70" s="85">
        <v>2724.9184805343343</v>
      </c>
      <c r="I70" s="85">
        <v>6939.1431311833203</v>
      </c>
      <c r="J70" s="85">
        <v>34976.652624790411</v>
      </c>
      <c r="K70" s="85">
        <v>11794.816224921564</v>
      </c>
      <c r="L70" s="85">
        <v>43845.979423749748</v>
      </c>
      <c r="M70" s="85">
        <v>38934.30589940607</v>
      </c>
      <c r="N70" s="85">
        <v>29718.803880191004</v>
      </c>
      <c r="O70" s="73"/>
      <c r="P70" s="73"/>
      <c r="Q70" s="128">
        <f>(C70+D70)/SUM(C70:N70)</f>
        <v>7.8484632507460295E-2</v>
      </c>
      <c r="R70" s="128">
        <f>(E70+L70)/SUM(C70:N70)</f>
        <v>0.18965692972157455</v>
      </c>
      <c r="S70" s="128">
        <f>(F70+M70)/SUM(C70:N70)</f>
        <v>0.36932226516088662</v>
      </c>
      <c r="T70" s="128">
        <f>(N70+G70)/SUM(C70:N70)</f>
        <v>0.12961173754736155</v>
      </c>
      <c r="U70" s="128">
        <f>1-Q70-R70-S70-T70</f>
        <v>0.23292443506271698</v>
      </c>
      <c r="V70" s="73"/>
      <c r="AB70" s="106">
        <f t="shared" si="164"/>
        <v>0.24510533694491285</v>
      </c>
      <c r="AC70" s="107">
        <f t="shared" si="165"/>
        <v>0.15045914545517661</v>
      </c>
      <c r="AD70" s="107">
        <f t="shared" si="166"/>
        <v>0.43054954832234155</v>
      </c>
      <c r="AE70" s="108">
        <f t="shared" si="167"/>
        <v>0.44878669699868429</v>
      </c>
    </row>
    <row r="71" spans="1:31" x14ac:dyDescent="0.25">
      <c r="A71" s="84" t="s">
        <v>84</v>
      </c>
      <c r="B71" s="48">
        <v>0.35144511319161359</v>
      </c>
      <c r="C71" s="85">
        <v>7110.4305264500827</v>
      </c>
      <c r="D71" s="85">
        <v>16475.789252260493</v>
      </c>
      <c r="E71" s="85">
        <v>3686.8899026037461</v>
      </c>
      <c r="F71" s="85">
        <v>13825.837134764051</v>
      </c>
      <c r="G71" s="85">
        <v>1459.3939197806496</v>
      </c>
      <c r="H71" s="85">
        <v>3953.3253057215952</v>
      </c>
      <c r="I71" s="85">
        <v>998.91673298670275</v>
      </c>
      <c r="J71" s="85">
        <v>112266.26282687997</v>
      </c>
      <c r="K71" s="85">
        <v>13552.904868362974</v>
      </c>
      <c r="L71" s="85">
        <v>116323.58006330876</v>
      </c>
      <c r="M71" s="85">
        <v>32118.71362667904</v>
      </c>
      <c r="N71" s="85">
        <v>15471.784420505683</v>
      </c>
      <c r="O71" s="73"/>
      <c r="P71" s="73"/>
      <c r="Q71" s="128">
        <f>(C71+D71)/SUM(C71:N71)</f>
        <v>6.9938180568052344E-2</v>
      </c>
      <c r="R71" s="128">
        <f>(E71+L71)/SUM(C71:N71)</f>
        <v>0.35585668230348616</v>
      </c>
      <c r="S71" s="128">
        <f>(F71+M71)/SUM(C71:N71)</f>
        <v>0.13623540853173202</v>
      </c>
      <c r="T71" s="128">
        <f>(N71+G71)/SUM(C71:N71)</f>
        <v>5.0204560930177902E-2</v>
      </c>
      <c r="U71" s="128">
        <f>1-Q71-R71-S71-T71</f>
        <v>0.38776516766655167</v>
      </c>
      <c r="V71" s="73"/>
      <c r="AB71" s="106">
        <f t="shared" si="164"/>
        <v>0.30401073471155049</v>
      </c>
      <c r="AC71" s="107">
        <f t="shared" si="165"/>
        <v>0.39294471407455034</v>
      </c>
      <c r="AD71" s="107">
        <f t="shared" si="166"/>
        <v>0.22106200064327192</v>
      </c>
      <c r="AE71" s="108">
        <f t="shared" si="167"/>
        <v>0.24196094157776046</v>
      </c>
    </row>
    <row r="72" spans="1:31" x14ac:dyDescent="0.25">
      <c r="A72" s="84" t="s">
        <v>85</v>
      </c>
      <c r="B72" s="48">
        <v>0.15391318903159554</v>
      </c>
      <c r="C72" s="85">
        <v>6800.6979687067324</v>
      </c>
      <c r="D72" s="85">
        <v>6233.9731379811728</v>
      </c>
      <c r="E72" s="85">
        <v>3400.3489843533662</v>
      </c>
      <c r="F72" s="85">
        <v>5667.2483072556115</v>
      </c>
      <c r="G72" s="85">
        <v>1133.4496614511224</v>
      </c>
      <c r="H72" s="85">
        <v>3400.3489843533662</v>
      </c>
      <c r="I72" s="85">
        <v>4913.504282390616</v>
      </c>
      <c r="J72" s="85">
        <v>23989.462084613002</v>
      </c>
      <c r="K72" s="85">
        <v>3400.3489843533662</v>
      </c>
      <c r="L72" s="85">
        <v>54084.698457370912</v>
      </c>
      <c r="M72" s="85">
        <v>9833.5815377038016</v>
      </c>
      <c r="N72" s="85">
        <v>7866.8652301630427</v>
      </c>
      <c r="O72" s="73"/>
      <c r="P72" s="73"/>
      <c r="Q72" s="128">
        <f>(C72+D72)/SUM(C72:N72)</f>
        <v>9.9710982658959516E-2</v>
      </c>
      <c r="R72" s="128">
        <f>(E72+L72)/SUM(C72:N72)</f>
        <v>0.4397418639638927</v>
      </c>
      <c r="S72" s="128">
        <f>(F72+M72)/SUM(C72:N72)</f>
        <v>0.11857629265975136</v>
      </c>
      <c r="T72" s="128">
        <f>(N72+G72)/SUM(C72:N72)</f>
        <v>6.8849473434159494E-2</v>
      </c>
      <c r="U72" s="128">
        <f>1-Q72-R72-S72-T72</f>
        <v>0.27312138728323698</v>
      </c>
      <c r="V72" s="73"/>
      <c r="AB72" s="106">
        <f t="shared" si="164"/>
        <v>0.16800826826197934</v>
      </c>
      <c r="AC72" s="107">
        <f t="shared" si="165"/>
        <v>0.1882206238919511</v>
      </c>
      <c r="AD72" s="107">
        <f t="shared" si="166"/>
        <v>7.4582173519331149E-2</v>
      </c>
      <c r="AE72" s="108">
        <f t="shared" si="167"/>
        <v>0.12862215623171291</v>
      </c>
    </row>
    <row r="73" spans="1:31" x14ac:dyDescent="0.25">
      <c r="A73" s="84" t="s">
        <v>86</v>
      </c>
      <c r="B73" s="48">
        <v>0.10056541430070046</v>
      </c>
      <c r="C73" s="85">
        <v>4443.5113914541107</v>
      </c>
      <c r="D73" s="85">
        <v>4073.2187754996016</v>
      </c>
      <c r="E73" s="85">
        <v>2221.7556957270554</v>
      </c>
      <c r="F73" s="85">
        <v>3702.9261595450926</v>
      </c>
      <c r="G73" s="85">
        <v>740.58523190901849</v>
      </c>
      <c r="H73" s="85">
        <v>2221.7556957270554</v>
      </c>
      <c r="I73" s="85">
        <v>3210.4369803255959</v>
      </c>
      <c r="J73" s="85">
        <v>15674.486433354376</v>
      </c>
      <c r="K73" s="85">
        <v>2221.7556957270554</v>
      </c>
      <c r="L73" s="85">
        <v>35338.427732644959</v>
      </c>
      <c r="M73" s="85">
        <v>6425.1686786627197</v>
      </c>
      <c r="N73" s="85">
        <v>5140.1349429301736</v>
      </c>
      <c r="O73" s="73"/>
      <c r="P73" s="73"/>
      <c r="Q73" s="128">
        <f>(C73+D73)/SUM(C73:N73)</f>
        <v>9.9710982658959516E-2</v>
      </c>
      <c r="R73" s="128">
        <f>(E73+L73)/SUM(C73:N73)</f>
        <v>0.4397418639638927</v>
      </c>
      <c r="S73" s="128">
        <f>(F73+M73)/SUM(C73:N73)</f>
        <v>0.11857629265975138</v>
      </c>
      <c r="T73" s="128">
        <f>(N73+G73)/SUM(C73:N73)</f>
        <v>6.8849473434159453E-2</v>
      </c>
      <c r="U73" s="128">
        <f>1-Q73-R73-S73-T73</f>
        <v>0.27312138728323698</v>
      </c>
      <c r="V73" s="73"/>
      <c r="AB73" s="106">
        <f t="shared" si="164"/>
        <v>0.10977500505327567</v>
      </c>
      <c r="AC73" s="107">
        <f t="shared" si="165"/>
        <v>0.1229815660420415</v>
      </c>
      <c r="AD73" s="107">
        <f t="shared" si="166"/>
        <v>4.8731283047345461E-2</v>
      </c>
      <c r="AE73" s="108">
        <f t="shared" si="167"/>
        <v>8.4040493937373492E-2</v>
      </c>
    </row>
    <row r="74" spans="1:31" x14ac:dyDescent="0.25">
      <c r="A74" s="84" t="s">
        <v>175</v>
      </c>
      <c r="B74" s="48">
        <v>8.2679869938559816E-2</v>
      </c>
      <c r="C74" s="85">
        <v>677.99624900356469</v>
      </c>
      <c r="D74" s="85">
        <v>6525.713896659312</v>
      </c>
      <c r="E74" s="85">
        <v>2768.4846834312225</v>
      </c>
      <c r="F74" s="85">
        <v>7909.9562383749253</v>
      </c>
      <c r="G74" s="85">
        <v>307.60940927013598</v>
      </c>
      <c r="H74" s="85">
        <v>1149.4155158888559</v>
      </c>
      <c r="I74" s="85">
        <v>228.59773528903528</v>
      </c>
      <c r="J74" s="85">
        <v>9658.5129106849181</v>
      </c>
      <c r="K74" s="85">
        <v>5805.3138165461924</v>
      </c>
      <c r="L74" s="85">
        <v>16750.411738369676</v>
      </c>
      <c r="M74" s="85">
        <v>16931.028961272488</v>
      </c>
      <c r="N74" s="85">
        <v>4880.4688292735218</v>
      </c>
      <c r="O74" s="73"/>
      <c r="P74" s="73"/>
      <c r="Q74" s="128">
        <f t="shared" ref="Q74" si="168">(C74+D74)/SUM(C74:N74)</f>
        <v>9.7885128012277015E-2</v>
      </c>
      <c r="R74" s="128">
        <f t="shared" ref="R74" si="169">(E74+L74)/SUM(C74:N74)</f>
        <v>0.26522578452947243</v>
      </c>
      <c r="S74" s="128">
        <f t="shared" ref="S74" si="170">(F74+M74)/SUM(C74:N74)</f>
        <v>0.33754315027271492</v>
      </c>
      <c r="T74" s="128">
        <f t="shared" ref="T74" si="171">(N74+G74)/SUM(C74:N74)</f>
        <v>7.0496409801178106E-2</v>
      </c>
      <c r="U74" s="128">
        <f t="shared" ref="U74" si="172">1-Q74-R74-S74-T74</f>
        <v>0.22884952738435754</v>
      </c>
      <c r="V74" s="73"/>
      <c r="AB74" s="109">
        <f t="shared" si="164"/>
        <v>9.2851047542971132E-2</v>
      </c>
      <c r="AC74" s="110">
        <f t="shared" si="165"/>
        <v>6.3909816999248845E-2</v>
      </c>
      <c r="AD74" s="110">
        <f t="shared" si="166"/>
        <v>0.11952228926335211</v>
      </c>
      <c r="AE74" s="111">
        <f t="shared" si="167"/>
        <v>7.4142051447783824E-2</v>
      </c>
    </row>
    <row r="77" spans="1:31" ht="15.75" x14ac:dyDescent="0.25">
      <c r="A77" s="77" t="s">
        <v>158</v>
      </c>
      <c r="B77" s="78" t="s">
        <v>179</v>
      </c>
      <c r="C77" s="79"/>
      <c r="D77" s="80" t="s">
        <v>180</v>
      </c>
      <c r="E77" s="80" t="s">
        <v>52</v>
      </c>
      <c r="F77" s="79"/>
      <c r="G77" s="81"/>
      <c r="H77" s="81"/>
      <c r="I77" s="81"/>
      <c r="J77" s="81"/>
      <c r="K77" s="81"/>
      <c r="L77" s="81"/>
      <c r="M77" s="81"/>
      <c r="N77" s="81"/>
    </row>
    <row r="78" spans="1:31" x14ac:dyDescent="0.25">
      <c r="A78" s="82"/>
      <c r="B78" s="79" t="s">
        <v>182</v>
      </c>
      <c r="C78" s="79"/>
      <c r="D78" s="48">
        <v>0.53</v>
      </c>
      <c r="E78" s="48">
        <v>0.47</v>
      </c>
      <c r="F78" s="79"/>
      <c r="G78" s="82"/>
      <c r="H78" s="81"/>
      <c r="I78" s="81"/>
      <c r="J78" s="81"/>
      <c r="K78" s="81"/>
      <c r="L78" s="81"/>
      <c r="M78" s="81"/>
      <c r="N78" s="81"/>
    </row>
    <row r="79" spans="1:31" ht="15.75" thickBot="1" x14ac:dyDescent="0.3">
      <c r="A79" s="82"/>
      <c r="B79" s="52">
        <v>587526</v>
      </c>
      <c r="C79" s="84"/>
      <c r="D79" s="85">
        <v>311388.78000000003</v>
      </c>
      <c r="E79" s="85">
        <v>276137.21999999997</v>
      </c>
      <c r="F79" s="84" t="s">
        <v>196</v>
      </c>
      <c r="G79" s="82"/>
      <c r="H79" s="81"/>
      <c r="I79" s="81"/>
      <c r="J79" s="81"/>
      <c r="K79" s="81"/>
      <c r="L79" s="81"/>
      <c r="M79" s="81"/>
      <c r="N79" s="81"/>
    </row>
    <row r="80" spans="1:31" ht="15.75" x14ac:dyDescent="0.25">
      <c r="A80" s="81"/>
      <c r="B80" s="81"/>
      <c r="C80" s="86" t="s">
        <v>185</v>
      </c>
      <c r="D80" s="87"/>
      <c r="E80" s="87"/>
      <c r="F80" s="88"/>
      <c r="G80" s="88"/>
      <c r="H80" s="88"/>
      <c r="I80" s="88"/>
      <c r="J80" s="88"/>
      <c r="K80" s="89"/>
      <c r="L80" s="86" t="s">
        <v>186</v>
      </c>
      <c r="M80" s="90"/>
      <c r="N80" s="91"/>
    </row>
    <row r="81" spans="1:31" ht="15.75" thickBot="1" x14ac:dyDescent="0.3">
      <c r="A81" s="92" t="s">
        <v>187</v>
      </c>
      <c r="B81" s="93"/>
      <c r="C81" s="94" t="s">
        <v>169</v>
      </c>
      <c r="D81" s="95" t="s">
        <v>188</v>
      </c>
      <c r="E81" s="95" t="s">
        <v>189</v>
      </c>
      <c r="F81" s="95" t="s">
        <v>190</v>
      </c>
      <c r="G81" s="95" t="s">
        <v>191</v>
      </c>
      <c r="H81" s="95" t="s">
        <v>170</v>
      </c>
      <c r="I81" s="95" t="s">
        <v>171</v>
      </c>
      <c r="J81" s="96" t="s">
        <v>172</v>
      </c>
      <c r="K81" s="97" t="s">
        <v>173</v>
      </c>
      <c r="L81" s="98" t="s">
        <v>66</v>
      </c>
      <c r="M81" s="99" t="s">
        <v>69</v>
      </c>
      <c r="N81" s="100" t="s">
        <v>62</v>
      </c>
      <c r="Q81" s="74" t="s">
        <v>194</v>
      </c>
      <c r="R81" s="71" t="s">
        <v>66</v>
      </c>
      <c r="S81" s="71" t="s">
        <v>69</v>
      </c>
      <c r="T81" s="71" t="s">
        <v>62</v>
      </c>
      <c r="U81" s="71" t="s">
        <v>195</v>
      </c>
      <c r="W81" s="71" t="s">
        <v>170</v>
      </c>
      <c r="X81" s="71" t="s">
        <v>171</v>
      </c>
      <c r="Y81" s="71" t="s">
        <v>173</v>
      </c>
      <c r="AB81" s="103" t="s">
        <v>194</v>
      </c>
      <c r="AC81" s="104" t="s">
        <v>66</v>
      </c>
      <c r="AD81" s="104" t="s">
        <v>69</v>
      </c>
      <c r="AE81" s="105" t="s">
        <v>62</v>
      </c>
    </row>
    <row r="82" spans="1:31" x14ac:dyDescent="0.25">
      <c r="A82" s="84" t="s">
        <v>160</v>
      </c>
      <c r="B82" s="48">
        <v>0.09</v>
      </c>
      <c r="C82" s="85">
        <v>2651.9825196073948</v>
      </c>
      <c r="D82" s="85">
        <v>2531.4378596252404</v>
      </c>
      <c r="E82" s="85">
        <v>1500.1113242223646</v>
      </c>
      <c r="F82" s="85">
        <v>4050.3005754003843</v>
      </c>
      <c r="G82" s="85">
        <v>328.14935217364217</v>
      </c>
      <c r="H82" s="85">
        <v>2752.9386723424491</v>
      </c>
      <c r="I82" s="85">
        <v>82.243603350491156</v>
      </c>
      <c r="J82" s="85">
        <v>3359.0557680650259</v>
      </c>
      <c r="K82" s="85">
        <v>6465.9208824989846</v>
      </c>
      <c r="L82" s="85">
        <v>13063.484734096875</v>
      </c>
      <c r="M82" s="85">
        <v>6568.1894492691463</v>
      </c>
      <c r="N82" s="85">
        <v>461.71501663398078</v>
      </c>
      <c r="O82" s="73"/>
      <c r="P82" s="73"/>
      <c r="Q82" s="128">
        <f>(C82+D82)/SUM(C82:N82)</f>
        <v>0.11830098615595756</v>
      </c>
      <c r="R82" s="128">
        <f>(E82+L82)/SUM(C82:N82)</f>
        <v>0.33238434269752254</v>
      </c>
      <c r="S82" s="128">
        <f>(F82+M82)/SUM(C82:N82)</f>
        <v>0.24234535297165516</v>
      </c>
      <c r="T82" s="128">
        <f>(N82+G82)/SUM(C82:N82)</f>
        <v>1.802704139794814E-2</v>
      </c>
      <c r="U82" s="128">
        <f>1-Q82-R82-S82-T82</f>
        <v>0.2889422767769167</v>
      </c>
      <c r="V82" s="73"/>
      <c r="W82" s="72">
        <f>SUM(H82:H87)/(SUM($H$82:$K$87))</f>
        <v>0.16370371030068631</v>
      </c>
      <c r="X82" s="72">
        <f>SUM(I82:I87)/(SUM($H$82:$K$87))</f>
        <v>4.6985910243795975E-2</v>
      </c>
      <c r="Y82" s="37">
        <f>1-W82-X82</f>
        <v>0.78931037945551774</v>
      </c>
      <c r="AB82" s="112">
        <f t="shared" ref="AB82:AB87" si="173">SUM(C82:D82)/SUM($C$82:$D$87)</f>
        <v>0.10422630602029333</v>
      </c>
      <c r="AC82" s="113">
        <f t="shared" ref="AC82:AC87" si="174">(L82+E82)/(SUM($E$82:$E$87)+SUM($L$82:$L$87))</f>
        <v>9.3642207372396855E-2</v>
      </c>
      <c r="AD82" s="113">
        <f t="shared" ref="AD82:AD87" si="175">(F82+M82)/(SUM($F$82:$F$87)+SUM($M$82:$M$87))</f>
        <v>0.12918746835296055</v>
      </c>
      <c r="AE82" s="114">
        <f t="shared" ref="AE82:AE87" si="176">(G82+N82)/(SUM($G$82:$G$87)+SUM($N$82:$N$87))</f>
        <v>3.2158318377859402E-2</v>
      </c>
    </row>
    <row r="83" spans="1:31" x14ac:dyDescent="0.25">
      <c r="A83" s="84" t="s">
        <v>174</v>
      </c>
      <c r="B83" s="48">
        <v>0.13</v>
      </c>
      <c r="C83" s="85">
        <v>3611.9622021021737</v>
      </c>
      <c r="D83" s="85">
        <v>3064.6952017836629</v>
      </c>
      <c r="E83" s="85">
        <v>1418.8403711961407</v>
      </c>
      <c r="F83" s="85">
        <v>6129.3904035673258</v>
      </c>
      <c r="G83" s="85">
        <v>340.52168908707364</v>
      </c>
      <c r="H83" s="85">
        <v>3304.124514423012</v>
      </c>
      <c r="I83" s="85">
        <v>2364.7528698651836</v>
      </c>
      <c r="J83" s="85">
        <v>11919.50333191155</v>
      </c>
      <c r="K83" s="85">
        <v>4767.3036472190306</v>
      </c>
      <c r="L83" s="85">
        <v>9675.0098003071653</v>
      </c>
      <c r="M83" s="85">
        <v>13099.460862711783</v>
      </c>
      <c r="N83" s="85">
        <v>6249.3137369810511</v>
      </c>
      <c r="O83" s="73"/>
      <c r="P83" s="73"/>
      <c r="Q83" s="128">
        <f>(C83+D83)/SUM(C83:N83)</f>
        <v>0.10124603369474547</v>
      </c>
      <c r="R83" s="128">
        <f>(E83+L83)/SUM(C83:N83)</f>
        <v>0.16822913927181146</v>
      </c>
      <c r="S83" s="128">
        <f>(F83+M83)/SUM(C83:N83)</f>
        <v>0.29158975898387024</v>
      </c>
      <c r="T83" s="128">
        <f>(N83+G83)/SUM(C83:N83)</f>
        <v>9.9929449607854853E-2</v>
      </c>
      <c r="U83" s="128">
        <f>1-Q83-R83-S83-T83</f>
        <v>0.33900561844171795</v>
      </c>
      <c r="V83" s="73"/>
      <c r="AB83" s="106">
        <f t="shared" si="173"/>
        <v>0.13425176560213364</v>
      </c>
      <c r="AC83" s="107">
        <f t="shared" si="174"/>
        <v>7.1332149982612558E-2</v>
      </c>
      <c r="AD83" s="107">
        <f t="shared" si="175"/>
        <v>0.23394348995525183</v>
      </c>
      <c r="AE83" s="108">
        <f t="shared" si="176"/>
        <v>0.26829672796749443</v>
      </c>
    </row>
    <row r="84" spans="1:31" x14ac:dyDescent="0.25">
      <c r="A84" s="84" t="s">
        <v>84</v>
      </c>
      <c r="B84" s="48">
        <v>0.41</v>
      </c>
      <c r="C84" s="85">
        <v>5702.4597424705926</v>
      </c>
      <c r="D84" s="85">
        <v>11793.723558291453</v>
      </c>
      <c r="E84" s="85">
        <v>5376.0563228678993</v>
      </c>
      <c r="F84" s="85">
        <v>3628.8380179358314</v>
      </c>
      <c r="G84" s="85">
        <v>638.40668834056305</v>
      </c>
      <c r="H84" s="85">
        <v>10376.208707535268</v>
      </c>
      <c r="I84" s="85">
        <v>736.85571975308153</v>
      </c>
      <c r="J84" s="85">
        <v>82813.747299986862</v>
      </c>
      <c r="K84" s="85">
        <v>11857.340224778727</v>
      </c>
      <c r="L84" s="85">
        <v>59141.362193612214</v>
      </c>
      <c r="M84" s="85">
        <v>24898.951181907414</v>
      </c>
      <c r="N84" s="85">
        <v>7496.2374244803732</v>
      </c>
      <c r="O84" s="73"/>
      <c r="P84" s="73"/>
      <c r="Q84" s="128">
        <f>(C84+D84)/SUM(C84:N84)</f>
        <v>7.7947824637486465E-2</v>
      </c>
      <c r="R84" s="128">
        <f>(E84+L84)/SUM(C84:N84)</f>
        <v>0.28743368414337983</v>
      </c>
      <c r="S84" s="128">
        <f>(F84+M84)/SUM(C84:N84)</f>
        <v>0.12709509677734743</v>
      </c>
      <c r="T84" s="128">
        <f>(N84+G84)/SUM(C84:N84)</f>
        <v>3.6240921913918839E-2</v>
      </c>
      <c r="U84" s="128">
        <f>1-Q84-R84-S84-T84</f>
        <v>0.47128247252786748</v>
      </c>
      <c r="V84" s="73"/>
      <c r="AB84" s="106">
        <f t="shared" si="173"/>
        <v>0.35180680351500543</v>
      </c>
      <c r="AC84" s="107">
        <f t="shared" si="174"/>
        <v>0.41483940227803834</v>
      </c>
      <c r="AD84" s="107">
        <f t="shared" si="175"/>
        <v>0.34707692486148728</v>
      </c>
      <c r="AE84" s="108">
        <f t="shared" si="176"/>
        <v>0.33119163947802915</v>
      </c>
    </row>
    <row r="85" spans="1:31" x14ac:dyDescent="0.25">
      <c r="A85" s="84" t="s">
        <v>85</v>
      </c>
      <c r="B85" s="48">
        <v>0.22642693215170667</v>
      </c>
      <c r="C85" s="85">
        <v>6877.7393935250984</v>
      </c>
      <c r="D85" s="85">
        <v>5627.2413219750797</v>
      </c>
      <c r="E85" s="85">
        <v>6252.4903577500891</v>
      </c>
      <c r="F85" s="85">
        <v>1875.7471073250267</v>
      </c>
      <c r="G85" s="85">
        <v>625.24903577500891</v>
      </c>
      <c r="H85" s="85">
        <v>11254.482643950159</v>
      </c>
      <c r="I85" s="85">
        <v>4570.5704515153166</v>
      </c>
      <c r="J85" s="85">
        <v>22315.138086810075</v>
      </c>
      <c r="K85" s="85">
        <v>3126.2451788750445</v>
      </c>
      <c r="L85" s="85">
        <v>35704.594544033396</v>
      </c>
      <c r="M85" s="85">
        <v>9898.3034379498531</v>
      </c>
      <c r="N85" s="85">
        <v>4949.1517189749266</v>
      </c>
      <c r="O85" s="73"/>
      <c r="P85" s="73"/>
      <c r="Q85" s="128">
        <f>(C85+D85)/SUM(C85:N85)</f>
        <v>0.11058823529411763</v>
      </c>
      <c r="R85" s="128">
        <f>(E85+L85)/SUM(C85:N85)</f>
        <v>0.37104895104895103</v>
      </c>
      <c r="S85" s="128">
        <f>(F85+M85)/SUM(C85:N85)</f>
        <v>0.104124228712464</v>
      </c>
      <c r="T85" s="128">
        <f>(N85+G85)/SUM(C85:N85)</f>
        <v>4.9297408473879055E-2</v>
      </c>
      <c r="U85" s="128">
        <f>1-Q85-R85-S85-T85</f>
        <v>0.36494117647058832</v>
      </c>
      <c r="V85" s="73"/>
      <c r="AB85" s="106">
        <f t="shared" si="173"/>
        <v>0.25144554203117492</v>
      </c>
      <c r="AC85" s="107">
        <f t="shared" si="174"/>
        <v>0.26977911426413903</v>
      </c>
      <c r="AD85" s="107">
        <f t="shared" si="175"/>
        <v>0.14324633527648814</v>
      </c>
      <c r="AE85" s="108">
        <f t="shared" si="176"/>
        <v>0.22695460298790743</v>
      </c>
    </row>
    <row r="86" spans="1:31" x14ac:dyDescent="0.25">
      <c r="A86" s="84" t="s">
        <v>86</v>
      </c>
      <c r="B86" s="48">
        <v>9.3573067848293306E-2</v>
      </c>
      <c r="C86" s="85">
        <v>2842.2907504749001</v>
      </c>
      <c r="D86" s="85">
        <v>2325.5106140249181</v>
      </c>
      <c r="E86" s="85">
        <v>2583.9006822499091</v>
      </c>
      <c r="F86" s="85">
        <v>775.17020467497287</v>
      </c>
      <c r="G86" s="85">
        <v>258.39006822499096</v>
      </c>
      <c r="H86" s="85">
        <v>4651.0212280498363</v>
      </c>
      <c r="I86" s="85">
        <v>1888.831398724684</v>
      </c>
      <c r="J86" s="85">
        <v>9221.9415349499268</v>
      </c>
      <c r="K86" s="85">
        <v>1291.9503411249545</v>
      </c>
      <c r="L86" s="85">
        <v>14755.260851770798</v>
      </c>
      <c r="M86" s="85">
        <v>4090.5673648473494</v>
      </c>
      <c r="N86" s="85">
        <v>2045.2836824236747</v>
      </c>
      <c r="O86" s="73"/>
      <c r="P86" s="73"/>
      <c r="Q86" s="128">
        <f>(C86+D86)/SUM(C86:N86)</f>
        <v>0.11058823529411763</v>
      </c>
      <c r="R86" s="128">
        <f>(E86+L86)/SUM(C86:N86)</f>
        <v>0.37104895104895108</v>
      </c>
      <c r="S86" s="128">
        <f>(F86+M86)/SUM(C86:N86)</f>
        <v>0.10412422871246399</v>
      </c>
      <c r="T86" s="128">
        <f>(N86+G86)/SUM(C86:N86)</f>
        <v>4.9297408473879062E-2</v>
      </c>
      <c r="U86" s="128">
        <f>1-Q86-R86-S86-T86</f>
        <v>0.36494117647058821</v>
      </c>
      <c r="V86" s="73"/>
      <c r="AB86" s="106">
        <f t="shared" si="173"/>
        <v>0.1039122446302891</v>
      </c>
      <c r="AC86" s="107">
        <f t="shared" si="174"/>
        <v>0.111488766478438</v>
      </c>
      <c r="AD86" s="107">
        <f t="shared" si="175"/>
        <v>5.9197900719979178E-2</v>
      </c>
      <c r="AE86" s="108">
        <f t="shared" si="176"/>
        <v>9.3791132804118868E-2</v>
      </c>
    </row>
    <row r="87" spans="1:31" x14ac:dyDescent="0.25">
      <c r="A87" s="84" t="s">
        <v>175</v>
      </c>
      <c r="B87" s="48">
        <v>0.05</v>
      </c>
      <c r="C87" s="85">
        <v>281.86262577068857</v>
      </c>
      <c r="D87" s="85">
        <v>2421.4561941209154</v>
      </c>
      <c r="E87" s="85">
        <v>2092.6164640551119</v>
      </c>
      <c r="F87" s="85">
        <v>1076.2027529426289</v>
      </c>
      <c r="G87" s="85">
        <v>69.753882135170414</v>
      </c>
      <c r="H87" s="85">
        <v>1563.857125369758</v>
      </c>
      <c r="I87" s="85">
        <v>87.41157915567355</v>
      </c>
      <c r="J87" s="85">
        <v>3693.238101204081</v>
      </c>
      <c r="K87" s="85">
        <v>2632.8399815717412</v>
      </c>
      <c r="L87" s="85">
        <v>3960.1164298608346</v>
      </c>
      <c r="M87" s="85">
        <v>6103.3063212347161</v>
      </c>
      <c r="N87" s="85">
        <v>1099.5712489044502</v>
      </c>
      <c r="O87" s="73"/>
      <c r="P87" s="73"/>
      <c r="Q87" s="128">
        <f t="shared" ref="Q87" si="177">(C87+D87)/SUM(C87:N87)</f>
        <v>0.10777823695136296</v>
      </c>
      <c r="R87" s="128">
        <f t="shared" ref="R87" si="178">(E87+L87)/SUM(C87:N87)</f>
        <v>0.24131555451159822</v>
      </c>
      <c r="S87" s="128">
        <f t="shared" ref="S87" si="179">(F87+M87)/SUM(C87:N87)</f>
        <v>0.28623883520411902</v>
      </c>
      <c r="T87" s="128">
        <f t="shared" ref="T87" si="180">(N87+G87)/SUM(C87:N87)</f>
        <v>4.6619658813097431E-2</v>
      </c>
      <c r="U87" s="128">
        <f t="shared" ref="U87" si="181">1-Q87-R87-S87-T87</f>
        <v>0.31804771451982239</v>
      </c>
      <c r="V87" s="73"/>
      <c r="AB87" s="109">
        <f t="shared" si="173"/>
        <v>5.4357338201103507E-2</v>
      </c>
      <c r="AC87" s="110">
        <f t="shared" si="174"/>
        <v>3.8918359624375447E-2</v>
      </c>
      <c r="AD87" s="110">
        <f t="shared" si="175"/>
        <v>8.7347880833833019E-2</v>
      </c>
      <c r="AE87" s="111">
        <f t="shared" si="176"/>
        <v>4.760757838459085E-2</v>
      </c>
    </row>
    <row r="90" spans="1:31" ht="15.75" x14ac:dyDescent="0.25">
      <c r="A90" s="77" t="s">
        <v>177</v>
      </c>
      <c r="B90" s="78" t="s">
        <v>179</v>
      </c>
      <c r="C90" s="79"/>
      <c r="D90" s="80" t="s">
        <v>180</v>
      </c>
      <c r="E90" s="80" t="s">
        <v>52</v>
      </c>
      <c r="F90" s="79"/>
      <c r="G90" s="81"/>
      <c r="H90" s="81"/>
      <c r="I90" s="81"/>
      <c r="J90" s="81"/>
      <c r="K90" s="81"/>
      <c r="L90" s="81"/>
      <c r="M90" s="81"/>
      <c r="N90" s="81"/>
    </row>
    <row r="91" spans="1:31" x14ac:dyDescent="0.25">
      <c r="A91" s="82"/>
      <c r="B91" s="79" t="s">
        <v>182</v>
      </c>
      <c r="C91" s="79"/>
      <c r="D91" s="48">
        <v>0.39</v>
      </c>
      <c r="E91" s="48">
        <v>0.61</v>
      </c>
      <c r="F91" s="79"/>
      <c r="G91" s="82"/>
      <c r="H91" s="81"/>
      <c r="I91" s="81"/>
      <c r="J91" s="81"/>
      <c r="K91" s="81"/>
      <c r="L91" s="81"/>
      <c r="M91" s="81"/>
      <c r="N91" s="81"/>
    </row>
    <row r="92" spans="1:31" ht="15.75" thickBot="1" x14ac:dyDescent="0.3">
      <c r="A92" s="82"/>
      <c r="B92" s="52">
        <v>177240</v>
      </c>
      <c r="C92" s="84"/>
      <c r="D92" s="85">
        <v>69123.600000000006</v>
      </c>
      <c r="E92" s="85">
        <v>108116.4</v>
      </c>
      <c r="F92" s="84" t="s">
        <v>196</v>
      </c>
      <c r="G92" s="82"/>
      <c r="H92" s="81"/>
      <c r="I92" s="81"/>
      <c r="J92" s="81"/>
      <c r="K92" s="81"/>
      <c r="L92" s="81"/>
      <c r="M92" s="81"/>
      <c r="N92" s="81"/>
    </row>
    <row r="93" spans="1:31" ht="15.75" x14ac:dyDescent="0.25">
      <c r="A93" s="81"/>
      <c r="B93" s="81"/>
      <c r="C93" s="86" t="s">
        <v>185</v>
      </c>
      <c r="D93" s="87"/>
      <c r="E93" s="87"/>
      <c r="F93" s="88"/>
      <c r="G93" s="88"/>
      <c r="H93" s="88"/>
      <c r="I93" s="88"/>
      <c r="J93" s="88"/>
      <c r="K93" s="89"/>
      <c r="L93" s="86" t="s">
        <v>186</v>
      </c>
      <c r="M93" s="90"/>
      <c r="N93" s="91"/>
    </row>
    <row r="94" spans="1:31" ht="15.75" thickBot="1" x14ac:dyDescent="0.3">
      <c r="A94" s="92" t="s">
        <v>187</v>
      </c>
      <c r="B94" s="93"/>
      <c r="C94" s="94" t="s">
        <v>169</v>
      </c>
      <c r="D94" s="95" t="s">
        <v>188</v>
      </c>
      <c r="E94" s="95" t="s">
        <v>189</v>
      </c>
      <c r="F94" s="95" t="s">
        <v>190</v>
      </c>
      <c r="G94" s="95" t="s">
        <v>191</v>
      </c>
      <c r="H94" s="95" t="s">
        <v>170</v>
      </c>
      <c r="I94" s="95" t="s">
        <v>171</v>
      </c>
      <c r="J94" s="96" t="s">
        <v>172</v>
      </c>
      <c r="K94" s="97" t="s">
        <v>173</v>
      </c>
      <c r="L94" s="98" t="s">
        <v>66</v>
      </c>
      <c r="M94" s="99" t="s">
        <v>69</v>
      </c>
      <c r="N94" s="100" t="s">
        <v>62</v>
      </c>
      <c r="Q94" s="74" t="s">
        <v>194</v>
      </c>
      <c r="R94" s="71" t="s">
        <v>66</v>
      </c>
      <c r="S94" s="71" t="s">
        <v>69</v>
      </c>
      <c r="T94" s="71" t="s">
        <v>62</v>
      </c>
      <c r="U94" s="71" t="s">
        <v>195</v>
      </c>
      <c r="W94" s="71" t="s">
        <v>170</v>
      </c>
      <c r="X94" s="71" t="s">
        <v>171</v>
      </c>
      <c r="Y94" s="71" t="s">
        <v>173</v>
      </c>
      <c r="AB94" s="103" t="s">
        <v>194</v>
      </c>
      <c r="AC94" s="104" t="s">
        <v>66</v>
      </c>
      <c r="AD94" s="104" t="s">
        <v>69</v>
      </c>
      <c r="AE94" s="105" t="s">
        <v>62</v>
      </c>
    </row>
    <row r="95" spans="1:31" x14ac:dyDescent="0.25">
      <c r="A95" s="84" t="s">
        <v>160</v>
      </c>
      <c r="B95" s="48">
        <v>0.24859999999999999</v>
      </c>
      <c r="C95" s="85">
        <v>521.4746611326957</v>
      </c>
      <c r="D95" s="85">
        <v>4867.0968372384932</v>
      </c>
      <c r="E95" s="85">
        <v>1784.6021736541138</v>
      </c>
      <c r="F95" s="85">
        <v>7300.6452558577394</v>
      </c>
      <c r="G95" s="85">
        <v>2129.3548662918402</v>
      </c>
      <c r="H95" s="85">
        <v>2150.268173014349</v>
      </c>
      <c r="I95" s="85">
        <v>67.226775064356701</v>
      </c>
      <c r="J95" s="85">
        <v>2745.7270516952462</v>
      </c>
      <c r="K95" s="85">
        <v>6992.8728108137466</v>
      </c>
      <c r="L95" s="85">
        <v>11253.221545680024</v>
      </c>
      <c r="M95" s="85">
        <v>5442.4640939022102</v>
      </c>
      <c r="N95" s="85">
        <v>47.822680417765525</v>
      </c>
      <c r="O95" s="73"/>
      <c r="P95" s="73"/>
      <c r="Q95" s="128">
        <f>(C95+D95)/SUM(C95:N95)</f>
        <v>0.11894572174505677</v>
      </c>
      <c r="R95" s="128">
        <f>(E95+L95)/SUM(C95:N95)</f>
        <v>0.28779303619702917</v>
      </c>
      <c r="S95" s="128">
        <f>(F95+M95)/SUM(C95:N95)</f>
        <v>0.28128759901238071</v>
      </c>
      <c r="T95" s="128">
        <f>(N95+G95)/SUM(C95:N95)</f>
        <v>4.8058368482033528E-2</v>
      </c>
      <c r="U95" s="128">
        <f>1-Q95-R95-S95-T95</f>
        <v>0.26391527456349972</v>
      </c>
      <c r="V95" s="73"/>
      <c r="W95" s="72">
        <f>SUM(H95:H100)/(SUM($H$95:$K$100))</f>
        <v>0.14104601505896075</v>
      </c>
      <c r="X95" s="72">
        <f>SUM(I95:I100)/(SUM($H$95:$K$100))</f>
        <v>2.4192994816020465E-2</v>
      </c>
      <c r="Y95" s="37">
        <f>1-W95-X95</f>
        <v>0.83476099012501881</v>
      </c>
      <c r="AB95" s="224">
        <f t="shared" ref="AB95:AB100" si="182">SUM(C95:D95)/SUM($C$95:$D$100)</f>
        <v>0.22934650642652077</v>
      </c>
      <c r="AC95" s="225">
        <f t="shared" ref="AC95:AC100" si="183">(L95+E95)/(SUM($E$95:$E$100)+SUM($L$95:$L$100))</f>
        <v>0.25265669048024331</v>
      </c>
      <c r="AD95" s="225">
        <f t="shared" ref="AD95:AD100" si="184">(F95+M95)/(SUM($F$95:$F$100)+SUM($M$95:$M$100))</f>
        <v>0.32349869854609875</v>
      </c>
      <c r="AE95" s="226">
        <f t="shared" ref="AE95:AE100" si="185">(G95+N95)/(SUM($G$95:$G$100)+SUM($N$95:$N$100))</f>
        <v>0.35712113295324954</v>
      </c>
    </row>
    <row r="96" spans="1:31" x14ac:dyDescent="0.25">
      <c r="A96" s="84" t="s">
        <v>174</v>
      </c>
      <c r="B96" s="48">
        <v>6.4800000000000177E-2</v>
      </c>
      <c r="C96" s="85">
        <v>128.16775849377365</v>
      </c>
      <c r="D96" s="85">
        <v>1063.3177000964929</v>
      </c>
      <c r="E96" s="85">
        <v>304.59621617347449</v>
      </c>
      <c r="F96" s="85">
        <v>1993.7206876809241</v>
      </c>
      <c r="G96" s="85">
        <v>398.74413753618472</v>
      </c>
      <c r="H96" s="85">
        <v>465.72069188796587</v>
      </c>
      <c r="I96" s="85">
        <v>348.81804864884168</v>
      </c>
      <c r="J96" s="85">
        <v>1758.2124314486146</v>
      </c>
      <c r="K96" s="85">
        <v>930.40298758443112</v>
      </c>
      <c r="L96" s="85">
        <v>1833.7378162981634</v>
      </c>
      <c r="M96" s="85">
        <v>2388.2034649203069</v>
      </c>
      <c r="N96" s="85">
        <v>142.41647878154163</v>
      </c>
      <c r="O96" s="73"/>
      <c r="P96" s="73"/>
      <c r="Q96" s="128">
        <f>(C96+D96)/SUM(C96:N96)</f>
        <v>0.10135076026917209</v>
      </c>
      <c r="R96" s="128">
        <f>(E96+L96)/SUM(C96:N96)</f>
        <v>0.18189208969185772</v>
      </c>
      <c r="S96" s="128">
        <f>(F96+M96)/SUM(C96:N96)</f>
        <v>0.37273752785320852</v>
      </c>
      <c r="T96" s="128">
        <f>(N96+G96)/SUM(C96:N96)</f>
        <v>4.6032487846246015E-2</v>
      </c>
      <c r="U96" s="128">
        <f>1-Q96-R96-S96-T96</f>
        <v>0.29798713433951568</v>
      </c>
      <c r="V96" s="73"/>
      <c r="AB96" s="228">
        <f t="shared" si="182"/>
        <v>5.0711589791149328E-2</v>
      </c>
      <c r="AC96" s="227">
        <f t="shared" si="183"/>
        <v>4.1438234740387277E-2</v>
      </c>
      <c r="AD96" s="227">
        <f t="shared" si="184"/>
        <v>0.11124025711361551</v>
      </c>
      <c r="AE96" s="229">
        <f t="shared" si="185"/>
        <v>8.8766252757447914E-2</v>
      </c>
    </row>
    <row r="97" spans="1:31" x14ac:dyDescent="0.25">
      <c r="A97" s="84" t="s">
        <v>84</v>
      </c>
      <c r="B97" s="48">
        <v>0.35270000000000001</v>
      </c>
      <c r="C97" s="85">
        <v>349.21088273670705</v>
      </c>
      <c r="D97" s="85">
        <v>7061.8200731200768</v>
      </c>
      <c r="E97" s="85">
        <v>1991.7954052389964</v>
      </c>
      <c r="F97" s="85">
        <v>2037.0634826307917</v>
      </c>
      <c r="G97" s="85">
        <v>1290.1402056661682</v>
      </c>
      <c r="H97" s="85">
        <v>2524.0489714472155</v>
      </c>
      <c r="I97" s="85">
        <v>187.5795956922521</v>
      </c>
      <c r="J97" s="85">
        <v>21081.69729821373</v>
      </c>
      <c r="K97" s="85">
        <v>3993.7006810954945</v>
      </c>
      <c r="L97" s="85">
        <v>16726.244154333144</v>
      </c>
      <c r="M97" s="85">
        <v>6773.6107654826646</v>
      </c>
      <c r="N97" s="85">
        <v>254.91332018419828</v>
      </c>
      <c r="O97" s="73"/>
      <c r="P97" s="73"/>
      <c r="Q97" s="128">
        <f>(C97+D97)/SUM(C97:N97)</f>
        <v>0.11530761690344901</v>
      </c>
      <c r="R97" s="128">
        <f>(E97+L97)/SUM(C97:N97)</f>
        <v>0.29123242738759075</v>
      </c>
      <c r="S97" s="128">
        <f>(F97+M97)/SUM(C97:N97)</f>
        <v>0.1370845509773071</v>
      </c>
      <c r="T97" s="128">
        <f>(N97+G97)/SUM(C97:N97)</f>
        <v>2.4039359856307695E-2</v>
      </c>
      <c r="U97" s="128">
        <f>1-Q97-R97-S97-T97</f>
        <v>0.43233604487534538</v>
      </c>
      <c r="V97" s="73"/>
      <c r="AB97" s="228">
        <f t="shared" si="182"/>
        <v>0.31542572261652668</v>
      </c>
      <c r="AC97" s="227">
        <f t="shared" si="183"/>
        <v>0.36273215754456434</v>
      </c>
      <c r="AD97" s="227">
        <f t="shared" si="184"/>
        <v>0.22366924542101821</v>
      </c>
      <c r="AE97" s="229">
        <f t="shared" si="185"/>
        <v>0.25343420726481131</v>
      </c>
    </row>
    <row r="98" spans="1:31" x14ac:dyDescent="0.25">
      <c r="A98" s="84" t="s">
        <v>85</v>
      </c>
      <c r="B98" s="48">
        <v>7.3015049130618792E-2</v>
      </c>
      <c r="C98" s="85">
        <v>157.88248515651267</v>
      </c>
      <c r="D98" s="85">
        <v>1263.0598812521014</v>
      </c>
      <c r="E98" s="85">
        <v>868.35366836081971</v>
      </c>
      <c r="F98" s="85">
        <v>394.70621289128167</v>
      </c>
      <c r="G98" s="85">
        <v>473.64745546953793</v>
      </c>
      <c r="H98" s="85">
        <v>1026.2361535173325</v>
      </c>
      <c r="I98" s="85">
        <v>436.15036524486635</v>
      </c>
      <c r="J98" s="85">
        <v>2129.4400185484646</v>
      </c>
      <c r="K98" s="85">
        <v>1184.118638673845</v>
      </c>
      <c r="L98" s="85">
        <v>3831.9359820827003</v>
      </c>
      <c r="M98" s="85">
        <v>1021.8495952220534</v>
      </c>
      <c r="N98" s="85">
        <v>63.865599701378336</v>
      </c>
      <c r="O98" s="73"/>
      <c r="P98" s="73"/>
      <c r="Q98" s="128">
        <f t="shared" ref="Q98:Q99" si="186">(C98+D98)/SUM(C98:N98)</f>
        <v>0.11056845073259154</v>
      </c>
      <c r="R98" s="128">
        <f t="shared" ref="R98:R99" si="187">(E98+L98)/SUM(C98:N98)</f>
        <v>0.36574582961975344</v>
      </c>
      <c r="S98" s="128">
        <f t="shared" ref="S98:S99" si="188">(F98+M98)/SUM(C98:N98)</f>
        <v>0.11022711742715771</v>
      </c>
      <c r="T98" s="128">
        <f t="shared" ref="T98:T99" si="189">(N98+G98)/SUM(C98:N98)</f>
        <v>4.1825753924842592E-2</v>
      </c>
      <c r="U98" s="128">
        <f t="shared" ref="U98:U99" si="190">1-Q98-R98-S98-T98</f>
        <v>0.37163284829565463</v>
      </c>
      <c r="V98" s="73"/>
      <c r="AB98" s="228">
        <f t="shared" si="182"/>
        <v>6.047765491610449E-2</v>
      </c>
      <c r="AC98" s="227">
        <f t="shared" si="183"/>
        <v>9.1085725113658006E-2</v>
      </c>
      <c r="AD98" s="227">
        <f t="shared" si="184"/>
        <v>3.5960921919830614E-2</v>
      </c>
      <c r="AE98" s="229">
        <f t="shared" si="185"/>
        <v>8.8167945480563781E-2</v>
      </c>
    </row>
    <row r="99" spans="1:31" x14ac:dyDescent="0.25">
      <c r="A99" s="84" t="s">
        <v>86</v>
      </c>
      <c r="B99" s="48">
        <v>6.1649775870743835E-2</v>
      </c>
      <c r="C99" s="85">
        <v>133.30703655903378</v>
      </c>
      <c r="D99" s="85">
        <v>1066.4562924722702</v>
      </c>
      <c r="E99" s="85">
        <v>733.1887010746857</v>
      </c>
      <c r="F99" s="85">
        <v>333.26759139758445</v>
      </c>
      <c r="G99" s="85">
        <v>399.9211096771013</v>
      </c>
      <c r="H99" s="85">
        <v>866.49573763371961</v>
      </c>
      <c r="I99" s="85">
        <v>368.26068849433079</v>
      </c>
      <c r="J99" s="85">
        <v>1797.978655589968</v>
      </c>
      <c r="K99" s="85">
        <v>999.80277419275319</v>
      </c>
      <c r="L99" s="85">
        <v>3235.4699100979028</v>
      </c>
      <c r="M99" s="85">
        <v>862.79197602610748</v>
      </c>
      <c r="N99" s="85">
        <v>53.924498501631717</v>
      </c>
      <c r="O99" s="73"/>
      <c r="P99" s="73"/>
      <c r="Q99" s="128">
        <f t="shared" si="186"/>
        <v>0.1105684507325915</v>
      </c>
      <c r="R99" s="128">
        <f t="shared" si="187"/>
        <v>0.36574582961975333</v>
      </c>
      <c r="S99" s="128">
        <f t="shared" si="188"/>
        <v>0.11022711742715771</v>
      </c>
      <c r="T99" s="128">
        <f t="shared" si="189"/>
        <v>4.1825753924842585E-2</v>
      </c>
      <c r="U99" s="128">
        <f t="shared" si="190"/>
        <v>0.37163284829565491</v>
      </c>
      <c r="V99" s="73"/>
      <c r="AB99" s="228">
        <f t="shared" si="182"/>
        <v>5.1063909634521017E-2</v>
      </c>
      <c r="AC99" s="227">
        <f t="shared" si="183"/>
        <v>7.6907632127119666E-2</v>
      </c>
      <c r="AD99" s="227">
        <f t="shared" si="184"/>
        <v>3.036336759147899E-2</v>
      </c>
      <c r="AE99" s="229">
        <f t="shared" si="185"/>
        <v>7.4444024109837012E-2</v>
      </c>
    </row>
    <row r="100" spans="1:31" x14ac:dyDescent="0.25">
      <c r="A100" s="84" t="s">
        <v>175</v>
      </c>
      <c r="B100" s="48">
        <v>0.20180000000000001</v>
      </c>
      <c r="C100" s="85">
        <v>80.982762896346685</v>
      </c>
      <c r="D100" s="85">
        <v>6802.5520832931215</v>
      </c>
      <c r="E100" s="85">
        <v>3637.4757667609056</v>
      </c>
      <c r="F100" s="85">
        <v>2834.3967013721349</v>
      </c>
      <c r="G100" s="85">
        <v>661.35923032016467</v>
      </c>
      <c r="H100" s="85">
        <v>1784.7841728952656</v>
      </c>
      <c r="I100" s="85">
        <v>104.4002785005403</v>
      </c>
      <c r="J100" s="85">
        <v>4411.0298665103837</v>
      </c>
      <c r="K100" s="85">
        <v>4160.4686135227321</v>
      </c>
      <c r="L100" s="85">
        <v>5402.3015614838141</v>
      </c>
      <c r="M100" s="85">
        <v>8008.8122159639761</v>
      </c>
      <c r="N100" s="85">
        <v>180.35838255221293</v>
      </c>
      <c r="O100" s="73"/>
      <c r="P100" s="73"/>
      <c r="Q100" s="128">
        <f>(C100+D100)/SUM(C100:N100)</f>
        <v>0.18081769985486232</v>
      </c>
      <c r="R100" s="128">
        <f>(E100+L100)/SUM(C100:N100)</f>
        <v>0.2374581926607352</v>
      </c>
      <c r="S100" s="128">
        <f>(F100+M100)/SUM(C100:N100)</f>
        <v>0.28483099734198414</v>
      </c>
      <c r="T100" s="128">
        <f>(N100+G100)/SUM(C100:N100)</f>
        <v>2.2110361331454727E-2</v>
      </c>
      <c r="U100" s="128">
        <f>1-Q100-R100-S100-T100</f>
        <v>0.27478274881096365</v>
      </c>
      <c r="V100" s="73"/>
      <c r="AB100" s="230">
        <f t="shared" si="182"/>
        <v>0.29297461661517765</v>
      </c>
      <c r="AC100" s="231">
        <f t="shared" si="183"/>
        <v>0.17517955999402732</v>
      </c>
      <c r="AD100" s="231">
        <f t="shared" si="184"/>
        <v>0.27526750940795797</v>
      </c>
      <c r="AE100" s="232">
        <f t="shared" si="185"/>
        <v>0.13806643743409039</v>
      </c>
    </row>
    <row r="101" spans="1:31" x14ac:dyDescent="0.25">
      <c r="AB101" s="107"/>
      <c r="AC101" s="107"/>
      <c r="AD101" s="107"/>
      <c r="AE101" s="107"/>
    </row>
    <row r="103" spans="1:31" ht="15.75" x14ac:dyDescent="0.25">
      <c r="A103" s="77" t="s">
        <v>178</v>
      </c>
      <c r="B103" s="78" t="s">
        <v>179</v>
      </c>
      <c r="C103" s="79"/>
      <c r="D103" s="80" t="s">
        <v>180</v>
      </c>
      <c r="E103" s="80" t="s">
        <v>52</v>
      </c>
      <c r="F103" s="79"/>
      <c r="G103" s="81"/>
      <c r="H103" s="81"/>
      <c r="I103" s="81"/>
      <c r="J103" s="81"/>
      <c r="K103" s="81"/>
      <c r="L103" s="81"/>
      <c r="M103" s="81"/>
      <c r="N103" s="81"/>
    </row>
    <row r="104" spans="1:31" x14ac:dyDescent="0.25">
      <c r="A104" s="82"/>
      <c r="B104" s="79" t="s">
        <v>182</v>
      </c>
      <c r="C104" s="79"/>
      <c r="D104" s="48">
        <v>0.66</v>
      </c>
      <c r="E104" s="48">
        <v>0.34</v>
      </c>
      <c r="F104" s="79"/>
      <c r="G104" s="82"/>
      <c r="H104" s="81"/>
      <c r="I104" s="81"/>
      <c r="J104" s="81"/>
      <c r="K104" s="81"/>
      <c r="L104" s="81"/>
      <c r="M104" s="81"/>
      <c r="N104" s="81"/>
    </row>
    <row r="105" spans="1:31" ht="15.75" thickBot="1" x14ac:dyDescent="0.3">
      <c r="A105" s="82"/>
      <c r="B105" s="52">
        <v>868172</v>
      </c>
      <c r="C105" s="84"/>
      <c r="D105" s="85">
        <v>572993.52</v>
      </c>
      <c r="E105" s="85">
        <v>295178.48000000004</v>
      </c>
      <c r="F105" s="84" t="s">
        <v>196</v>
      </c>
      <c r="G105" s="82"/>
      <c r="H105" s="81"/>
      <c r="I105" s="81"/>
      <c r="J105" s="81"/>
      <c r="K105" s="81"/>
      <c r="L105" s="81"/>
      <c r="M105" s="81"/>
      <c r="N105" s="81"/>
    </row>
    <row r="106" spans="1:31" ht="15.75" x14ac:dyDescent="0.25">
      <c r="A106" s="81"/>
      <c r="B106" s="81"/>
      <c r="C106" s="86" t="s">
        <v>185</v>
      </c>
      <c r="D106" s="87"/>
      <c r="E106" s="87"/>
      <c r="F106" s="88"/>
      <c r="G106" s="88"/>
      <c r="H106" s="88"/>
      <c r="I106" s="88"/>
      <c r="J106" s="88"/>
      <c r="K106" s="89"/>
      <c r="L106" s="86" t="s">
        <v>186</v>
      </c>
      <c r="M106" s="90"/>
      <c r="N106" s="91"/>
    </row>
    <row r="107" spans="1:31" ht="15.75" thickBot="1" x14ac:dyDescent="0.3">
      <c r="A107" s="92" t="s">
        <v>187</v>
      </c>
      <c r="B107" s="93"/>
      <c r="C107" s="94" t="s">
        <v>169</v>
      </c>
      <c r="D107" s="95" t="s">
        <v>188</v>
      </c>
      <c r="E107" s="95" t="s">
        <v>189</v>
      </c>
      <c r="F107" s="95" t="s">
        <v>190</v>
      </c>
      <c r="G107" s="95" t="s">
        <v>191</v>
      </c>
      <c r="H107" s="95" t="s">
        <v>170</v>
      </c>
      <c r="I107" s="95" t="s">
        <v>171</v>
      </c>
      <c r="J107" s="96" t="s">
        <v>172</v>
      </c>
      <c r="K107" s="97" t="s">
        <v>173</v>
      </c>
      <c r="L107" s="98" t="s">
        <v>66</v>
      </c>
      <c r="M107" s="99" t="s">
        <v>69</v>
      </c>
      <c r="N107" s="100" t="s">
        <v>62</v>
      </c>
      <c r="Q107" s="74" t="s">
        <v>194</v>
      </c>
      <c r="R107" s="71" t="s">
        <v>66</v>
      </c>
      <c r="S107" s="71" t="s">
        <v>69</v>
      </c>
      <c r="T107" s="71" t="s">
        <v>62</v>
      </c>
      <c r="U107" s="71" t="s">
        <v>195</v>
      </c>
      <c r="W107" s="71" t="s">
        <v>170</v>
      </c>
      <c r="X107" s="71" t="s">
        <v>171</v>
      </c>
      <c r="Y107" s="71" t="s">
        <v>173</v>
      </c>
      <c r="AB107" s="103" t="s">
        <v>194</v>
      </c>
      <c r="AC107" s="104" t="s">
        <v>66</v>
      </c>
      <c r="AD107" s="104" t="s">
        <v>69</v>
      </c>
      <c r="AE107" s="105" t="s">
        <v>62</v>
      </c>
    </row>
    <row r="108" spans="1:31" x14ac:dyDescent="0.25">
      <c r="A108" s="84" t="s">
        <v>160</v>
      </c>
      <c r="B108" s="48">
        <v>0.13</v>
      </c>
      <c r="C108" s="85">
        <v>1861.2665091871463</v>
      </c>
      <c r="D108" s="85">
        <v>5645.8417445343439</v>
      </c>
      <c r="E108" s="85">
        <v>7411.9768543630362</v>
      </c>
      <c r="F108" s="85">
        <v>2084.6184902896043</v>
      </c>
      <c r="G108" s="85">
        <v>3040.0686316723386</v>
      </c>
      <c r="H108" s="85">
        <v>1180.7409417655961</v>
      </c>
      <c r="I108" s="85">
        <v>100.40912394894927</v>
      </c>
      <c r="J108" s="85">
        <v>4100.985769430783</v>
      </c>
      <c r="K108" s="85">
        <v>9983.6873665169569</v>
      </c>
      <c r="L108" s="85">
        <v>23048.513206731419</v>
      </c>
      <c r="M108" s="85">
        <v>18810.719201492731</v>
      </c>
      <c r="N108" s="85">
        <v>1028.4643917758533</v>
      </c>
      <c r="O108" s="73"/>
      <c r="P108" s="73"/>
      <c r="Q108" s="128">
        <f>(C108+D108)/SUM(C108:N108)</f>
        <v>9.5879538611697596E-2</v>
      </c>
      <c r="R108" s="128">
        <f>(E108+L108)/SUM(C108:N108)</f>
        <v>0.38903631521446919</v>
      </c>
      <c r="S108" s="128">
        <f>(F108+M108)/SUM(C108:N108)</f>
        <v>0.26687177929405032</v>
      </c>
      <c r="T108" s="128">
        <f>(N108+G108)/SUM(C108:N108)</f>
        <v>5.1962627410000288E-2</v>
      </c>
      <c r="U108" s="128">
        <f>1-Q108-R108-S108-T108</f>
        <v>0.19624973946978252</v>
      </c>
      <c r="V108" s="73"/>
      <c r="W108" s="72">
        <f>SUM(H108:H113)/(SUM($H$108:$K$113))</f>
        <v>5.9164869354921441E-2</v>
      </c>
      <c r="X108" s="72">
        <f>SUM(I108:I113)/(SUM($H$108:$K$113))</f>
        <v>4.6476744972778365E-2</v>
      </c>
      <c r="Y108" s="37">
        <f>1-W108-X108</f>
        <v>0.89435838567230019</v>
      </c>
      <c r="AB108" s="112">
        <f t="shared" ref="AB108:AB113" si="191">SUM(C108:D108)/SUM($C$108:$D$113)</f>
        <v>0.13735819205635547</v>
      </c>
      <c r="AC108" s="113">
        <f t="shared" ref="AC108:AC113" si="192">(L108+E108)/(SUM($E$108:$E$113)+SUM($L$108:$L$113))</f>
        <v>0.13772155587002952</v>
      </c>
      <c r="AD108" s="113">
        <f t="shared" ref="AD108:AD113" si="193">(F108+M108)/(SUM($F$108:$F$113)+SUM($M$108:$M$113))</f>
        <v>0.14281178625352742</v>
      </c>
      <c r="AE108" s="114">
        <f t="shared" ref="AE108:AE113" si="194">(G108+N108)/(SUM($G$108:$G$113)+SUM($N$108:$N$113))</f>
        <v>8.2095842636723065E-2</v>
      </c>
    </row>
    <row r="109" spans="1:31" x14ac:dyDescent="0.25">
      <c r="A109" s="84" t="s">
        <v>174</v>
      </c>
      <c r="B109" s="48">
        <v>0.19333333333327146</v>
      </c>
      <c r="C109" s="85">
        <v>2610.0188649996626</v>
      </c>
      <c r="D109" s="85">
        <v>7037.3841989620532</v>
      </c>
      <c r="E109" s="85">
        <v>7217.8299476533884</v>
      </c>
      <c r="F109" s="85">
        <v>3248.0234764440243</v>
      </c>
      <c r="G109" s="85">
        <v>3248.0234764440243</v>
      </c>
      <c r="H109" s="85">
        <v>1459.0730460588393</v>
      </c>
      <c r="I109" s="85">
        <v>2972.4828181923563</v>
      </c>
      <c r="J109" s="85">
        <v>14982.757524896691</v>
      </c>
      <c r="K109" s="85">
        <v>7578.7214450360561</v>
      </c>
      <c r="L109" s="85">
        <v>15892.876135544924</v>
      </c>
      <c r="M109" s="85">
        <v>34928.534390318142</v>
      </c>
      <c r="N109" s="85">
        <v>12960.292407449866</v>
      </c>
      <c r="O109" s="73"/>
      <c r="P109" s="73"/>
      <c r="Q109" s="128">
        <f>(C109+D109)/SUM(C109:N109)</f>
        <v>8.452549208974984E-2</v>
      </c>
      <c r="R109" s="128">
        <f>(E109+L109)/SUM(C109:N109)</f>
        <v>0.20248390072154077</v>
      </c>
      <c r="S109" s="128">
        <f>(F109+M109)/SUM(C109:N109)</f>
        <v>0.33448300217030175</v>
      </c>
      <c r="T109" s="128">
        <f>(N109+G109)/SUM(C109:N109)</f>
        <v>0.14200877344391177</v>
      </c>
      <c r="U109" s="128">
        <f>1-Q109-R109-S109-T109</f>
        <v>0.23649883157449592</v>
      </c>
      <c r="V109" s="73"/>
      <c r="AB109" s="106">
        <f t="shared" si="191"/>
        <v>0.1765193464804255</v>
      </c>
      <c r="AC109" s="107">
        <f t="shared" si="192"/>
        <v>0.10449084675424512</v>
      </c>
      <c r="AD109" s="107">
        <f t="shared" si="193"/>
        <v>0.26092243649680913</v>
      </c>
      <c r="AE109" s="108">
        <f t="shared" si="194"/>
        <v>0.3270553151569856</v>
      </c>
    </row>
    <row r="110" spans="1:31" x14ac:dyDescent="0.25">
      <c r="A110" s="84" t="s">
        <v>84</v>
      </c>
      <c r="B110" s="48">
        <v>0.37000000000018562</v>
      </c>
      <c r="C110" s="85">
        <v>2500.444148161755</v>
      </c>
      <c r="D110" s="85">
        <v>16433.474595974207</v>
      </c>
      <c r="E110" s="85">
        <v>16595.540420392095</v>
      </c>
      <c r="F110" s="85">
        <v>1166.8739358088194</v>
      </c>
      <c r="G110" s="85">
        <v>3695.1007967279279</v>
      </c>
      <c r="H110" s="85">
        <v>2780.4418001694526</v>
      </c>
      <c r="I110" s="85">
        <v>562.04427908124808</v>
      </c>
      <c r="J110" s="85">
        <v>63167.037523756859</v>
      </c>
      <c r="K110" s="85">
        <v>11438.389799648899</v>
      </c>
      <c r="L110" s="85">
        <v>66216.998087970394</v>
      </c>
      <c r="M110" s="85">
        <v>45251.718303199661</v>
      </c>
      <c r="N110" s="85">
        <v>10596.266808891161</v>
      </c>
      <c r="O110" s="73"/>
      <c r="P110" s="73"/>
      <c r="Q110" s="128">
        <f>(C110+D110)/SUM(C110:N110)</f>
        <v>7.8758642595055467E-2</v>
      </c>
      <c r="R110" s="128">
        <f>(E110+L110)/SUM(C110:N110)</f>
        <v>0.34447190837287106</v>
      </c>
      <c r="S110" s="128">
        <f>(F110+M110)/SUM(C110:N110)</f>
        <v>0.19308550782969561</v>
      </c>
      <c r="T110" s="128">
        <f>(N110+G110)/SUM(C110:N110)</f>
        <v>5.9447213683332625E-2</v>
      </c>
      <c r="U110" s="128">
        <f>1-Q110-R110-S110-T110</f>
        <v>0.3242367275190452</v>
      </c>
      <c r="V110" s="73"/>
      <c r="AB110" s="106">
        <f t="shared" si="191"/>
        <v>0.34643550610146057</v>
      </c>
      <c r="AC110" s="107">
        <f t="shared" si="192"/>
        <v>0.37442180431251498</v>
      </c>
      <c r="AD110" s="107">
        <f t="shared" si="193"/>
        <v>0.31725364628273078</v>
      </c>
      <c r="AE110" s="108">
        <f t="shared" si="194"/>
        <v>0.28837466950682272</v>
      </c>
    </row>
    <row r="111" spans="1:31" x14ac:dyDescent="0.25">
      <c r="A111" s="84" t="s">
        <v>85</v>
      </c>
      <c r="B111" s="48">
        <v>0.10662349617829138</v>
      </c>
      <c r="C111" s="85">
        <v>1573.6480767096932</v>
      </c>
      <c r="D111" s="85">
        <v>4091.4849994452024</v>
      </c>
      <c r="E111" s="85">
        <v>10071.347690942035</v>
      </c>
      <c r="F111" s="85">
        <v>314.7296153419386</v>
      </c>
      <c r="G111" s="85">
        <v>1888.3776920516314</v>
      </c>
      <c r="H111" s="85">
        <v>1573.6480767096932</v>
      </c>
      <c r="I111" s="85">
        <v>1819.137176676405</v>
      </c>
      <c r="J111" s="85">
        <v>8881.6697449495059</v>
      </c>
      <c r="K111" s="85">
        <v>1258.9184613677544</v>
      </c>
      <c r="L111" s="85">
        <v>21646.561779174055</v>
      </c>
      <c r="M111" s="85">
        <v>9740.9528006283235</v>
      </c>
      <c r="N111" s="85">
        <v>3788.1483113554596</v>
      </c>
      <c r="O111" s="73"/>
      <c r="P111" s="73"/>
      <c r="Q111" s="128">
        <f>(C111+D111)/SUM(C111:N111)</f>
        <v>8.5000000000000034E-2</v>
      </c>
      <c r="R111" s="128">
        <f>(E111+L111)/SUM(C111:N111)</f>
        <v>0.47589743589743594</v>
      </c>
      <c r="S111" s="128">
        <f>(F111+M111)/SUM(C111:N111)</f>
        <v>0.15087606837606837</v>
      </c>
      <c r="T111" s="128">
        <f>(N111+G111)/SUM(C111:N111)</f>
        <v>8.5170940170940165E-2</v>
      </c>
      <c r="U111" s="128">
        <f>1-Q111-R111-S111-T111</f>
        <v>0.20305555555555543</v>
      </c>
      <c r="V111" s="73"/>
      <c r="AB111" s="106">
        <f t="shared" si="191"/>
        <v>0.10365541707934524</v>
      </c>
      <c r="AC111" s="107">
        <f t="shared" si="192"/>
        <v>0.14340674862445663</v>
      </c>
      <c r="AD111" s="107">
        <f t="shared" si="193"/>
        <v>6.8726813081737032E-2</v>
      </c>
      <c r="AE111" s="108">
        <f t="shared" si="194"/>
        <v>0.11454231360865573</v>
      </c>
    </row>
    <row r="112" spans="1:31" x14ac:dyDescent="0.25">
      <c r="A112" s="84" t="s">
        <v>86</v>
      </c>
      <c r="B112" s="48">
        <v>0.10662349617829138</v>
      </c>
      <c r="C112" s="85">
        <v>1573.6480767096932</v>
      </c>
      <c r="D112" s="85">
        <v>4091.4849994452024</v>
      </c>
      <c r="E112" s="85">
        <v>10071.347690942035</v>
      </c>
      <c r="F112" s="85">
        <v>314.7296153419386</v>
      </c>
      <c r="G112" s="85">
        <v>1888.3776920516314</v>
      </c>
      <c r="H112" s="85">
        <v>1573.6480767096932</v>
      </c>
      <c r="I112" s="85">
        <v>1819.137176676405</v>
      </c>
      <c r="J112" s="85">
        <v>8881.6697449495059</v>
      </c>
      <c r="K112" s="85">
        <v>1258.9184613677544</v>
      </c>
      <c r="L112" s="85">
        <v>21646.561779174055</v>
      </c>
      <c r="M112" s="85">
        <v>9740.9528006283235</v>
      </c>
      <c r="N112" s="85">
        <v>3788.1483113554596</v>
      </c>
      <c r="O112" s="73"/>
      <c r="P112" s="73"/>
      <c r="Q112" s="128">
        <f>(C112+D112)/SUM(C112:N112)</f>
        <v>8.5000000000000034E-2</v>
      </c>
      <c r="R112" s="128">
        <f>(E112+L112)/SUM(C112:N112)</f>
        <v>0.47589743589743594</v>
      </c>
      <c r="S112" s="128">
        <f>(F112+M112)/SUM(C112:N112)</f>
        <v>0.15087606837606837</v>
      </c>
      <c r="T112" s="128">
        <f>(N112+G112)/SUM(C112:N112)</f>
        <v>8.5170940170940165E-2</v>
      </c>
      <c r="U112" s="128">
        <f>1-Q112-R112-S112-T112</f>
        <v>0.20305555555555543</v>
      </c>
      <c r="V112" s="73"/>
      <c r="AB112" s="106">
        <f t="shared" si="191"/>
        <v>0.10365541707934524</v>
      </c>
      <c r="AC112" s="107">
        <f t="shared" si="192"/>
        <v>0.14340674862445663</v>
      </c>
      <c r="AD112" s="107">
        <f t="shared" si="193"/>
        <v>6.8726813081737032E-2</v>
      </c>
      <c r="AE112" s="108">
        <f t="shared" si="194"/>
        <v>0.11454231360865573</v>
      </c>
    </row>
    <row r="113" spans="1:31" x14ac:dyDescent="0.25">
      <c r="A113" s="84" t="s">
        <v>175</v>
      </c>
      <c r="B113" s="48">
        <v>9.333333333327147E-2</v>
      </c>
      <c r="C113" s="85">
        <v>255.64736963843171</v>
      </c>
      <c r="D113" s="85">
        <v>6979.1731911291863</v>
      </c>
      <c r="E113" s="85">
        <v>13361.835853102029</v>
      </c>
      <c r="F113" s="85">
        <v>715.81263498760893</v>
      </c>
      <c r="G113" s="85">
        <v>835.11474081887695</v>
      </c>
      <c r="H113" s="85">
        <v>866.8043626803078</v>
      </c>
      <c r="I113" s="85">
        <v>137.91323434094599</v>
      </c>
      <c r="J113" s="85">
        <v>5826.9901613510528</v>
      </c>
      <c r="K113" s="85">
        <v>5253.5271431610863</v>
      </c>
      <c r="L113" s="85">
        <v>7993.0655524757312</v>
      </c>
      <c r="M113" s="85">
        <v>19996.152662897624</v>
      </c>
      <c r="N113" s="85">
        <v>2801.9487179395683</v>
      </c>
      <c r="O113" s="73"/>
      <c r="P113" s="73"/>
      <c r="Q113" s="128">
        <f t="shared" ref="Q113" si="195">(C113+D113)/SUM(C113:N113)</f>
        <v>0.11126387426548574</v>
      </c>
      <c r="R113" s="128">
        <f t="shared" ref="R113" si="196">(E113+L113)/SUM(C113:N113)</f>
        <v>0.32841575613175272</v>
      </c>
      <c r="S113" s="128">
        <f t="shared" ref="S113" si="197">(F113+M113)/SUM(C113:N113)</f>
        <v>0.31852808004549849</v>
      </c>
      <c r="T113" s="128">
        <f t="shared" ref="T113" si="198">(N113+G113)/SUM(C113:N113)</f>
        <v>5.5934182191791117E-2</v>
      </c>
      <c r="U113" s="128">
        <f t="shared" ref="U113" si="199">1-Q113-R113-S113-T113</f>
        <v>0.18585810736547184</v>
      </c>
      <c r="V113" s="73"/>
      <c r="AB113" s="109">
        <f t="shared" si="191"/>
        <v>0.13237612120306799</v>
      </c>
      <c r="AC113" s="110">
        <f t="shared" si="192"/>
        <v>9.6552295814297126E-2</v>
      </c>
      <c r="AD113" s="110">
        <f t="shared" si="193"/>
        <v>0.14155850480345877</v>
      </c>
      <c r="AE113" s="111">
        <f t="shared" si="194"/>
        <v>7.3389545482157065E-2</v>
      </c>
    </row>
  </sheetData>
  <mergeCells count="49">
    <mergeCell ref="J1:J2"/>
    <mergeCell ref="AG1:AG2"/>
    <mergeCell ref="A3:B3"/>
    <mergeCell ref="P1:P2"/>
    <mergeCell ref="S1:S2"/>
    <mergeCell ref="Y1:Y2"/>
    <mergeCell ref="Z1:Z2"/>
    <mergeCell ref="AA1:AA2"/>
    <mergeCell ref="AB1:AB2"/>
    <mergeCell ref="AC1:AC2"/>
    <mergeCell ref="AF1:AF2"/>
    <mergeCell ref="R1:R2"/>
    <mergeCell ref="T1:T2"/>
    <mergeCell ref="U1:U2"/>
    <mergeCell ref="V1:V2"/>
    <mergeCell ref="W1:W2"/>
    <mergeCell ref="X1:X2"/>
    <mergeCell ref="A8:B8"/>
    <mergeCell ref="A11:B11"/>
    <mergeCell ref="AE1:AE2"/>
    <mergeCell ref="L1:L2"/>
    <mergeCell ref="AD1:AD2"/>
    <mergeCell ref="K1:K2"/>
    <mergeCell ref="M1:M2"/>
    <mergeCell ref="N1:N2"/>
    <mergeCell ref="I1:I2"/>
    <mergeCell ref="O1:O2"/>
    <mergeCell ref="Q1:Q2"/>
    <mergeCell ref="C1:C2"/>
    <mergeCell ref="D1:D2"/>
    <mergeCell ref="E1:E2"/>
    <mergeCell ref="G1:G2"/>
    <mergeCell ref="H1:H2"/>
    <mergeCell ref="F1:F2"/>
    <mergeCell ref="A4:B4"/>
    <mergeCell ref="A5:B5"/>
    <mergeCell ref="A6:B6"/>
    <mergeCell ref="A16:B16"/>
    <mergeCell ref="A7:B7"/>
    <mergeCell ref="A12:B12"/>
    <mergeCell ref="A13:B13"/>
    <mergeCell ref="A14:B14"/>
    <mergeCell ref="A15:B15"/>
    <mergeCell ref="AM1:AM2"/>
    <mergeCell ref="AH1:AH2"/>
    <mergeCell ref="AI1:AI2"/>
    <mergeCell ref="AJ1:AJ2"/>
    <mergeCell ref="AK1:AK2"/>
    <mergeCell ref="AL1:AL2"/>
  </mergeCells>
  <conditionalFormatting sqref="W56:Y5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{17F5C280-A092-4F6D-901F-54A42F5F2D36}</x14:id>
        </ext>
      </extLst>
    </cfRule>
  </conditionalFormatting>
  <conditionalFormatting sqref="W69:Y6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{C692B024-E8F0-46AF-B9AB-91ECFB5169A8}</x14:id>
        </ext>
      </extLst>
    </cfRule>
  </conditionalFormatting>
  <conditionalFormatting sqref="W82:Y8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{6E6E3C58-DFAE-4047-8F73-213F20C90BF4}</x14:id>
        </ext>
      </extLst>
    </cfRule>
  </conditionalFormatting>
  <conditionalFormatting sqref="W95:Y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{46BA9A46-C852-42CA-AB3A-68FAE375ADCF}</x14:id>
        </ext>
      </extLst>
    </cfRule>
  </conditionalFormatting>
  <conditionalFormatting sqref="W108:Y10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{BA0538C1-D82B-4DBB-9C91-1F4CA3746961}</x14:id>
        </ext>
      </extLst>
    </cfRule>
  </conditionalFormatting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F5C280-A092-4F6D-901F-54A42F5F2D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W56:Y56</xm:sqref>
        </x14:conditionalFormatting>
        <x14:conditionalFormatting xmlns:xm="http://schemas.microsoft.com/office/excel/2006/main">
          <x14:cfRule type="dataBar" id="{C692B024-E8F0-46AF-B9AB-91ECFB516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W69:Y69</xm:sqref>
        </x14:conditionalFormatting>
        <x14:conditionalFormatting xmlns:xm="http://schemas.microsoft.com/office/excel/2006/main">
          <x14:cfRule type="dataBar" id="{6E6E3C58-DFAE-4047-8F73-213F20C90B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W82:Y82</xm:sqref>
        </x14:conditionalFormatting>
        <x14:conditionalFormatting xmlns:xm="http://schemas.microsoft.com/office/excel/2006/main">
          <x14:cfRule type="dataBar" id="{46BA9A46-C852-42CA-AB3A-68FAE375AD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W95:Y95</xm:sqref>
        </x14:conditionalFormatting>
        <x14:conditionalFormatting xmlns:xm="http://schemas.microsoft.com/office/excel/2006/main">
          <x14:cfRule type="dataBar" id="{BA0538C1-D82B-4DBB-9C91-1F4CA37469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W108:Y108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</sheetPr>
  <dimension ref="A1:AT263"/>
  <sheetViews>
    <sheetView zoomScaleNormal="100" workbookViewId="0">
      <selection activeCell="D21" sqref="D21"/>
    </sheetView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7.5703125" customWidth="1"/>
  </cols>
  <sheetData>
    <row r="1" spans="1:46" x14ac:dyDescent="0.25">
      <c r="L1" s="1"/>
    </row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IDEES!C152</f>
        <v>Biomass and wastes</v>
      </c>
      <c r="C4" t="str">
        <f>TechComm!L16</f>
        <v>C_ES-SH-HO_BIO</v>
      </c>
      <c r="D4" t="str">
        <f>TechComm!C16</f>
        <v>COMBIO</v>
      </c>
      <c r="E4" t="str">
        <f>TechComm!C25</f>
        <v>NR_ES-HO-SpHeat</v>
      </c>
      <c r="F4" s="1">
        <f>IDEES!E181*IDEES!E152/'TechHeat-COM'!F110/'TechHeat-COM'!F163</f>
        <v>2.6342797542005886E-2</v>
      </c>
      <c r="G4" s="1">
        <f>IDEES!F181*IDEES!F152/'TechHeat-COM'!G110/'TechHeat-COM'!G163</f>
        <v>6.8782848601388314E-4</v>
      </c>
      <c r="H4" s="1">
        <f>IDEES!G181*IDEES!G152/'TechHeat-COM'!H110/'TechHeat-COM'!H163</f>
        <v>2.4733649865113028E-3</v>
      </c>
      <c r="I4" s="1">
        <f>IDEES!H181*IDEES!H152/'TechHeat-COM'!I110/'TechHeat-COM'!I163</f>
        <v>0.10091533908709753</v>
      </c>
      <c r="J4" s="1">
        <f>IDEES!I181*IDEES!I152/'TechHeat-COM'!J110/'TechHeat-COM'!J163</f>
        <v>2.1616072403054095E-3</v>
      </c>
      <c r="K4" s="1">
        <f>IDEES!J181*IDEES!J152/'TechHeat-COM'!K110/'TechHeat-COM'!K163</f>
        <v>1.3110385014519823E-2</v>
      </c>
      <c r="L4" s="1">
        <f>IDEES!K181*IDEES!K152/'TechHeat-COM'!L110/'TechHeat-COM'!L163</f>
        <v>0</v>
      </c>
      <c r="M4" s="1">
        <f>IDEES!L181*IDEES!L152/'TechHeat-COM'!M110/'TechHeat-COM'!M163</f>
        <v>3.2875835659937826E-2</v>
      </c>
      <c r="N4" s="1">
        <f>IDEES!M181*IDEES!M152/'TechHeat-COM'!N110/'TechHeat-COM'!N163</f>
        <v>1.7246625595030977E-2</v>
      </c>
      <c r="O4" s="1">
        <f>IDEES!N181*IDEES!N152/'TechHeat-COM'!O110/'TechHeat-COM'!O163</f>
        <v>3.6467040417804207E-2</v>
      </c>
      <c r="P4" s="1">
        <f>IDEES!O181*IDEES!O152/'TechHeat-COM'!P110/'TechHeat-COM'!P163</f>
        <v>8.4174572690540669E-2</v>
      </c>
      <c r="Q4" s="1">
        <f>IDEES!P181*IDEES!P152/'TechHeat-COM'!Q110/'TechHeat-COM'!Q163</f>
        <v>0.31975889929736862</v>
      </c>
      <c r="R4" s="1">
        <f>IDEES!Q181*IDEES!Q152/'TechHeat-COM'!R110/'TechHeat-COM'!R163</f>
        <v>0</v>
      </c>
      <c r="S4" s="1">
        <f>IDEES!R181*IDEES!R152/'TechHeat-COM'!S110/'TechHeat-COM'!S163</f>
        <v>1.2989124253632281E-3</v>
      </c>
      <c r="T4" s="1">
        <f>IDEES!S181*IDEES!S152/'TechHeat-COM'!T110/'TechHeat-COM'!T163</f>
        <v>3.8788377819810101E-2</v>
      </c>
      <c r="U4" s="1">
        <f>IDEES!T181*IDEES!T152/'TechHeat-COM'!U110/'TechHeat-COM'!U163</f>
        <v>4.0546474030604719E-3</v>
      </c>
      <c r="V4" s="1">
        <f>IDEES!U181*IDEES!U152/'TechHeat-COM'!V110/'TechHeat-COM'!V163</f>
        <v>0</v>
      </c>
      <c r="W4" s="1">
        <f>IDEES!V181*IDEES!V152/'TechHeat-COM'!W110/'TechHeat-COM'!W163</f>
        <v>0</v>
      </c>
      <c r="X4" s="1">
        <f>IDEES!W181*IDEES!W152/'TechHeat-COM'!X110/'TechHeat-COM'!X163</f>
        <v>9.5239877540085477E-3</v>
      </c>
      <c r="Y4" s="1">
        <f>IDEES!X181*IDEES!X152/'TechHeat-COM'!Y110/'TechHeat-COM'!Y163</f>
        <v>0</v>
      </c>
      <c r="Z4" s="1">
        <f>IDEES!Y181*IDEES!Y152/'TechHeat-COM'!Z110/'TechHeat-COM'!Z163</f>
        <v>4.5134710428492035E-2</v>
      </c>
      <c r="AA4" s="1">
        <f>IDEES!Z181*IDEES!Z152/'TechHeat-COM'!AA110/'TechHeat-COM'!AA163</f>
        <v>0</v>
      </c>
      <c r="AB4" s="1">
        <f>IDEES!AA181*IDEES!AA152/'TechHeat-COM'!AB110/'TechHeat-COM'!AB163</f>
        <v>5.5577464172085079E-3</v>
      </c>
      <c r="AC4" s="1">
        <f>IDEES!AB181*IDEES!AB152/'TechHeat-COM'!AC110/'TechHeat-COM'!AC163</f>
        <v>3.259650586436838E-2</v>
      </c>
      <c r="AD4" s="1">
        <f>IDEES!AC181*IDEES!AC152/'TechHeat-COM'!AD110/'TechHeat-COM'!AD163</f>
        <v>5.8371557922225828E-2</v>
      </c>
      <c r="AE4" s="1">
        <f>IDEES!AD181*IDEES!AD152/'TechHeat-COM'!AE110/'TechHeat-COM'!AE163</f>
        <v>0</v>
      </c>
      <c r="AF4" s="1">
        <f>IDEES!AE181*IDEES!AE152/'TechHeat-COM'!AF110/'TechHeat-COM'!AF163</f>
        <v>0</v>
      </c>
      <c r="AG4" s="1">
        <f>IDEES!AF181*IDEES!AF152/'TechHeat-COM'!AG110/'TechHeat-COM'!AG163</f>
        <v>4.0668402712564111E-2</v>
      </c>
      <c r="AH4" s="1">
        <f>IDEES!AG181*IDEES!AG152/'TechHeat-COM'!AH110/'TechHeat-COM'!AH163</f>
        <v>0</v>
      </c>
      <c r="AI4" s="1">
        <f>IDEES!AH181*IDEES!AH152/'TechHeat-COM'!AI110/'TechHeat-COM'!AI163</f>
        <v>4.9748496700116954E-3</v>
      </c>
      <c r="AJ4" s="1">
        <f>IDEES!AI181*IDEES!AI152/'TechHeat-COM'!AJ110/'TechHeat-COM'!AJ163</f>
        <v>1.6130917886630965E-2</v>
      </c>
      <c r="AK4" s="1">
        <f>IDEES!AJ181*IDEES!AJ152/'TechHeat-COM'!AK110/'TechHeat-COM'!AK163</f>
        <v>5.9690469972217206E-3</v>
      </c>
      <c r="AL4" s="1">
        <f>IDEES!AK181*IDEES!AK152/'TechHeat-COM'!AL110/'TechHeat-COM'!AL163</f>
        <v>0</v>
      </c>
      <c r="AM4" s="1">
        <f>IDEES!AL181*IDEES!AL152/'TechHeat-COM'!AM110/'TechHeat-COM'!AM163</f>
        <v>0</v>
      </c>
      <c r="AN4" s="1">
        <f>IDEES!AM181*IDEES!AM152/'TechHeat-COM'!AN110/'TechHeat-COM'!AN163</f>
        <v>5.4282212416404199E-3</v>
      </c>
      <c r="AO4" s="1">
        <f>IDEES!AN181*IDEES!AN152/'TechHeat-COM'!AO110/'TechHeat-COM'!AO163</f>
        <v>7.557681063229656E-3</v>
      </c>
      <c r="AP4" s="1">
        <f>IDEES!AO181*IDEES!AO152/'TechHeat-COM'!AP110/'TechHeat-COM'!AP163</f>
        <v>2.4048636208367372E-3</v>
      </c>
      <c r="AQ4" s="7"/>
      <c r="AR4" s="7"/>
      <c r="AS4" s="7"/>
      <c r="AT4" s="7"/>
    </row>
    <row r="5" spans="1:46" x14ac:dyDescent="0.25">
      <c r="A5" t="str">
        <f>IDEES!C153</f>
        <v>Derived heat</v>
      </c>
      <c r="C5" t="str">
        <f>TechComm!L17</f>
        <v>C_ES-SH-HO_HET</v>
      </c>
      <c r="D5" t="str">
        <f>TechComm!C17</f>
        <v>COMHET</v>
      </c>
      <c r="E5" t="str">
        <f>E4</f>
        <v>NR_ES-HO-SpHeat</v>
      </c>
      <c r="F5" s="1">
        <f>IDEES!E182*IDEES!E153/'TechHeat-COM'!F111/'TechHeat-COM'!F164</f>
        <v>0.39399669309113794</v>
      </c>
      <c r="G5" s="1">
        <f>IDEES!F182*IDEES!F153/'TechHeat-COM'!G111/'TechHeat-COM'!G164</f>
        <v>9.7318005369920552E-2</v>
      </c>
      <c r="H5" s="1">
        <f>IDEES!G182*IDEES!G153/'TechHeat-COM'!H111/'TechHeat-COM'!H164</f>
        <v>5.1417432088740889E-2</v>
      </c>
      <c r="I5" s="1">
        <f>IDEES!H182*IDEES!H153/'TechHeat-COM'!I111/'TechHeat-COM'!I164</f>
        <v>5.3867120405325736E-2</v>
      </c>
      <c r="J5" s="1">
        <f>IDEES!I182*IDEES!I153/'TechHeat-COM'!J111/'TechHeat-COM'!J164</f>
        <v>0</v>
      </c>
      <c r="K5" s="1">
        <f>IDEES!J182*IDEES!J153/'TechHeat-COM'!K111/'TechHeat-COM'!K164</f>
        <v>0.21247716153988272</v>
      </c>
      <c r="L5" s="1">
        <f>IDEES!K182*IDEES!K153/'TechHeat-COM'!L111/'TechHeat-COM'!L164</f>
        <v>1.8379276276206844</v>
      </c>
      <c r="M5" s="1">
        <f>IDEES!L182*IDEES!L153/'TechHeat-COM'!M111/'TechHeat-COM'!M164</f>
        <v>1.4432584657976311</v>
      </c>
      <c r="N5" s="1">
        <f>IDEES!M182*IDEES!M153/'TechHeat-COM'!N111/'TechHeat-COM'!N164</f>
        <v>0.20422353275590613</v>
      </c>
      <c r="O5" s="1">
        <f>IDEES!N182*IDEES!N153/'TechHeat-COM'!O111/'TechHeat-COM'!O164</f>
        <v>0</v>
      </c>
      <c r="P5" s="1">
        <f>IDEES!O182*IDEES!O153/'TechHeat-COM'!P111/'TechHeat-COM'!P164</f>
        <v>1.8613248691099935</v>
      </c>
      <c r="Q5" s="1">
        <f>IDEES!P182*IDEES!P153/'TechHeat-COM'!Q111/'TechHeat-COM'!Q164</f>
        <v>1.0920619128220188</v>
      </c>
      <c r="R5" s="1">
        <f>IDEES!Q182*IDEES!Q153/'TechHeat-COM'!R111/'TechHeat-COM'!R164</f>
        <v>0</v>
      </c>
      <c r="S5" s="1">
        <f>IDEES!R182*IDEES!R153/'TechHeat-COM'!S111/'TechHeat-COM'!S164</f>
        <v>3.4326362335692362E-2</v>
      </c>
      <c r="T5" s="1">
        <f>IDEES!S182*IDEES!S153/'TechHeat-COM'!T111/'TechHeat-COM'!T164</f>
        <v>0.1086665099803482</v>
      </c>
      <c r="U5" s="1">
        <f>IDEES!T182*IDEES!T153/'TechHeat-COM'!U111/'TechHeat-COM'!U164</f>
        <v>0</v>
      </c>
      <c r="V5" s="1">
        <f>IDEES!U182*IDEES!U153/'TechHeat-COM'!V111/'TechHeat-COM'!V164</f>
        <v>7.3853656333068993E-2</v>
      </c>
      <c r="W5" s="1">
        <f>IDEES!V182*IDEES!V153/'TechHeat-COM'!W111/'TechHeat-COM'!W164</f>
        <v>6.1454332533685221E-2</v>
      </c>
      <c r="X5" s="1">
        <f>IDEES!W182*IDEES!W153/'TechHeat-COM'!X111/'TechHeat-COM'!X164</f>
        <v>9.2860629518361978E-2</v>
      </c>
      <c r="Y5" s="1">
        <f>IDEES!X182*IDEES!X153/'TechHeat-COM'!Y111/'TechHeat-COM'!Y164</f>
        <v>1.4352728949718648E-2</v>
      </c>
      <c r="Z5" s="1">
        <f>IDEES!Y182*IDEES!Y153/'TechHeat-COM'!Z111/'TechHeat-COM'!Z164</f>
        <v>0.13407974095719155</v>
      </c>
      <c r="AA5" s="1">
        <f>IDEES!Z182*IDEES!Z153/'TechHeat-COM'!AA111/'TechHeat-COM'!AA164</f>
        <v>0</v>
      </c>
      <c r="AB5" s="1">
        <f>IDEES!AA182*IDEES!AA153/'TechHeat-COM'!AB111/'TechHeat-COM'!AB164</f>
        <v>0.5036522943324957</v>
      </c>
      <c r="AC5" s="1">
        <f>IDEES!AB182*IDEES!AB153/'TechHeat-COM'!AC111/'TechHeat-COM'!AC164</f>
        <v>0.43018526648996053</v>
      </c>
      <c r="AD5" s="1">
        <f>IDEES!AC182*IDEES!AC153/'TechHeat-COM'!AD111/'TechHeat-COM'!AD164</f>
        <v>0.44353034347853243</v>
      </c>
      <c r="AE5" s="1">
        <f>IDEES!AD182*IDEES!AD153/'TechHeat-COM'!AE111/'TechHeat-COM'!AE164</f>
        <v>8.690056250303415E-3</v>
      </c>
      <c r="AF5" s="1">
        <f>IDEES!AE182*IDEES!AE153/'TechHeat-COM'!AF111/'TechHeat-COM'!AF164</f>
        <v>9.4041959697077682E-2</v>
      </c>
      <c r="AG5" s="1">
        <f>IDEES!AF182*IDEES!AF153/'TechHeat-COM'!AG111/'TechHeat-COM'!AG164</f>
        <v>2.3816000908880306</v>
      </c>
      <c r="AH5" s="1">
        <f>IDEES!AG182*IDEES!AG153/'TechHeat-COM'!AH111/'TechHeat-COM'!AH164</f>
        <v>3.019359987781917E-2</v>
      </c>
      <c r="AI5" s="1">
        <f>IDEES!AH182*IDEES!AH153/'TechHeat-COM'!AI111/'TechHeat-COM'!AI164</f>
        <v>0.12408726814963955</v>
      </c>
      <c r="AJ5" s="1">
        <f>IDEES!AI182*IDEES!AI153/'TechHeat-COM'!AJ111/'TechHeat-COM'!AJ164</f>
        <v>0.22999613848325146</v>
      </c>
      <c r="AK5" s="1">
        <f>IDEES!AJ182*IDEES!AJ153/'TechHeat-COM'!AK111/'TechHeat-COM'!AK164</f>
        <v>0</v>
      </c>
      <c r="AL5" s="1">
        <f>IDEES!AK182*IDEES!AK153/'TechHeat-COM'!AL111/'TechHeat-COM'!AL164</f>
        <v>4.4883259694976009E-2</v>
      </c>
      <c r="AM5" s="1">
        <f>IDEES!AL182*IDEES!AL153/'TechHeat-COM'!AM111/'TechHeat-COM'!AM164</f>
        <v>0</v>
      </c>
      <c r="AN5" s="1">
        <f>IDEES!AM182*IDEES!AM153/'TechHeat-COM'!AN111/'TechHeat-COM'!AN164</f>
        <v>9.786431174119186E-3</v>
      </c>
      <c r="AO5" s="1">
        <f>IDEES!AN182*IDEES!AN153/'TechHeat-COM'!AO111/'TechHeat-COM'!AO164</f>
        <v>6.8918023571136564E-2</v>
      </c>
      <c r="AP5" s="1">
        <f>IDEES!AO182*IDEES!AO153/'TechHeat-COM'!AP111/'TechHeat-COM'!AP164</f>
        <v>1.4185836013860839E-3</v>
      </c>
      <c r="AQ5" s="7"/>
      <c r="AR5" s="7"/>
      <c r="AS5" s="7"/>
      <c r="AT5" s="7"/>
    </row>
    <row r="6" spans="1:46" x14ac:dyDescent="0.25">
      <c r="A6" t="str">
        <f>IDEES!C154</f>
        <v>Electricity</v>
      </c>
      <c r="C6" t="str">
        <f>TechComm!L18</f>
        <v>C_ES-SH-HO_ELC</v>
      </c>
      <c r="D6" t="str">
        <f>TechComm!C18</f>
        <v>COMELC</v>
      </c>
      <c r="E6" t="str">
        <f t="shared" ref="E6:E11" si="0">E5</f>
        <v>NR_ES-HO-SpHeat</v>
      </c>
      <c r="F6" s="1">
        <f>IDEES!E183*IDEES!E154/'TechHeat-COM'!F112/'TechHeat-COM'!F165</f>
        <v>0.12855367706098655</v>
      </c>
      <c r="G6" s="1">
        <f>IDEES!F183*IDEES!F154/'TechHeat-COM'!G112/'TechHeat-COM'!G165</f>
        <v>0.67938115515791264</v>
      </c>
      <c r="H6" s="1">
        <f>IDEES!G183*IDEES!G154/'TechHeat-COM'!H112/'TechHeat-COM'!H165</f>
        <v>6.8716995660091013E-2</v>
      </c>
      <c r="I6" s="1">
        <f>IDEES!H183*IDEES!H154/'TechHeat-COM'!I112/'TechHeat-COM'!I165</f>
        <v>0.19724934100428301</v>
      </c>
      <c r="J6" s="1">
        <f>IDEES!I183*IDEES!I154/'TechHeat-COM'!J112/'TechHeat-COM'!J165</f>
        <v>4.1068248957379087E-2</v>
      </c>
      <c r="K6" s="1">
        <f>IDEES!J183*IDEES!J154/'TechHeat-COM'!K112/'TechHeat-COM'!K165</f>
        <v>0.20043812327779398</v>
      </c>
      <c r="L6" s="1">
        <f>IDEES!K183*IDEES!K154/'TechHeat-COM'!L112/'TechHeat-COM'!L165</f>
        <v>1.0481095983662769</v>
      </c>
      <c r="M6" s="1">
        <f>IDEES!L183*IDEES!L154/'TechHeat-COM'!M112/'TechHeat-COM'!M165</f>
        <v>0.37201138610891926</v>
      </c>
      <c r="N6" s="1">
        <f>IDEES!M183*IDEES!M154/'TechHeat-COM'!N112/'TechHeat-COM'!N165</f>
        <v>0.13333659843501144</v>
      </c>
      <c r="O6" s="1">
        <f>IDEES!N183*IDEES!N154/'TechHeat-COM'!O112/'TechHeat-COM'!O165</f>
        <v>1.1679752777211938</v>
      </c>
      <c r="P6" s="1">
        <f>IDEES!O183*IDEES!O154/'TechHeat-COM'!P112/'TechHeat-COM'!P165</f>
        <v>1.4314556796456632</v>
      </c>
      <c r="Q6" s="1">
        <f>IDEES!P183*IDEES!P154/'TechHeat-COM'!Q112/'TechHeat-COM'!Q165</f>
        <v>4.169373347707511</v>
      </c>
      <c r="R6" s="1">
        <f>IDEES!Q183*IDEES!Q154/'TechHeat-COM'!R112/'TechHeat-COM'!R165</f>
        <v>0.28606057445165312</v>
      </c>
      <c r="S6" s="1">
        <f>IDEES!R183*IDEES!R154/'TechHeat-COM'!S112/'TechHeat-COM'!S165</f>
        <v>5.3540722623380513E-2</v>
      </c>
      <c r="T6" s="1">
        <f>IDEES!S183*IDEES!S154/'TechHeat-COM'!T112/'TechHeat-COM'!T165</f>
        <v>0.1174183059014197</v>
      </c>
      <c r="U6" s="1">
        <f>IDEES!T183*IDEES!T154/'TechHeat-COM'!U112/'TechHeat-COM'!U165</f>
        <v>0.14228131465213203</v>
      </c>
      <c r="V6" s="1">
        <f>IDEES!U183*IDEES!U154/'TechHeat-COM'!V112/'TechHeat-COM'!V165</f>
        <v>1.1767321477736133E-2</v>
      </c>
      <c r="W6" s="1">
        <f>IDEES!V183*IDEES!V154/'TechHeat-COM'!W112/'TechHeat-COM'!W165</f>
        <v>1.1594952648662213</v>
      </c>
      <c r="X6" s="1">
        <f>IDEES!W183*IDEES!W154/'TechHeat-COM'!X112/'TechHeat-COM'!X165</f>
        <v>2.2534991023334831E-2</v>
      </c>
      <c r="Y6" s="1">
        <f>IDEES!X183*IDEES!X154/'TechHeat-COM'!Y112/'TechHeat-COM'!Y165</f>
        <v>4.119243521769226E-2</v>
      </c>
      <c r="Z6" s="1">
        <f>IDEES!Y183*IDEES!Y154/'TechHeat-COM'!Z112/'TechHeat-COM'!Z165</f>
        <v>4.4705030179324701E-2</v>
      </c>
      <c r="AA6" s="1">
        <f>IDEES!Z183*IDEES!Z154/'TechHeat-COM'!AA112/'TechHeat-COM'!AA165</f>
        <v>4.5137770641418594E-3</v>
      </c>
      <c r="AB6" s="1">
        <f>IDEES!AA183*IDEES!AA154/'TechHeat-COM'!AB112/'TechHeat-COM'!AB165</f>
        <v>0.97583858596426643</v>
      </c>
      <c r="AC6" s="1">
        <f>IDEES!AB183*IDEES!AB154/'TechHeat-COM'!AC112/'TechHeat-COM'!AC165</f>
        <v>1.6449276813401035</v>
      </c>
      <c r="AD6" s="1">
        <f>IDEES!AC183*IDEES!AC154/'TechHeat-COM'!AD112/'TechHeat-COM'!AD165</f>
        <v>0.55656301518167972</v>
      </c>
      <c r="AE6" s="1">
        <f>IDEES!AD183*IDEES!AD154/'TechHeat-COM'!AE112/'TechHeat-COM'!AE165</f>
        <v>0.21230989159587749</v>
      </c>
      <c r="AF6" s="1">
        <f>IDEES!AE183*IDEES!AE154/'TechHeat-COM'!AF112/'TechHeat-COM'!AF165</f>
        <v>6.6097659227809233E-2</v>
      </c>
      <c r="AG6" s="1">
        <f>IDEES!AF183*IDEES!AF154/'TechHeat-COM'!AG112/'TechHeat-COM'!AG165</f>
        <v>2.4513478931009653</v>
      </c>
      <c r="AH6" s="1">
        <f>IDEES!AG183*IDEES!AG154/'TechHeat-COM'!AH112/'TechHeat-COM'!AH165</f>
        <v>3.7021613357576602E-2</v>
      </c>
      <c r="AI6" s="1">
        <f>IDEES!AH183*IDEES!AH154/'TechHeat-COM'!AI112/'TechHeat-COM'!AI165</f>
        <v>0.14287099495345554</v>
      </c>
      <c r="AJ6" s="1">
        <f>IDEES!AI183*IDEES!AI154/'TechHeat-COM'!AJ112/'TechHeat-COM'!AJ165</f>
        <v>1.472889963135164</v>
      </c>
      <c r="AK6" s="1">
        <f>IDEES!AJ183*IDEES!AJ154/'TechHeat-COM'!AK112/'TechHeat-COM'!AK165</f>
        <v>1.5295361624838508E-2</v>
      </c>
      <c r="AL6" s="1">
        <f>IDEES!AK183*IDEES!AK154/'TechHeat-COM'!AL112/'TechHeat-COM'!AL165</f>
        <v>2.8053032696640358E-3</v>
      </c>
      <c r="AM6" s="1">
        <f>IDEES!AL183*IDEES!AL154/'TechHeat-COM'!AM112/'TechHeat-COM'!AM165</f>
        <v>3.3962444041149217E-4</v>
      </c>
      <c r="AN6" s="1">
        <f>IDEES!AM183*IDEES!AM154/'TechHeat-COM'!AN112/'TechHeat-COM'!AN165</f>
        <v>1.5370526823245377E-2</v>
      </c>
      <c r="AO6" s="1">
        <f>IDEES!AN183*IDEES!AN154/'TechHeat-COM'!AO112/'TechHeat-COM'!AO165</f>
        <v>3.3562702766990318E-2</v>
      </c>
      <c r="AP6" s="1">
        <f>IDEES!AO183*IDEES!AO154/'TechHeat-COM'!AP112/'TechHeat-COM'!AP165</f>
        <v>5.1958322556896735E-3</v>
      </c>
      <c r="AQ6" s="7"/>
      <c r="AR6" s="7"/>
      <c r="AS6" s="7"/>
      <c r="AT6" s="7"/>
    </row>
    <row r="7" spans="1:46" x14ac:dyDescent="0.25">
      <c r="A7" t="str">
        <f>IDEES!C155</f>
        <v>Gas</v>
      </c>
      <c r="C7" t="str">
        <f>TechComm!L19</f>
        <v>C_ES-SH-HO_GAS</v>
      </c>
      <c r="D7" t="str">
        <f>TechComm!C19</f>
        <v>COMGAS</v>
      </c>
      <c r="E7" t="str">
        <f t="shared" si="0"/>
        <v>NR_ES-HO-SpHeat</v>
      </c>
      <c r="F7" s="1">
        <f>IDEES!E184*IDEES!E155/'TechHeat-COM'!F113/'TechHeat-COM'!F166</f>
        <v>0.26734987622094775</v>
      </c>
      <c r="G7" s="1">
        <f>IDEES!F184*IDEES!F155/'TechHeat-COM'!G113/'TechHeat-COM'!G166</f>
        <v>1.6653796982195115</v>
      </c>
      <c r="H7" s="1">
        <f>IDEES!G184*IDEES!G155/'TechHeat-COM'!H113/'TechHeat-COM'!H166</f>
        <v>2.1311758962211682E-2</v>
      </c>
      <c r="I7" s="1">
        <f>IDEES!H184*IDEES!H155/'TechHeat-COM'!I113/'TechHeat-COM'!I166</f>
        <v>0.25253671803159145</v>
      </c>
      <c r="J7" s="1">
        <f>IDEES!I184*IDEES!I155/'TechHeat-COM'!J113/'TechHeat-COM'!J166</f>
        <v>9.1054663194036539E-5</v>
      </c>
      <c r="K7" s="1">
        <f>IDEES!J184*IDEES!J155/'TechHeat-COM'!K113/'TechHeat-COM'!K166</f>
        <v>0.57860874222867709</v>
      </c>
      <c r="L7" s="1">
        <f>IDEES!K184*IDEES!K155/'TechHeat-COM'!L113/'TechHeat-COM'!L166</f>
        <v>3.8365176019522957</v>
      </c>
      <c r="M7" s="1">
        <f>IDEES!L184*IDEES!L155/'TechHeat-COM'!M113/'TechHeat-COM'!M166</f>
        <v>0.31694215310809432</v>
      </c>
      <c r="N7" s="1">
        <f>IDEES!M184*IDEES!M155/'TechHeat-COM'!N113/'TechHeat-COM'!N166</f>
        <v>3.3679757907310377E-2</v>
      </c>
      <c r="O7" s="1">
        <f>IDEES!N184*IDEES!N155/'TechHeat-COM'!O113/'TechHeat-COM'!O166</f>
        <v>0.55879415086499606</v>
      </c>
      <c r="P7" s="1">
        <f>IDEES!O184*IDEES!O155/'TechHeat-COM'!P113/'TechHeat-COM'!P166</f>
        <v>3.4135276577101178E-2</v>
      </c>
      <c r="Q7" s="1">
        <f>IDEES!P184*IDEES!P155/'TechHeat-COM'!Q113/'TechHeat-COM'!Q166</f>
        <v>5.0338412509897283</v>
      </c>
      <c r="R7" s="1">
        <f>IDEES!Q184*IDEES!Q155/'TechHeat-COM'!R113/'TechHeat-COM'!R166</f>
        <v>5.7243845838040888E-2</v>
      </c>
      <c r="S7" s="1">
        <f>IDEES!R184*IDEES!R155/'TechHeat-COM'!S113/'TechHeat-COM'!S166</f>
        <v>7.409419524091776E-2</v>
      </c>
      <c r="T7" s="1">
        <f>IDEES!S184*IDEES!S155/'TechHeat-COM'!T113/'TechHeat-COM'!T166</f>
        <v>0.69674969333099623</v>
      </c>
      <c r="U7" s="1">
        <f>IDEES!T184*IDEES!T155/'TechHeat-COM'!U113/'TechHeat-COM'!U166</f>
        <v>0.20870644652099088</v>
      </c>
      <c r="V7" s="1">
        <f>IDEES!U184*IDEES!U155/'TechHeat-COM'!V113/'TechHeat-COM'!V166</f>
        <v>0</v>
      </c>
      <c r="W7" s="1">
        <f>IDEES!V184*IDEES!V155/'TechHeat-COM'!W113/'TechHeat-COM'!W166</f>
        <v>5.0642260863198496</v>
      </c>
      <c r="X7" s="1">
        <f>IDEES!W184*IDEES!W155/'TechHeat-COM'!X113/'TechHeat-COM'!X166</f>
        <v>1.1150588538547869E-2</v>
      </c>
      <c r="Y7" s="1">
        <f>IDEES!X184*IDEES!X155/'TechHeat-COM'!Y113/'TechHeat-COM'!Y166</f>
        <v>7.609338573022921E-2</v>
      </c>
      <c r="Z7" s="1">
        <f>IDEES!Y184*IDEES!Y155/'TechHeat-COM'!Z113/'TechHeat-COM'!Z166</f>
        <v>7.2283432259710997E-2</v>
      </c>
      <c r="AA7" s="1">
        <f>IDEES!Z184*IDEES!Z155/'TechHeat-COM'!AA113/'TechHeat-COM'!AA166</f>
        <v>0</v>
      </c>
      <c r="AB7" s="1">
        <f>IDEES!AA184*IDEES!AA155/'TechHeat-COM'!AB113/'TechHeat-COM'!AB166</f>
        <v>4.8372366342856168</v>
      </c>
      <c r="AC7" s="1">
        <f>IDEES!AB184*IDEES!AB155/'TechHeat-COM'!AC113/'TechHeat-COM'!AC166</f>
        <v>2.7693748676751017E-2</v>
      </c>
      <c r="AD7" s="1">
        <f>IDEES!AC184*IDEES!AC155/'TechHeat-COM'!AD113/'TechHeat-COM'!AD166</f>
        <v>0.66072921971930143</v>
      </c>
      <c r="AE7" s="1">
        <f>IDEES!AD184*IDEES!AD155/'TechHeat-COM'!AE113/'TechHeat-COM'!AE166</f>
        <v>0.12466613943950397</v>
      </c>
      <c r="AF7" s="1">
        <f>IDEES!AE184*IDEES!AE155/'TechHeat-COM'!AF113/'TechHeat-COM'!AF166</f>
        <v>0.28102460242279664</v>
      </c>
      <c r="AG7" s="1">
        <f>IDEES!AF184*IDEES!AF155/'TechHeat-COM'!AG113/'TechHeat-COM'!AG166</f>
        <v>3.2196694668207522E-2</v>
      </c>
      <c r="AH7" s="1">
        <f>IDEES!AG184*IDEES!AG155/'TechHeat-COM'!AH113/'TechHeat-COM'!AH166</f>
        <v>1.3252258941961283E-2</v>
      </c>
      <c r="AI7" s="1">
        <f>IDEES!AH184*IDEES!AH155/'TechHeat-COM'!AI113/'TechHeat-COM'!AI166</f>
        <v>0.36226016408357714</v>
      </c>
      <c r="AJ7" s="1">
        <f>IDEES!AI184*IDEES!AI155/'TechHeat-COM'!AJ113/'TechHeat-COM'!AJ166</f>
        <v>2.140497970127063</v>
      </c>
      <c r="AK7" s="1">
        <f>IDEES!AJ184*IDEES!AJ155/'TechHeat-COM'!AK113/'TechHeat-COM'!AK166</f>
        <v>0</v>
      </c>
      <c r="AL7" s="1">
        <f>IDEES!AK184*IDEES!AK155/'TechHeat-COM'!AL113/'TechHeat-COM'!AL166</f>
        <v>0</v>
      </c>
      <c r="AM7" s="1">
        <f>IDEES!AL184*IDEES!AL155/'TechHeat-COM'!AM113/'TechHeat-COM'!AM166</f>
        <v>0</v>
      </c>
      <c r="AN7" s="1">
        <f>IDEES!AM184*IDEES!AM155/'TechHeat-COM'!AN113/'TechHeat-COM'!AN166</f>
        <v>7.606371931303677E-4</v>
      </c>
      <c r="AO7" s="1">
        <f>IDEES!AN184*IDEES!AN155/'TechHeat-COM'!AO113/'TechHeat-COM'!AO166</f>
        <v>3.4475880778633915E-2</v>
      </c>
      <c r="AP7" s="1">
        <f>IDEES!AO184*IDEES!AO155/'TechHeat-COM'!AP113/'TechHeat-COM'!AP166</f>
        <v>0</v>
      </c>
      <c r="AQ7" s="7"/>
      <c r="AR7" s="7"/>
      <c r="AS7" s="7"/>
      <c r="AT7" s="7"/>
    </row>
    <row r="8" spans="1:46" x14ac:dyDescent="0.25">
      <c r="A8" t="str">
        <f>IDEES!C156</f>
        <v>GDO and other liquids</v>
      </c>
      <c r="C8" t="str">
        <f>TechComm!L20</f>
        <v>C_ES-SH-HO_OIL</v>
      </c>
      <c r="D8" t="str">
        <f>TechComm!C20</f>
        <v>COMOIL</v>
      </c>
      <c r="E8" t="str">
        <f t="shared" si="0"/>
        <v>NR_ES-HO-SpHeat</v>
      </c>
      <c r="F8" s="1">
        <f>IDEES!E185*IDEES!E156/'TechHeat-COM'!F114/'TechHeat-COM'!F167</f>
        <v>0.10736041171804409</v>
      </c>
      <c r="G8" s="1">
        <f>IDEES!F185*IDEES!F156/'TechHeat-COM'!G114/'TechHeat-COM'!G167</f>
        <v>0.72018919879372534</v>
      </c>
      <c r="H8" s="1">
        <f>IDEES!G185*IDEES!G156/'TechHeat-COM'!H114/'TechHeat-COM'!H167</f>
        <v>1.4211878043794849E-2</v>
      </c>
      <c r="I8" s="1">
        <f>IDEES!H185*IDEES!H156/'TechHeat-COM'!I114/'TechHeat-COM'!I167</f>
        <v>0.48719304930012108</v>
      </c>
      <c r="J8" s="1">
        <f>IDEES!I185*IDEES!I156/'TechHeat-COM'!J114/'TechHeat-COM'!J167</f>
        <v>1.5407973291977645E-2</v>
      </c>
      <c r="K8" s="1">
        <f>IDEES!J185*IDEES!J156/'TechHeat-COM'!K114/'TechHeat-COM'!K167</f>
        <v>8.885651159880787E-3</v>
      </c>
      <c r="L8" s="1">
        <f>IDEES!K185*IDEES!K156/'TechHeat-COM'!L114/'TechHeat-COM'!L167</f>
        <v>3.3861625164217557</v>
      </c>
      <c r="M8" s="1">
        <f>IDEES!L185*IDEES!L156/'TechHeat-COM'!M114/'TechHeat-COM'!M167</f>
        <v>7.7166696365600154E-2</v>
      </c>
      <c r="N8" s="1">
        <f>IDEES!M185*IDEES!M156/'TechHeat-COM'!N114/'TechHeat-COM'!N167</f>
        <v>3.3663880722452681E-2</v>
      </c>
      <c r="O8" s="1">
        <f>IDEES!N185*IDEES!N156/'TechHeat-COM'!O114/'TechHeat-COM'!O167</f>
        <v>0.67837781063118707</v>
      </c>
      <c r="P8" s="1">
        <f>IDEES!O185*IDEES!O156/'TechHeat-COM'!P114/'TechHeat-COM'!P167</f>
        <v>0.40484808786251775</v>
      </c>
      <c r="Q8" s="1">
        <f>IDEES!P185*IDEES!P156/'TechHeat-COM'!Q114/'TechHeat-COM'!Q167</f>
        <v>2.2647623141643662</v>
      </c>
      <c r="R8" s="1">
        <f>IDEES!Q185*IDEES!Q156/'TechHeat-COM'!R114/'TechHeat-COM'!R167</f>
        <v>0.10675009454889461</v>
      </c>
      <c r="S8" s="1">
        <f>IDEES!R185*IDEES!R156/'TechHeat-COM'!S114/'TechHeat-COM'!S167</f>
        <v>4.9611502586185331E-2</v>
      </c>
      <c r="T8" s="1">
        <f>IDEES!S185*IDEES!S156/'TechHeat-COM'!T114/'TechHeat-COM'!T167</f>
        <v>0</v>
      </c>
      <c r="U8" s="1">
        <f>IDEES!T185*IDEES!T156/'TechHeat-COM'!U114/'TechHeat-COM'!U167</f>
        <v>0.20383054595595879</v>
      </c>
      <c r="V8" s="1">
        <f>IDEES!U185*IDEES!U156/'TechHeat-COM'!V114/'TechHeat-COM'!V167</f>
        <v>0</v>
      </c>
      <c r="W8" s="1">
        <f>IDEES!V185*IDEES!V156/'TechHeat-COM'!W114/'TechHeat-COM'!W167</f>
        <v>0.14837811280333663</v>
      </c>
      <c r="X8" s="1">
        <f>IDEES!W185*IDEES!W156/'TechHeat-COM'!X114/'TechHeat-COM'!X167</f>
        <v>1.1174243990233995E-3</v>
      </c>
      <c r="Y8" s="1">
        <f>IDEES!X185*IDEES!X156/'TechHeat-COM'!Y114/'TechHeat-COM'!Y167</f>
        <v>2.215434018797088E-2</v>
      </c>
      <c r="Z8" s="1">
        <f>IDEES!Y185*IDEES!Y156/'TechHeat-COM'!Z114/'TechHeat-COM'!Z167</f>
        <v>2.2623853595945043E-2</v>
      </c>
      <c r="AA8" s="1">
        <f>IDEES!Z185*IDEES!Z156/'TechHeat-COM'!AA114/'TechHeat-COM'!AA167</f>
        <v>0</v>
      </c>
      <c r="AB8" s="1">
        <f>IDEES!AA185*IDEES!AA156/'TechHeat-COM'!AB114/'TechHeat-COM'!AB167</f>
        <v>0.22496473210021675</v>
      </c>
      <c r="AC8" s="1">
        <f>IDEES!AB185*IDEES!AB156/'TechHeat-COM'!AC114/'TechHeat-COM'!AC167</f>
        <v>0.29068487218750821</v>
      </c>
      <c r="AD8" s="1">
        <f>IDEES!AC185*IDEES!AC156/'TechHeat-COM'!AD114/'TechHeat-COM'!AD167</f>
        <v>0.25763455336534374</v>
      </c>
      <c r="AE8" s="1">
        <f>IDEES!AD185*IDEES!AD156/'TechHeat-COM'!AE114/'TechHeat-COM'!AE167</f>
        <v>0.110836089791153</v>
      </c>
      <c r="AF8" s="1">
        <f>IDEES!AE185*IDEES!AE156/'TechHeat-COM'!AF114/'TechHeat-COM'!AF167</f>
        <v>2.0513748069202569E-2</v>
      </c>
      <c r="AG8" s="1">
        <f>IDEES!AF185*IDEES!AF156/'TechHeat-COM'!AG114/'TechHeat-COM'!AG167</f>
        <v>0.70858087041364493</v>
      </c>
      <c r="AH8" s="1">
        <f>IDEES!AG185*IDEES!AG156/'TechHeat-COM'!AH114/'TechHeat-COM'!AH167</f>
        <v>0.11014386866357832</v>
      </c>
      <c r="AI8" s="1">
        <f>IDEES!AH185*IDEES!AH156/'TechHeat-COM'!AI114/'TechHeat-COM'!AI167</f>
        <v>1.5104366502989413E-2</v>
      </c>
      <c r="AJ8" s="1">
        <f>IDEES!AI185*IDEES!AI156/'TechHeat-COM'!AJ114/'TechHeat-COM'!AJ167</f>
        <v>0.40903443327453154</v>
      </c>
      <c r="AK8" s="1">
        <f>IDEES!AJ185*IDEES!AJ156/'TechHeat-COM'!AK114/'TechHeat-COM'!AK167</f>
        <v>4.3577999688039727E-3</v>
      </c>
      <c r="AL8" s="1">
        <f>IDEES!AK185*IDEES!AK156/'TechHeat-COM'!AL114/'TechHeat-COM'!AL167</f>
        <v>2.5392697701954334E-2</v>
      </c>
      <c r="AM8" s="1">
        <f>IDEES!AL185*IDEES!AL156/'TechHeat-COM'!AM114/'TechHeat-COM'!AM167</f>
        <v>0</v>
      </c>
      <c r="AN8" s="1">
        <f>IDEES!AM185*IDEES!AM156/'TechHeat-COM'!AN114/'TechHeat-COM'!AN167</f>
        <v>3.3859564463490269E-2</v>
      </c>
      <c r="AO8" s="1">
        <f>IDEES!AN185*IDEES!AN156/'TechHeat-COM'!AO114/'TechHeat-COM'!AO167</f>
        <v>4.6473674642595338E-2</v>
      </c>
      <c r="AP8" s="1">
        <f>IDEES!AO185*IDEES!AO156/'TechHeat-COM'!AP114/'TechHeat-COM'!AP167</f>
        <v>1.5545740756911083E-2</v>
      </c>
      <c r="AQ8" s="7"/>
      <c r="AR8" s="7"/>
      <c r="AS8" s="7"/>
      <c r="AT8" s="7"/>
    </row>
    <row r="9" spans="1:46" x14ac:dyDescent="0.25">
      <c r="A9" t="str">
        <f>IDEES!C157</f>
        <v>Geothermal Energy</v>
      </c>
      <c r="C9" t="str">
        <f>TechComm!L21</f>
        <v>C_ES-SH-HO_GEO</v>
      </c>
      <c r="D9" t="str">
        <f>TechComm!C21</f>
        <v>COMGEO</v>
      </c>
      <c r="E9" t="str">
        <f t="shared" si="0"/>
        <v>NR_ES-HO-SpHeat</v>
      </c>
      <c r="F9" s="1">
        <f>IDEES!E186*IDEES!E157/'TechHeat-COM'!F115/'TechHeat-COM'!F168</f>
        <v>4.5701034492564808E-3</v>
      </c>
      <c r="G9" s="1">
        <f>IDEES!F186*IDEES!F157/'TechHeat-COM'!G115/'TechHeat-COM'!G168</f>
        <v>0</v>
      </c>
      <c r="H9" s="1">
        <f>IDEES!G186*IDEES!G157/'TechHeat-COM'!H115/'TechHeat-COM'!H168</f>
        <v>1.6367625319252187E-2</v>
      </c>
      <c r="I9" s="1">
        <f>IDEES!H186*IDEES!H157/'TechHeat-COM'!I115/'TechHeat-COM'!I168</f>
        <v>1.5623838458387553E-2</v>
      </c>
      <c r="J9" s="1">
        <f>IDEES!I186*IDEES!I157/'TechHeat-COM'!J115/'TechHeat-COM'!J168</f>
        <v>0</v>
      </c>
      <c r="K9" s="1">
        <f>IDEES!J186*IDEES!J157/'TechHeat-COM'!K115/'TechHeat-COM'!K168</f>
        <v>0</v>
      </c>
      <c r="L9" s="1">
        <f>IDEES!K186*IDEES!K157/'TechHeat-COM'!L115/'TechHeat-COM'!L168</f>
        <v>0</v>
      </c>
      <c r="M9" s="1">
        <f>IDEES!L186*IDEES!L157/'TechHeat-COM'!M115/'TechHeat-COM'!M168</f>
        <v>0</v>
      </c>
      <c r="N9" s="1">
        <f>IDEES!M186*IDEES!M157/'TechHeat-COM'!N115/'TechHeat-COM'!N168</f>
        <v>0</v>
      </c>
      <c r="O9" s="1">
        <f>IDEES!N186*IDEES!N157/'TechHeat-COM'!O115/'TechHeat-COM'!O168</f>
        <v>2.0249651557231341E-3</v>
      </c>
      <c r="P9" s="1">
        <f>IDEES!O186*IDEES!O157/'TechHeat-COM'!P115/'TechHeat-COM'!P168</f>
        <v>0</v>
      </c>
      <c r="Q9" s="1">
        <f>IDEES!P186*IDEES!P157/'TechHeat-COM'!Q115/'TechHeat-COM'!Q168</f>
        <v>2.9320039357011229E-2</v>
      </c>
      <c r="R9" s="1">
        <f>IDEES!Q186*IDEES!Q157/'TechHeat-COM'!R115/'TechHeat-COM'!R168</f>
        <v>0</v>
      </c>
      <c r="S9" s="1">
        <f>IDEES!R186*IDEES!R157/'TechHeat-COM'!S115/'TechHeat-COM'!S168</f>
        <v>5.7789021110372946E-3</v>
      </c>
      <c r="T9" s="1">
        <f>IDEES!S186*IDEES!S157/'TechHeat-COM'!T115/'TechHeat-COM'!T168</f>
        <v>4.3305775768785422E-2</v>
      </c>
      <c r="U9" s="1">
        <f>IDEES!T186*IDEES!T157/'TechHeat-COM'!U115/'TechHeat-COM'!U168</f>
        <v>0</v>
      </c>
      <c r="V9" s="1">
        <f>IDEES!U186*IDEES!U157/'TechHeat-COM'!V115/'TechHeat-COM'!V168</f>
        <v>0.24287174508535483</v>
      </c>
      <c r="W9" s="1">
        <f>IDEES!V186*IDEES!V157/'TechHeat-COM'!W115/'TechHeat-COM'!W168</f>
        <v>6.6431337210079516E-2</v>
      </c>
      <c r="X9" s="1">
        <f>IDEES!W186*IDEES!W157/'TechHeat-COM'!X115/'TechHeat-COM'!X168</f>
        <v>0</v>
      </c>
      <c r="Y9" s="1">
        <f>IDEES!X186*IDEES!X157/'TechHeat-COM'!Y115/'TechHeat-COM'!Y168</f>
        <v>0</v>
      </c>
      <c r="Z9" s="1">
        <f>IDEES!Y186*IDEES!Y157/'TechHeat-COM'!Z115/'TechHeat-COM'!Z168</f>
        <v>0</v>
      </c>
      <c r="AA9" s="1">
        <f>IDEES!Z186*IDEES!Z157/'TechHeat-COM'!AA115/'TechHeat-COM'!AA168</f>
        <v>0</v>
      </c>
      <c r="AB9" s="1">
        <f>IDEES!AA186*IDEES!AA157/'TechHeat-COM'!AB115/'TechHeat-COM'!AB168</f>
        <v>0</v>
      </c>
      <c r="AC9" s="1">
        <f>IDEES!AB186*IDEES!AB157/'TechHeat-COM'!AC115/'TechHeat-COM'!AC168</f>
        <v>0</v>
      </c>
      <c r="AD9" s="1">
        <f>IDEES!AC186*IDEES!AC157/'TechHeat-COM'!AD115/'TechHeat-COM'!AD168</f>
        <v>1.6580957106104516E-3</v>
      </c>
      <c r="AE9" s="1">
        <f>IDEES!AD186*IDEES!AD157/'TechHeat-COM'!AE115/'TechHeat-COM'!AE168</f>
        <v>8.3860140684106563E-3</v>
      </c>
      <c r="AF9" s="1">
        <f>IDEES!AE186*IDEES!AE157/'TechHeat-COM'!AF115/'TechHeat-COM'!AF168</f>
        <v>2.3521740687876243E-3</v>
      </c>
      <c r="AG9" s="1">
        <f>IDEES!AF186*IDEES!AF157/'TechHeat-COM'!AG115/'TechHeat-COM'!AG168</f>
        <v>0</v>
      </c>
      <c r="AH9" s="1">
        <f>IDEES!AG186*IDEES!AG157/'TechHeat-COM'!AH115/'TechHeat-COM'!AH168</f>
        <v>8.977105238248205E-3</v>
      </c>
      <c r="AI9" s="1">
        <f>IDEES!AH186*IDEES!AH157/'TechHeat-COM'!AI115/'TechHeat-COM'!AI168</f>
        <v>6.3502627329729356E-4</v>
      </c>
      <c r="AJ9" s="1">
        <f>IDEES!AI186*IDEES!AI157/'TechHeat-COM'!AJ115/'TechHeat-COM'!AJ168</f>
        <v>5.1585834488864933E-4</v>
      </c>
      <c r="AK9" s="1">
        <f>IDEES!AJ186*IDEES!AJ157/'TechHeat-COM'!AK115/'TechHeat-COM'!AK168</f>
        <v>0</v>
      </c>
      <c r="AL9" s="1">
        <f>IDEES!AK186*IDEES!AK157/'TechHeat-COM'!AL115/'TechHeat-COM'!AL168</f>
        <v>0</v>
      </c>
      <c r="AM9" s="1">
        <f>IDEES!AL186*IDEES!AL157/'TechHeat-COM'!AM115/'TechHeat-COM'!AM168</f>
        <v>0</v>
      </c>
      <c r="AN9" s="1">
        <f>IDEES!AM186*IDEES!AM157/'TechHeat-COM'!AN115/'TechHeat-COM'!AN168</f>
        <v>1.1275785513623563E-3</v>
      </c>
      <c r="AO9" s="1">
        <f>IDEES!AN186*IDEES!AN157/'TechHeat-COM'!AO115/'TechHeat-COM'!AO168</f>
        <v>2.0703081598784242E-3</v>
      </c>
      <c r="AP9" s="1">
        <f>IDEES!AO186*IDEES!AO157/'TechHeat-COM'!AP115/'TechHeat-COM'!AP168</f>
        <v>0</v>
      </c>
      <c r="AQ9" s="7"/>
      <c r="AR9" s="7"/>
      <c r="AS9" s="7"/>
      <c r="AT9" s="7"/>
    </row>
    <row r="10" spans="1:46" x14ac:dyDescent="0.25">
      <c r="A10" t="str">
        <f>IDEES!C158</f>
        <v>LPG</v>
      </c>
      <c r="C10" t="str">
        <f>TechComm!L22</f>
        <v>C_ES-SH-HO_LPG</v>
      </c>
      <c r="D10" t="str">
        <f>TechComm!C22</f>
        <v>COMLPG</v>
      </c>
      <c r="E10" t="str">
        <f t="shared" si="0"/>
        <v>NR_ES-HO-SpHeat</v>
      </c>
      <c r="F10" s="1">
        <f>IDEES!E187*IDEES!E158/'TechHeat-COM'!F116/'TechHeat-COM'!F169</f>
        <v>0</v>
      </c>
      <c r="G10" s="1">
        <f>IDEES!F187*IDEES!F158/'TechHeat-COM'!G116/'TechHeat-COM'!G169</f>
        <v>0</v>
      </c>
      <c r="H10" s="1">
        <f>IDEES!G187*IDEES!G158/'TechHeat-COM'!H116/'TechHeat-COM'!H169</f>
        <v>0</v>
      </c>
      <c r="I10" s="1">
        <f>IDEES!H187*IDEES!H158/'TechHeat-COM'!I116/'TechHeat-COM'!I169</f>
        <v>0</v>
      </c>
      <c r="J10" s="1">
        <f>IDEES!I187*IDEES!I158/'TechHeat-COM'!J116/'TechHeat-COM'!J169</f>
        <v>0</v>
      </c>
      <c r="K10" s="1">
        <f>IDEES!J187*IDEES!J158/'TechHeat-COM'!K116/'TechHeat-COM'!K169</f>
        <v>0</v>
      </c>
      <c r="L10" s="1">
        <f>IDEES!K187*IDEES!K158/'TechHeat-COM'!L116/'TechHeat-COM'!L169</f>
        <v>0</v>
      </c>
      <c r="M10" s="1">
        <f>IDEES!L187*IDEES!L158/'TechHeat-COM'!M116/'TechHeat-COM'!M169</f>
        <v>0</v>
      </c>
      <c r="N10" s="1">
        <f>IDEES!M187*IDEES!M158/'TechHeat-COM'!N116/'TechHeat-COM'!N169</f>
        <v>0</v>
      </c>
      <c r="O10" s="1">
        <f>IDEES!N187*IDEES!N158/'TechHeat-COM'!O116/'TechHeat-COM'!O169</f>
        <v>0</v>
      </c>
      <c r="P10" s="1">
        <f>IDEES!O187*IDEES!O158/'TechHeat-COM'!P116/'TechHeat-COM'!P169</f>
        <v>0</v>
      </c>
      <c r="Q10" s="1">
        <f>IDEES!P187*IDEES!P158/'TechHeat-COM'!Q116/'TechHeat-COM'!Q169</f>
        <v>0</v>
      </c>
      <c r="R10" s="1">
        <f>IDEES!Q187*IDEES!Q158/'TechHeat-COM'!R116/'TechHeat-COM'!R169</f>
        <v>0</v>
      </c>
      <c r="S10" s="1">
        <f>IDEES!R187*IDEES!R158/'TechHeat-COM'!S116/'TechHeat-COM'!S169</f>
        <v>0</v>
      </c>
      <c r="T10" s="1">
        <f>IDEES!S187*IDEES!S158/'TechHeat-COM'!T116/'TechHeat-COM'!T169</f>
        <v>0</v>
      </c>
      <c r="U10" s="1">
        <f>IDEES!T187*IDEES!T158/'TechHeat-COM'!U116/'TechHeat-COM'!U169</f>
        <v>0</v>
      </c>
      <c r="V10" s="1">
        <f>IDEES!U187*IDEES!U158/'TechHeat-COM'!V116/'TechHeat-COM'!V169</f>
        <v>0</v>
      </c>
      <c r="W10" s="1">
        <f>IDEES!V187*IDEES!V158/'TechHeat-COM'!W116/'TechHeat-COM'!W169</f>
        <v>6.55279449670811E-2</v>
      </c>
      <c r="X10" s="1">
        <f>IDEES!W187*IDEES!W158/'TechHeat-COM'!X116/'TechHeat-COM'!X169</f>
        <v>0</v>
      </c>
      <c r="Y10" s="1">
        <f>IDEES!X187*IDEES!X158/'TechHeat-COM'!Y116/'TechHeat-COM'!Y169</f>
        <v>5.2204120097863662E-4</v>
      </c>
      <c r="Z10" s="1">
        <f>IDEES!Y187*IDEES!Y158/'TechHeat-COM'!Z116/'TechHeat-COM'!Z169</f>
        <v>0</v>
      </c>
      <c r="AA10" s="1">
        <f>IDEES!Z187*IDEES!Z158/'TechHeat-COM'!AA116/'TechHeat-COM'!AA169</f>
        <v>0</v>
      </c>
      <c r="AB10" s="1">
        <f>IDEES!AA187*IDEES!AA158/'TechHeat-COM'!AB116/'TechHeat-COM'!AB169</f>
        <v>0</v>
      </c>
      <c r="AC10" s="1">
        <f>IDEES!AB187*IDEES!AB158/'TechHeat-COM'!AC116/'TechHeat-COM'!AC169</f>
        <v>0</v>
      </c>
      <c r="AD10" s="1">
        <f>IDEES!AC187*IDEES!AC158/'TechHeat-COM'!AD116/'TechHeat-COM'!AD169</f>
        <v>0</v>
      </c>
      <c r="AE10" s="1">
        <f>IDEES!AD187*IDEES!AD158/'TechHeat-COM'!AE116/'TechHeat-COM'!AE169</f>
        <v>0</v>
      </c>
      <c r="AF10" s="1">
        <f>IDEES!AE187*IDEES!AE158/'TechHeat-COM'!AF116/'TechHeat-COM'!AF169</f>
        <v>0</v>
      </c>
      <c r="AG10" s="1">
        <f>IDEES!AF187*IDEES!AF158/'TechHeat-COM'!AG116/'TechHeat-COM'!AG169</f>
        <v>0</v>
      </c>
      <c r="AH10" s="1">
        <f>IDEES!AG187*IDEES!AG158/'TechHeat-COM'!AH116/'TechHeat-COM'!AH169</f>
        <v>4.6143763300706669E-3</v>
      </c>
      <c r="AI10" s="1">
        <f>IDEES!AH187*IDEES!AH158/'TechHeat-COM'!AI116/'TechHeat-COM'!AI169</f>
        <v>0</v>
      </c>
      <c r="AJ10" s="1">
        <f>IDEES!AI187*IDEES!AI158/'TechHeat-COM'!AJ116/'TechHeat-COM'!AJ169</f>
        <v>0</v>
      </c>
      <c r="AK10" s="1">
        <f>IDEES!AJ187*IDEES!AJ158/'TechHeat-COM'!AK116/'TechHeat-COM'!AK169</f>
        <v>0</v>
      </c>
      <c r="AL10" s="1">
        <f>IDEES!AK187*IDEES!AK158/'TechHeat-COM'!AL116/'TechHeat-COM'!AL169</f>
        <v>0</v>
      </c>
      <c r="AM10" s="1">
        <f>IDEES!AL187*IDEES!AL158/'TechHeat-COM'!AM116/'TechHeat-COM'!AM169</f>
        <v>0</v>
      </c>
      <c r="AN10" s="1">
        <f>IDEES!AM187*IDEES!AM158/'TechHeat-COM'!AN116/'TechHeat-COM'!AN169</f>
        <v>0</v>
      </c>
      <c r="AO10" s="1">
        <f>IDEES!AN187*IDEES!AN158/'TechHeat-COM'!AO116/'TechHeat-COM'!AO169</f>
        <v>0</v>
      </c>
      <c r="AP10" s="1">
        <f>IDEES!AO187*IDEES!AO158/'TechHeat-COM'!AP116/'TechHeat-COM'!AP169</f>
        <v>0</v>
      </c>
      <c r="AQ10" s="7"/>
      <c r="AR10" s="7"/>
      <c r="AS10" s="7"/>
      <c r="AT10" s="7"/>
    </row>
    <row r="11" spans="1:46" x14ac:dyDescent="0.25">
      <c r="A11" t="str">
        <f>IDEES!C159</f>
        <v>Solids</v>
      </c>
      <c r="C11" t="str">
        <f>TechComm!L23</f>
        <v>C_ES-SH-HO_COA</v>
      </c>
      <c r="D11" t="str">
        <f>TechComm!C23</f>
        <v>COMCOA</v>
      </c>
      <c r="E11" t="str">
        <f t="shared" si="0"/>
        <v>NR_ES-HO-SpHeat</v>
      </c>
      <c r="F11" s="1">
        <f>IDEES!E188*IDEES!E159/'TechHeat-COM'!F117/'TechHeat-COM'!F170</f>
        <v>1.9280274928386043E-3</v>
      </c>
      <c r="G11" s="1">
        <f>IDEES!F188*IDEES!F159/'TechHeat-COM'!G117/'TechHeat-COM'!G170</f>
        <v>0</v>
      </c>
      <c r="H11" s="1">
        <f>IDEES!G188*IDEES!G159/'TechHeat-COM'!H117/'TechHeat-COM'!H170</f>
        <v>1.5568676862609174E-3</v>
      </c>
      <c r="I11" s="1">
        <f>IDEES!H188*IDEES!H159/'TechHeat-COM'!I117/'TechHeat-COM'!I170</f>
        <v>0</v>
      </c>
      <c r="J11" s="1">
        <f>IDEES!I188*IDEES!I159/'TechHeat-COM'!J117/'TechHeat-COM'!J170</f>
        <v>0</v>
      </c>
      <c r="K11" s="1">
        <f>IDEES!J188*IDEES!J159/'TechHeat-COM'!K117/'TechHeat-COM'!K170</f>
        <v>1.1562251094110092E-2</v>
      </c>
      <c r="L11" s="1">
        <f>IDEES!K188*IDEES!K159/'TechHeat-COM'!L117/'TechHeat-COM'!L170</f>
        <v>7.8805108240590074E-2</v>
      </c>
      <c r="M11" s="1">
        <f>IDEES!L188*IDEES!L159/'TechHeat-COM'!M117/'TechHeat-COM'!M170</f>
        <v>0</v>
      </c>
      <c r="N11" s="1">
        <f>IDEES!M188*IDEES!M159/'TechHeat-COM'!N117/'TechHeat-COM'!N170</f>
        <v>2.9332539968806213E-3</v>
      </c>
      <c r="O11" s="1">
        <f>IDEES!N188*IDEES!N159/'TechHeat-COM'!O117/'TechHeat-COM'!O170</f>
        <v>1.7706753308673728E-2</v>
      </c>
      <c r="P11" s="1">
        <f>IDEES!O188*IDEES!O159/'TechHeat-COM'!P117/'TechHeat-COM'!P170</f>
        <v>3.8659379772259506E-3</v>
      </c>
      <c r="Q11" s="1">
        <f>IDEES!P188*IDEES!P159/'TechHeat-COM'!Q117/'TechHeat-COM'!Q170</f>
        <v>0</v>
      </c>
      <c r="R11" s="1">
        <f>IDEES!Q188*IDEES!Q159/'TechHeat-COM'!R117/'TechHeat-COM'!R170</f>
        <v>0</v>
      </c>
      <c r="S11" s="1">
        <f>IDEES!R188*IDEES!R159/'TechHeat-COM'!S117/'TechHeat-COM'!S170</f>
        <v>7.2579180688744525E-4</v>
      </c>
      <c r="T11" s="1">
        <f>IDEES!S188*IDEES!S159/'TechHeat-COM'!T117/'TechHeat-COM'!T170</f>
        <v>1.0877252679125857E-3</v>
      </c>
      <c r="U11" s="1">
        <f>IDEES!T188*IDEES!T159/'TechHeat-COM'!U117/'TechHeat-COM'!U170</f>
        <v>0</v>
      </c>
      <c r="V11" s="1">
        <f>IDEES!U188*IDEES!U159/'TechHeat-COM'!V117/'TechHeat-COM'!V170</f>
        <v>0</v>
      </c>
      <c r="W11" s="1">
        <f>IDEES!V188*IDEES!V159/'TechHeat-COM'!W117/'TechHeat-COM'!W170</f>
        <v>0</v>
      </c>
      <c r="X11" s="1">
        <f>IDEES!W188*IDEES!W159/'TechHeat-COM'!X117/'TechHeat-COM'!X170</f>
        <v>2.029197820964513E-2</v>
      </c>
      <c r="Y11" s="1">
        <f>IDEES!X188*IDEES!X159/'TechHeat-COM'!Y117/'TechHeat-COM'!Y170</f>
        <v>0</v>
      </c>
      <c r="Z11" s="1">
        <f>IDEES!Y188*IDEES!Y159/'TechHeat-COM'!Z117/'TechHeat-COM'!Z170</f>
        <v>1.4591575576404208E-2</v>
      </c>
      <c r="AA11" s="1">
        <f>IDEES!Z188*IDEES!Z159/'TechHeat-COM'!AA117/'TechHeat-COM'!AA170</f>
        <v>0</v>
      </c>
      <c r="AB11" s="1">
        <f>IDEES!AA188*IDEES!AA159/'TechHeat-COM'!AB117/'TechHeat-COM'!AB170</f>
        <v>1.0647708175068205E-3</v>
      </c>
      <c r="AC11" s="1">
        <f>IDEES!AB188*IDEES!AB159/'TechHeat-COM'!AC117/'TechHeat-COM'!AC170</f>
        <v>0</v>
      </c>
      <c r="AD11" s="1">
        <f>IDEES!AC188*IDEES!AC159/'TechHeat-COM'!AD117/'TechHeat-COM'!AD170</f>
        <v>0.34950713505413283</v>
      </c>
      <c r="AE11" s="1">
        <f>IDEES!AD188*IDEES!AD159/'TechHeat-COM'!AE117/'TechHeat-COM'!AE170</f>
        <v>0</v>
      </c>
      <c r="AF11" s="1">
        <f>IDEES!AE188*IDEES!AE159/'TechHeat-COM'!AF117/'TechHeat-COM'!AF170</f>
        <v>2.2104360834255984E-4</v>
      </c>
      <c r="AG11" s="1">
        <f>IDEES!AF188*IDEES!AF159/'TechHeat-COM'!AG117/'TechHeat-COM'!AG170</f>
        <v>0</v>
      </c>
      <c r="AH11" s="1">
        <f>IDEES!AG188*IDEES!AG159/'TechHeat-COM'!AH117/'TechHeat-COM'!AH170</f>
        <v>0</v>
      </c>
      <c r="AI11" s="1">
        <f>IDEES!AH188*IDEES!AH159/'TechHeat-COM'!AI117/'TechHeat-COM'!AI170</f>
        <v>0.10581631653328807</v>
      </c>
      <c r="AJ11" s="1">
        <f>IDEES!AI188*IDEES!AI159/'TechHeat-COM'!AJ117/'TechHeat-COM'!AJ170</f>
        <v>1.0197204659496134E-2</v>
      </c>
      <c r="AK11" s="1">
        <f>IDEES!AJ188*IDEES!AJ159/'TechHeat-COM'!AK117/'TechHeat-COM'!AK170</f>
        <v>6.4981005158428991E-4</v>
      </c>
      <c r="AL11" s="1">
        <f>IDEES!AK188*IDEES!AK159/'TechHeat-COM'!AL117/'TechHeat-COM'!AL170</f>
        <v>4.2289503481447228E-2</v>
      </c>
      <c r="AM11" s="1">
        <f>IDEES!AL188*IDEES!AL159/'TechHeat-COM'!AM117/'TechHeat-COM'!AM170</f>
        <v>0</v>
      </c>
      <c r="AN11" s="1">
        <f>IDEES!AM188*IDEES!AM159/'TechHeat-COM'!AN117/'TechHeat-COM'!AN170</f>
        <v>8.7143073056107168E-4</v>
      </c>
      <c r="AO11" s="1">
        <f>IDEES!AN188*IDEES!AN159/'TechHeat-COM'!AO117/'TechHeat-COM'!AO170</f>
        <v>0.11715461927679374</v>
      </c>
      <c r="AP11" s="1">
        <f>IDEES!AO188*IDEES!AO159/'TechHeat-COM'!AP117/'TechHeat-COM'!AP170</f>
        <v>2.7811843800815777E-3</v>
      </c>
      <c r="AQ11" s="7"/>
      <c r="AR11" s="7"/>
      <c r="AS11" s="7"/>
      <c r="AT11" s="7"/>
    </row>
    <row r="12" spans="1:46" x14ac:dyDescent="0.25">
      <c r="A12" t="str">
        <f t="shared" ref="A12:A28" si="1">A4</f>
        <v>Biomass and wastes</v>
      </c>
      <c r="C12" t="str">
        <f>TechComm!L24</f>
        <v>C_ES-SH-HR_BIO</v>
      </c>
      <c r="D12" t="str">
        <f>D4</f>
        <v>COMBIO</v>
      </c>
      <c r="E12" t="str">
        <f>TechComm!C26</f>
        <v>NR_ES-HR-SpHeat</v>
      </c>
      <c r="F12" s="1">
        <f>IDEES!E209*IDEES!E152/'TechHeat-COM'!F118/'TechHeat-COM'!F171</f>
        <v>4.8641553085517694E-2</v>
      </c>
      <c r="G12" s="1">
        <f>IDEES!F209*IDEES!F152/'TechHeat-COM'!G118/'TechHeat-COM'!G171</f>
        <v>5.2186297541619313E-4</v>
      </c>
      <c r="H12" s="1">
        <f>IDEES!G209*IDEES!G152/'TechHeat-COM'!H118/'TechHeat-COM'!H171</f>
        <v>4.5670287713143708E-3</v>
      </c>
      <c r="I12" s="1">
        <f>IDEES!H209*IDEES!H152/'TechHeat-COM'!I118/'TechHeat-COM'!I171</f>
        <v>0.18633855479930556</v>
      </c>
      <c r="J12" s="1">
        <f>IDEES!I209*IDEES!I152/'TechHeat-COM'!J118/'TechHeat-COM'!J171</f>
        <v>3.0422655783707638E-3</v>
      </c>
      <c r="K12" s="1">
        <f>IDEES!J209*IDEES!J152/'TechHeat-COM'!K118/'TechHeat-COM'!K171</f>
        <v>2.4208115620159874E-2</v>
      </c>
      <c r="L12" s="1">
        <f>IDEES!K209*IDEES!K152/'TechHeat-COM'!L118/'TechHeat-COM'!L171</f>
        <v>0</v>
      </c>
      <c r="M12" s="1">
        <f>IDEES!L209*IDEES!L152/'TechHeat-COM'!M118/'TechHeat-COM'!M171</f>
        <v>5.3919672294188694E-3</v>
      </c>
      <c r="N12" s="1">
        <f>IDEES!M209*IDEES!M152/'TechHeat-COM'!N118/'TechHeat-COM'!N171</f>
        <v>2.8286198102573075E-3</v>
      </c>
      <c r="O12" s="1">
        <f>IDEES!N209*IDEES!N152/'TechHeat-COM'!O118/'TechHeat-COM'!O171</f>
        <v>5.1324042471502032E-2</v>
      </c>
      <c r="P12" s="1">
        <f>IDEES!O209*IDEES!O152/'TechHeat-COM'!P118/'TechHeat-COM'!P171</f>
        <v>1.3805475309964794E-2</v>
      </c>
      <c r="Q12" s="1">
        <f>IDEES!P209*IDEES!P152/'TechHeat-COM'!Q118/'TechHeat-COM'!Q171</f>
        <v>0.24260456494057384</v>
      </c>
      <c r="R12" s="1">
        <f>IDEES!Q209*IDEES!Q152/'TechHeat-COM'!R118/'TechHeat-COM'!R171</f>
        <v>0</v>
      </c>
      <c r="S12" s="1">
        <f>IDEES!R209*IDEES!R152/'TechHeat-COM'!S118/'TechHeat-COM'!S171</f>
        <v>1.82810109409252E-3</v>
      </c>
      <c r="T12" s="1">
        <f>IDEES!S209*IDEES!S152/'TechHeat-COM'!T118/'TechHeat-COM'!T171</f>
        <v>7.1622117423742124E-2</v>
      </c>
      <c r="U12" s="1">
        <f>IDEES!T209*IDEES!T152/'TechHeat-COM'!U118/'TechHeat-COM'!U171</f>
        <v>3.0886362549263891E-3</v>
      </c>
      <c r="V12" s="1">
        <f>IDEES!U209*IDEES!U152/'TechHeat-COM'!V118/'TechHeat-COM'!V171</f>
        <v>0</v>
      </c>
      <c r="W12" s="1">
        <f>IDEES!V209*IDEES!V152/'TechHeat-COM'!W118/'TechHeat-COM'!W171</f>
        <v>0</v>
      </c>
      <c r="X12" s="1">
        <f>IDEES!W209*IDEES!W152/'TechHeat-COM'!X118/'TechHeat-COM'!X171</f>
        <v>1.7585890609519223E-2</v>
      </c>
      <c r="Y12" s="1">
        <f>IDEES!X209*IDEES!X152/'TechHeat-COM'!Y118/'TechHeat-COM'!Y171</f>
        <v>0</v>
      </c>
      <c r="Z12" s="1">
        <f>IDEES!Y209*IDEES!Y152/'TechHeat-COM'!Z118/'TechHeat-COM'!Z171</f>
        <v>3.4244197147551295E-2</v>
      </c>
      <c r="AA12" s="1">
        <f>IDEES!Z209*IDEES!Z152/'TechHeat-COM'!AA118/'TechHeat-COM'!AA171</f>
        <v>0</v>
      </c>
      <c r="AB12" s="1">
        <f>IDEES!AA209*IDEES!AA152/'TechHeat-COM'!AB118/'TechHeat-COM'!AB171</f>
        <v>4.2167228326082705E-3</v>
      </c>
      <c r="AC12" s="1">
        <f>IDEES!AB209*IDEES!AB152/'TechHeat-COM'!AC118/'TechHeat-COM'!AC171</f>
        <v>5.3461543375584166E-3</v>
      </c>
      <c r="AD12" s="1">
        <f>IDEES!AC209*IDEES!AC152/'TechHeat-COM'!AD118/'TechHeat-COM'!AD171</f>
        <v>0.10778214534089765</v>
      </c>
      <c r="AE12" s="1">
        <f>IDEES!AD209*IDEES!AD152/'TechHeat-COM'!AE118/'TechHeat-COM'!AE171</f>
        <v>0</v>
      </c>
      <c r="AF12" s="1">
        <f>IDEES!AE209*IDEES!AE152/'TechHeat-COM'!AF118/'TechHeat-COM'!AF171</f>
        <v>0</v>
      </c>
      <c r="AG12" s="1">
        <f>IDEES!AF209*IDEES!AF152/'TechHeat-COM'!AG118/'TechHeat-COM'!AG171</f>
        <v>6.6700264889744216E-3</v>
      </c>
      <c r="AH12" s="1">
        <f>IDEES!AG209*IDEES!AG152/'TechHeat-COM'!AH118/'TechHeat-COM'!AH171</f>
        <v>0</v>
      </c>
      <c r="AI12" s="1">
        <f>IDEES!AH209*IDEES!AH152/'TechHeat-COM'!AI118/'TechHeat-COM'!AI171</f>
        <v>9.1859801120393117E-3</v>
      </c>
      <c r="AJ12" s="1">
        <f>IDEES!AI209*IDEES!AI152/'TechHeat-COM'!AJ118/'TechHeat-COM'!AJ171</f>
        <v>1.2287760896861861E-2</v>
      </c>
      <c r="AK12" s="1">
        <f>IDEES!AJ209*IDEES!AJ152/'TechHeat-COM'!AK118/'TechHeat-COM'!AK171</f>
        <v>8.4008907246069832E-3</v>
      </c>
      <c r="AL12" s="1">
        <f>IDEES!AK209*IDEES!AK152/'TechHeat-COM'!AL118/'TechHeat-COM'!AL171</f>
        <v>0</v>
      </c>
      <c r="AM12" s="1">
        <f>IDEES!AL209*IDEES!AL152/'TechHeat-COM'!AM118/'TechHeat-COM'!AM171</f>
        <v>0</v>
      </c>
      <c r="AN12" s="1">
        <f>IDEES!AM209*IDEES!AM152/'TechHeat-COM'!AN118/'TechHeat-COM'!AN171</f>
        <v>7.6397276652766981E-3</v>
      </c>
      <c r="AO12" s="1">
        <f>IDEES!AN209*IDEES!AN152/'TechHeat-COM'!AO118/'TechHeat-COM'!AO171</f>
        <v>1.0636748675823076E-2</v>
      </c>
      <c r="AP12" s="1">
        <f>IDEES!AO209*IDEES!AO152/'TechHeat-COM'!AP118/'TechHeat-COM'!AP171</f>
        <v>3.3846268082049855E-3</v>
      </c>
      <c r="AQ12" s="7"/>
      <c r="AR12" s="7"/>
      <c r="AS12" s="7"/>
      <c r="AT12" s="7"/>
    </row>
    <row r="13" spans="1:46" x14ac:dyDescent="0.25">
      <c r="A13" t="str">
        <f t="shared" si="1"/>
        <v>Derived heat</v>
      </c>
      <c r="C13" t="str">
        <f>TechComm!L25</f>
        <v>C_ES-SH-HR_HET</v>
      </c>
      <c r="D13" t="str">
        <f t="shared" ref="D13:D51" si="2">D5</f>
        <v>COMHET</v>
      </c>
      <c r="E13" t="str">
        <f>E12</f>
        <v>NR_ES-HR-SpHeat</v>
      </c>
      <c r="F13" s="1">
        <f>IDEES!E210*IDEES!E153/'TechHeat-COM'!F119/'TechHeat-COM'!F172</f>
        <v>0.7275085735275979</v>
      </c>
      <c r="G13" s="1">
        <f>IDEES!F210*IDEES!F153/'TechHeat-COM'!G119/'TechHeat-COM'!G172</f>
        <v>7.3836232253531212E-2</v>
      </c>
      <c r="H13" s="1">
        <f>IDEES!G210*IDEES!G153/'TechHeat-COM'!H119/'TechHeat-COM'!H172</f>
        <v>9.4941463543398955E-2</v>
      </c>
      <c r="I13" s="1">
        <f>IDEES!H210*IDEES!H153/'TechHeat-COM'!I119/'TechHeat-COM'!I172</f>
        <v>9.9464773723501446E-2</v>
      </c>
      <c r="J13" s="1">
        <f>IDEES!I210*IDEES!I153/'TechHeat-COM'!J119/'TechHeat-COM'!J172</f>
        <v>0</v>
      </c>
      <c r="K13" s="1">
        <f>IDEES!J210*IDEES!J153/'TechHeat-COM'!K119/'TechHeat-COM'!K172</f>
        <v>0.39233567034867578</v>
      </c>
      <c r="L13" s="1">
        <f>IDEES!K210*IDEES!K153/'TechHeat-COM'!L119/'TechHeat-COM'!L172</f>
        <v>3.3937038814383924</v>
      </c>
      <c r="M13" s="1">
        <f>IDEES!L210*IDEES!L153/'TechHeat-COM'!M119/'TechHeat-COM'!M172</f>
        <v>0.23670888343821639</v>
      </c>
      <c r="N13" s="1">
        <f>IDEES!M210*IDEES!M153/'TechHeat-COM'!N119/'TechHeat-COM'!N172</f>
        <v>3.3494710445881315E-2</v>
      </c>
      <c r="O13" s="1">
        <f>IDEES!N210*IDEES!N153/'TechHeat-COM'!O119/'TechHeat-COM'!O172</f>
        <v>0</v>
      </c>
      <c r="P13" s="1">
        <f>IDEES!O210*IDEES!O153/'TechHeat-COM'!P119/'TechHeat-COM'!P172</f>
        <v>0.30527597233896236</v>
      </c>
      <c r="Q13" s="1">
        <f>IDEES!P210*IDEES!P153/'TechHeat-COM'!Q119/'TechHeat-COM'!Q172</f>
        <v>0.82855928585733973</v>
      </c>
      <c r="R13" s="1">
        <f>IDEES!Q210*IDEES!Q153/'TechHeat-COM'!R119/'TechHeat-COM'!R172</f>
        <v>0</v>
      </c>
      <c r="S13" s="1">
        <f>IDEES!R210*IDEES!R153/'TechHeat-COM'!S119/'TechHeat-COM'!S172</f>
        <v>4.8311232779644456E-2</v>
      </c>
      <c r="T13" s="1">
        <f>IDEES!S210*IDEES!S153/'TechHeat-COM'!T119/'TechHeat-COM'!T172</f>
        <v>0.20065096751392958</v>
      </c>
      <c r="U13" s="1">
        <f>IDEES!T210*IDEES!T153/'TechHeat-COM'!U119/'TechHeat-COM'!U172</f>
        <v>0</v>
      </c>
      <c r="V13" s="1">
        <f>IDEES!U210*IDEES!U153/'TechHeat-COM'!V119/'TechHeat-COM'!V172</f>
        <v>1.2112741371497185E-2</v>
      </c>
      <c r="W13" s="1">
        <f>IDEES!V210*IDEES!V153/'TechHeat-COM'!W119/'TechHeat-COM'!W172</f>
        <v>8.6491383366464739E-2</v>
      </c>
      <c r="X13" s="1">
        <f>IDEES!W210*IDEES!W153/'TechHeat-COM'!X119/'TechHeat-COM'!X172</f>
        <v>0.17146566278958908</v>
      </c>
      <c r="Y13" s="1">
        <f>IDEES!X210*IDEES!X153/'TechHeat-COM'!Y119/'TechHeat-COM'!Y172</f>
        <v>2.6502083767547577E-2</v>
      </c>
      <c r="Z13" s="1">
        <f>IDEES!Y210*IDEES!Y153/'TechHeat-COM'!Z119/'TechHeat-COM'!Z172</f>
        <v>0.10172776205366421</v>
      </c>
      <c r="AA13" s="1">
        <f>IDEES!Z210*IDEES!Z153/'TechHeat-COM'!AA119/'TechHeat-COM'!AA172</f>
        <v>0</v>
      </c>
      <c r="AB13" s="1">
        <f>IDEES!AA210*IDEES!AA153/'TechHeat-COM'!AB119/'TechHeat-COM'!AB172</f>
        <v>0.38212648972820146</v>
      </c>
      <c r="AC13" s="1">
        <f>IDEES!AB210*IDEES!AB153/'TechHeat-COM'!AC119/'TechHeat-COM'!AC172</f>
        <v>7.0554704174995805E-2</v>
      </c>
      <c r="AD13" s="1">
        <f>IDEES!AC210*IDEES!AC153/'TechHeat-COM'!AD119/'TechHeat-COM'!AD172</f>
        <v>0.81897166437798818</v>
      </c>
      <c r="AE13" s="1">
        <f>IDEES!AD210*IDEES!AD153/'TechHeat-COM'!AE119/'TechHeat-COM'!AE172</f>
        <v>1.2230463754677508E-2</v>
      </c>
      <c r="AF13" s="1">
        <f>IDEES!AE210*IDEES!AE153/'TechHeat-COM'!AF119/'TechHeat-COM'!AF172</f>
        <v>0.17364697001437779</v>
      </c>
      <c r="AG13" s="1">
        <f>IDEES!AF210*IDEES!AF153/'TechHeat-COM'!AG119/'TechHeat-COM'!AG172</f>
        <v>0.39060633397975658</v>
      </c>
      <c r="AH13" s="1">
        <f>IDEES!AG210*IDEES!AG153/'TechHeat-COM'!AH119/'TechHeat-COM'!AH172</f>
        <v>4.2494745522045269E-2</v>
      </c>
      <c r="AI13" s="1">
        <f>IDEES!AH210*IDEES!AH153/'TechHeat-COM'!AI119/'TechHeat-COM'!AI172</f>
        <v>0.22912515010271622</v>
      </c>
      <c r="AJ13" s="1">
        <f>IDEES!AI210*IDEES!AI153/'TechHeat-COM'!AJ119/'TechHeat-COM'!AJ172</f>
        <v>0.17520004606966466</v>
      </c>
      <c r="AK13" s="1">
        <f>IDEES!AJ210*IDEES!AJ153/'TechHeat-COM'!AK119/'TechHeat-COM'!AK172</f>
        <v>0</v>
      </c>
      <c r="AL13" s="1">
        <f>IDEES!AK210*IDEES!AK153/'TechHeat-COM'!AL119/'TechHeat-COM'!AL172</f>
        <v>6.3169105593765928E-2</v>
      </c>
      <c r="AM13" s="1">
        <f>IDEES!AL210*IDEES!AL153/'TechHeat-COM'!AM119/'TechHeat-COM'!AM172</f>
        <v>0</v>
      </c>
      <c r="AN13" s="1">
        <f>IDEES!AM210*IDEES!AM153/'TechHeat-COM'!AN119/'TechHeat-COM'!AN172</f>
        <v>1.3773511737456435E-2</v>
      </c>
      <c r="AO13" s="1">
        <f>IDEES!AN210*IDEES!AN153/'TechHeat-COM'!AO119/'TechHeat-COM'!AO172</f>
        <v>9.6995849630014314E-2</v>
      </c>
      <c r="AP13" s="1">
        <f>IDEES!AO210*IDEES!AO153/'TechHeat-COM'!AP119/'TechHeat-COM'!AP172</f>
        <v>1.9965273894661626E-3</v>
      </c>
      <c r="AQ13" s="7"/>
      <c r="AR13" s="7"/>
      <c r="AS13" s="7"/>
      <c r="AT13" s="7"/>
    </row>
    <row r="14" spans="1:46" x14ac:dyDescent="0.25">
      <c r="A14" t="str">
        <f t="shared" si="1"/>
        <v>Electricity</v>
      </c>
      <c r="C14" t="str">
        <f>TechComm!L26</f>
        <v>C_ES-SH-HR_ELC</v>
      </c>
      <c r="D14" t="str">
        <f t="shared" si="2"/>
        <v>COMELC</v>
      </c>
      <c r="E14" t="str">
        <f t="shared" ref="E14:E19" si="3">E13</f>
        <v>NR_ES-HR-SpHeat</v>
      </c>
      <c r="F14" s="1">
        <f>IDEES!E211*IDEES!E154/'TechHeat-COM'!F120/'TechHeat-COM'!F173</f>
        <v>0.23737230250999128</v>
      </c>
      <c r="G14" s="1">
        <f>IDEES!F211*IDEES!F154/'TechHeat-COM'!G120/'TechHeat-COM'!G173</f>
        <v>0.51545389334928271</v>
      </c>
      <c r="H14" s="1">
        <f>IDEES!G211*IDEES!G154/'TechHeat-COM'!H120/'TechHeat-COM'!H173</f>
        <v>0.12688483016838656</v>
      </c>
      <c r="I14" s="1">
        <f>IDEES!H211*IDEES!H154/'TechHeat-COM'!I120/'TechHeat-COM'!I173</f>
        <v>0.36421774400550772</v>
      </c>
      <c r="J14" s="1">
        <f>IDEES!I211*IDEES!I154/'TechHeat-COM'!J120/'TechHeat-COM'!J173</f>
        <v>5.7799824980852108E-2</v>
      </c>
      <c r="K14" s="1">
        <f>IDEES!J211*IDEES!J154/'TechHeat-COM'!K120/'TechHeat-COM'!K173</f>
        <v>0.37010577932096012</v>
      </c>
      <c r="L14" s="1">
        <f>IDEES!K211*IDEES!K154/'TechHeat-COM'!L120/'TechHeat-COM'!L173</f>
        <v>1.9353175602203665</v>
      </c>
      <c r="M14" s="1">
        <f>IDEES!L211*IDEES!L154/'TechHeat-COM'!M120/'TechHeat-COM'!M173</f>
        <v>6.101360353599531E-2</v>
      </c>
      <c r="N14" s="1">
        <f>IDEES!M211*IDEES!M154/'TechHeat-COM'!N120/'TechHeat-COM'!N173</f>
        <v>2.186854127999753E-2</v>
      </c>
      <c r="O14" s="1">
        <f>IDEES!N211*IDEES!N154/'TechHeat-COM'!O120/'TechHeat-COM'!O173</f>
        <v>1.6438189683789102</v>
      </c>
      <c r="P14" s="1">
        <f>IDEES!O211*IDEES!O154/'TechHeat-COM'!P120/'TechHeat-COM'!P173</f>
        <v>0.23477310797061973</v>
      </c>
      <c r="Q14" s="1">
        <f>IDEES!P211*IDEES!P154/'TechHeat-COM'!Q120/'TechHeat-COM'!Q173</f>
        <v>3.1633490399112358</v>
      </c>
      <c r="R14" s="1">
        <f>IDEES!Q211*IDEES!Q154/'TechHeat-COM'!R120/'TechHeat-COM'!R173</f>
        <v>0.4026042394548382</v>
      </c>
      <c r="S14" s="1">
        <f>IDEES!R211*IDEES!R154/'TechHeat-COM'!S120/'TechHeat-COM'!S173</f>
        <v>7.535369721244714E-2</v>
      </c>
      <c r="T14" s="1">
        <f>IDEES!S211*IDEES!S154/'TechHeat-COM'!T120/'TechHeat-COM'!T173</f>
        <v>0.21681101829098159</v>
      </c>
      <c r="U14" s="1">
        <f>IDEES!T211*IDEES!T154/'TechHeat-COM'!U120/'TechHeat-COM'!U173</f>
        <v>0.10838309306537011</v>
      </c>
      <c r="V14" s="1">
        <f>IDEES!U211*IDEES!U154/'TechHeat-COM'!V120/'TechHeat-COM'!V173</f>
        <v>1.9299589048411142E-3</v>
      </c>
      <c r="W14" s="1">
        <f>IDEES!V211*IDEES!V154/'TechHeat-COM'!W120/'TechHeat-COM'!W173</f>
        <v>1.6318841215983357</v>
      </c>
      <c r="X14" s="1">
        <f>IDEES!W211*IDEES!W154/'TechHeat-COM'!X120/'TechHeat-COM'!X173</f>
        <v>4.1610499431403228E-2</v>
      </c>
      <c r="Y14" s="1">
        <f>IDEES!X211*IDEES!X154/'TechHeat-COM'!Y120/'TechHeat-COM'!Y173</f>
        <v>7.6061170844444664E-2</v>
      </c>
      <c r="Z14" s="1">
        <f>IDEES!Y211*IDEES!Y154/'TechHeat-COM'!Z120/'TechHeat-COM'!Z173</f>
        <v>3.3918194055403243E-2</v>
      </c>
      <c r="AA14" s="1">
        <f>IDEES!Z211*IDEES!Z154/'TechHeat-COM'!AA120/'TechHeat-COM'!AA173</f>
        <v>6.3527306601443645E-3</v>
      </c>
      <c r="AB14" s="1">
        <f>IDEES!AA211*IDEES!AA154/'TechHeat-COM'!AB120/'TechHeat-COM'!AB173</f>
        <v>0.74037937996502812</v>
      </c>
      <c r="AC14" s="1">
        <f>IDEES!AB211*IDEES!AB154/'TechHeat-COM'!AC120/'TechHeat-COM'!AC173</f>
        <v>0.26978466020737424</v>
      </c>
      <c r="AD14" s="1">
        <f>IDEES!AC211*IDEES!AC154/'TechHeat-COM'!AD120/'TechHeat-COM'!AD173</f>
        <v>1.0276846794736461</v>
      </c>
      <c r="AE14" s="1">
        <f>IDEES!AD211*IDEES!AD154/'TechHeat-COM'!AE120/'TechHeat-COM'!AE173</f>
        <v>0.29880686144375967</v>
      </c>
      <c r="AF14" s="1">
        <f>IDEES!AE211*IDEES!AE154/'TechHeat-COM'!AF120/'TechHeat-COM'!AF173</f>
        <v>0.12204826746404578</v>
      </c>
      <c r="AG14" s="1">
        <f>IDEES!AF211*IDEES!AF154/'TechHeat-COM'!AG120/'TechHeat-COM'!AG173</f>
        <v>0.40204567403931341</v>
      </c>
      <c r="AH14" s="1">
        <f>IDEES!AG211*IDEES!AG154/'TechHeat-COM'!AH120/'TechHeat-COM'!AH173</f>
        <v>5.2104553442184683E-2</v>
      </c>
      <c r="AI14" s="1">
        <f>IDEES!AH211*IDEES!AH154/'TechHeat-COM'!AI120/'TechHeat-COM'!AI173</f>
        <v>0.26380900032837096</v>
      </c>
      <c r="AJ14" s="1">
        <f>IDEES!AI211*IDEES!AI154/'TechHeat-COM'!AJ120/'TechHeat-COM'!AJ173</f>
        <v>1.1219770518695855</v>
      </c>
      <c r="AK14" s="1">
        <f>IDEES!AJ211*IDEES!AJ154/'TechHeat-COM'!AK120/'TechHeat-COM'!AK173</f>
        <v>2.1526830273479659E-2</v>
      </c>
      <c r="AL14" s="1">
        <f>IDEES!AK211*IDEES!AK154/'TechHeat-COM'!AL120/'TechHeat-COM'!AL173</f>
        <v>3.9482091913163797E-3</v>
      </c>
      <c r="AM14" s="1">
        <f>IDEES!AL211*IDEES!AL154/'TechHeat-COM'!AM120/'TechHeat-COM'!AM173</f>
        <v>4.7799050880831251E-4</v>
      </c>
      <c r="AN14" s="1">
        <f>IDEES!AM211*IDEES!AM154/'TechHeat-COM'!AN120/'TechHeat-COM'!AN173</f>
        <v>2.1632618453469428E-2</v>
      </c>
      <c r="AO14" s="1">
        <f>IDEES!AN211*IDEES!AN154/'TechHeat-COM'!AO120/'TechHeat-COM'!AO173</f>
        <v>4.7236451396543873E-2</v>
      </c>
      <c r="AP14" s="1">
        <f>IDEES!AO211*IDEES!AO154/'TechHeat-COM'!AP120/'TechHeat-COM'!AP173</f>
        <v>7.3126613048538147E-3</v>
      </c>
      <c r="AQ14" s="7"/>
      <c r="AR14" s="7"/>
      <c r="AS14" s="7"/>
      <c r="AT14" s="7"/>
    </row>
    <row r="15" spans="1:46" x14ac:dyDescent="0.25">
      <c r="A15" t="str">
        <f t="shared" si="1"/>
        <v>Gas</v>
      </c>
      <c r="C15" t="str">
        <f>TechComm!L27</f>
        <v>C_ES-SH-HR_GAS</v>
      </c>
      <c r="D15" t="str">
        <f t="shared" si="2"/>
        <v>COMGAS</v>
      </c>
      <c r="E15" t="str">
        <f t="shared" si="3"/>
        <v>NR_ES-HR-SpHeat</v>
      </c>
      <c r="F15" s="1">
        <f>IDEES!E212*IDEES!E155/'TechHeat-COM'!F121/'TechHeat-COM'!F174</f>
        <v>0.4936572577711727</v>
      </c>
      <c r="G15" s="1">
        <f>IDEES!F212*IDEES!F155/'TechHeat-COM'!G121/'TechHeat-COM'!G174</f>
        <v>1.2635417435924778</v>
      </c>
      <c r="H15" s="1">
        <f>IDEES!G212*IDEES!G155/'TechHeat-COM'!H121/'TechHeat-COM'!H174</f>
        <v>3.935182105291473E-2</v>
      </c>
      <c r="I15" s="1">
        <f>IDEES!H212*IDEES!H155/'TechHeat-COM'!I121/'TechHeat-COM'!I174</f>
        <v>0.46630499879857162</v>
      </c>
      <c r="J15" s="1">
        <f>IDEES!I212*IDEES!I155/'TechHeat-COM'!J121/'TechHeat-COM'!J174</f>
        <v>1.2815115642665138E-4</v>
      </c>
      <c r="K15" s="1">
        <f>IDEES!J212*IDEES!J155/'TechHeat-COM'!K121/'TechHeat-COM'!K174</f>
        <v>1.0683917608212299</v>
      </c>
      <c r="L15" s="1">
        <f>IDEES!K212*IDEES!K155/'TechHeat-COM'!L121/'TechHeat-COM'!L174</f>
        <v>7.0840682088268387</v>
      </c>
      <c r="M15" s="1">
        <f>IDEES!L212*IDEES!L155/'TechHeat-COM'!M121/'TechHeat-COM'!M174</f>
        <v>5.1981696248190032E-2</v>
      </c>
      <c r="N15" s="1">
        <f>IDEES!M212*IDEES!M155/'TechHeat-COM'!N121/'TechHeat-COM'!N174</f>
        <v>5.5238185520033733E-3</v>
      </c>
      <c r="O15" s="1">
        <f>IDEES!N212*IDEES!N155/'TechHeat-COM'!O121/'TechHeat-COM'!O174</f>
        <v>0.78645194134865437</v>
      </c>
      <c r="P15" s="1">
        <f>IDEES!O212*IDEES!O155/'TechHeat-COM'!P121/'TechHeat-COM'!P174</f>
        <v>5.5985281887501433E-3</v>
      </c>
      <c r="Q15" s="1">
        <f>IDEES!P212*IDEES!P155/'TechHeat-COM'!Q121/'TechHeat-COM'!Q174</f>
        <v>3.8192302680544232</v>
      </c>
      <c r="R15" s="1">
        <f>IDEES!Q212*IDEES!Q155/'TechHeat-COM'!R121/'TechHeat-COM'!R174</f>
        <v>8.0565506313731994E-2</v>
      </c>
      <c r="S15" s="1">
        <f>IDEES!R212*IDEES!R155/'TechHeat-COM'!S121/'TechHeat-COM'!S174</f>
        <v>0.1042808404484612</v>
      </c>
      <c r="T15" s="1">
        <f>IDEES!S212*IDEES!S155/'TechHeat-COM'!T121/'TechHeat-COM'!T174</f>
        <v>1.2865371318834187</v>
      </c>
      <c r="U15" s="1">
        <f>IDEES!T212*IDEES!T155/'TechHeat-COM'!U121/'TechHeat-COM'!U174</f>
        <v>0.15898257808435481</v>
      </c>
      <c r="V15" s="1">
        <f>IDEES!U212*IDEES!U155/'TechHeat-COM'!V121/'TechHeat-COM'!V174</f>
        <v>0</v>
      </c>
      <c r="W15" s="1">
        <f>IDEES!V212*IDEES!V155/'TechHeat-COM'!W121/'TechHeat-COM'!W174</f>
        <v>7.1274375919102573</v>
      </c>
      <c r="X15" s="1">
        <f>IDEES!W212*IDEES!W155/'TechHeat-COM'!X121/'TechHeat-COM'!X174</f>
        <v>2.0589382865189857E-2</v>
      </c>
      <c r="Y15" s="1">
        <f>IDEES!X212*IDEES!X155/'TechHeat-COM'!Y121/'TechHeat-COM'!Y174</f>
        <v>0.14050521610514882</v>
      </c>
      <c r="Z15" s="1">
        <f>IDEES!Y212*IDEES!Y155/'TechHeat-COM'!Z121/'TechHeat-COM'!Z174</f>
        <v>5.4842228548798805E-2</v>
      </c>
      <c r="AA15" s="1">
        <f>IDEES!Z212*IDEES!Z155/'TechHeat-COM'!AA121/'TechHeat-COM'!AA174</f>
        <v>0</v>
      </c>
      <c r="AB15" s="1">
        <f>IDEES!AA212*IDEES!AA155/'TechHeat-COM'!AB121/'TechHeat-COM'!AB174</f>
        <v>3.6700642007280178</v>
      </c>
      <c r="AC15" s="1">
        <f>IDEES!AB212*IDEES!AB155/'TechHeat-COM'!AC121/'TechHeat-COM'!AC174</f>
        <v>4.5420529190309889E-3</v>
      </c>
      <c r="AD15" s="1">
        <f>IDEES!AC212*IDEES!AC155/'TechHeat-COM'!AD121/'TechHeat-COM'!AD174</f>
        <v>1.2200259051788567</v>
      </c>
      <c r="AE15" s="1">
        <f>IDEES!AD212*IDEES!AD155/'TechHeat-COM'!AE121/'TechHeat-COM'!AE174</f>
        <v>0.17545625205788393</v>
      </c>
      <c r="AF15" s="1">
        <f>IDEES!AE212*IDEES!AE155/'TechHeat-COM'!AF121/'TechHeat-COM'!AF174</f>
        <v>0.51890742034090365</v>
      </c>
      <c r="AG15" s="1">
        <f>IDEES!AF212*IDEES!AF155/'TechHeat-COM'!AG121/'TechHeat-COM'!AG174</f>
        <v>5.2805812859726565E-3</v>
      </c>
      <c r="AH15" s="1">
        <f>IDEES!AG212*IDEES!AG155/'TechHeat-COM'!AH121/'TechHeat-COM'!AH174</f>
        <v>1.8651349080922145E-2</v>
      </c>
      <c r="AI15" s="1">
        <f>IDEES!AH212*IDEES!AH155/'TechHeat-COM'!AI121/'TechHeat-COM'!AI174</f>
        <v>0.66890758181402776</v>
      </c>
      <c r="AJ15" s="1">
        <f>IDEES!AI212*IDEES!AI155/'TechHeat-COM'!AJ121/'TechHeat-COM'!AJ174</f>
        <v>1.6305288664904869</v>
      </c>
      <c r="AK15" s="1">
        <f>IDEES!AJ212*IDEES!AJ155/'TechHeat-COM'!AK121/'TechHeat-COM'!AK174</f>
        <v>0</v>
      </c>
      <c r="AL15" s="1">
        <f>IDEES!AK212*IDEES!AK155/'TechHeat-COM'!AL121/'TechHeat-COM'!AL174</f>
        <v>0</v>
      </c>
      <c r="AM15" s="1">
        <f>IDEES!AL212*IDEES!AL155/'TechHeat-COM'!AM121/'TechHeat-COM'!AM174</f>
        <v>0</v>
      </c>
      <c r="AN15" s="1">
        <f>IDEES!AM212*IDEES!AM155/'TechHeat-COM'!AN121/'TechHeat-COM'!AN174</f>
        <v>1.0705276643883388E-3</v>
      </c>
      <c r="AO15" s="1">
        <f>IDEES!AN212*IDEES!AN155/'TechHeat-COM'!AO121/'TechHeat-COM'!AO174</f>
        <v>4.8521666388401441E-2</v>
      </c>
      <c r="AP15" s="1">
        <f>IDEES!AO212*IDEES!AO155/'TechHeat-COM'!AP121/'TechHeat-COM'!AP174</f>
        <v>0</v>
      </c>
      <c r="AQ15" s="7"/>
      <c r="AR15" s="7"/>
      <c r="AS15" s="7"/>
      <c r="AT15" s="7"/>
    </row>
    <row r="16" spans="1:46" x14ac:dyDescent="0.25">
      <c r="A16" t="str">
        <f t="shared" si="1"/>
        <v>GDO and other liquids</v>
      </c>
      <c r="C16" t="str">
        <f>TechComm!L28</f>
        <v>C_ES-SH-HR_OIL</v>
      </c>
      <c r="D16" t="str">
        <f t="shared" si="2"/>
        <v>COMOIL</v>
      </c>
      <c r="E16" t="str">
        <f t="shared" si="3"/>
        <v>NR_ES-HR-SpHeat</v>
      </c>
      <c r="F16" s="1">
        <f>IDEES!E213*IDEES!E156/'TechHeat-COM'!F122/'TechHeat-COM'!F175</f>
        <v>0.1982392780242517</v>
      </c>
      <c r="G16" s="1">
        <f>IDEES!F213*IDEES!F156/'TechHeat-COM'!G122/'TechHeat-COM'!G175</f>
        <v>0.54641540120440979</v>
      </c>
      <c r="H16" s="1">
        <f>IDEES!G213*IDEES!G156/'TechHeat-COM'!H122/'TechHeat-COM'!H175</f>
        <v>2.6242004829207379E-2</v>
      </c>
      <c r="I16" s="1">
        <f>IDEES!H213*IDEES!H156/'TechHeat-COM'!I122/'TechHeat-COM'!I175</f>
        <v>0.89959415026588718</v>
      </c>
      <c r="J16" s="1">
        <f>IDEES!I213*IDEES!I156/'TechHeat-COM'!J122/'TechHeat-COM'!J175</f>
        <v>2.1685320952208105E-2</v>
      </c>
      <c r="K16" s="1">
        <f>IDEES!J213*IDEES!J156/'TechHeat-COM'!K122/'TechHeat-COM'!K175</f>
        <v>1.6407212328285712E-2</v>
      </c>
      <c r="L16" s="1">
        <f>IDEES!K213*IDEES!K156/'TechHeat-COM'!L122/'TechHeat-COM'!L175</f>
        <v>6.2524947677283498</v>
      </c>
      <c r="M16" s="1">
        <f>IDEES!L213*IDEES!L156/'TechHeat-COM'!M122/'TechHeat-COM'!M175</f>
        <v>1.2656113210617595E-2</v>
      </c>
      <c r="N16" s="1">
        <f>IDEES!M213*IDEES!M156/'TechHeat-COM'!N122/'TechHeat-COM'!N175</f>
        <v>5.5212145342277133E-3</v>
      </c>
      <c r="O16" s="1">
        <f>IDEES!N213*IDEES!N156/'TechHeat-COM'!O122/'TechHeat-COM'!O175</f>
        <v>0.95475506555121903</v>
      </c>
      <c r="P16" s="1">
        <f>IDEES!O213*IDEES!O156/'TechHeat-COM'!P122/'TechHeat-COM'!P175</f>
        <v>6.6399152411741783E-2</v>
      </c>
      <c r="Q16" s="1">
        <f>IDEES!P213*IDEES!P156/'TechHeat-COM'!Q122/'TechHeat-COM'!Q175</f>
        <v>1.7182998725883301</v>
      </c>
      <c r="R16" s="1">
        <f>IDEES!Q213*IDEES!Q156/'TechHeat-COM'!R122/'TechHeat-COM'!R175</f>
        <v>0.15024104845616704</v>
      </c>
      <c r="S16" s="1">
        <f>IDEES!R213*IDEES!R156/'TechHeat-COM'!S122/'TechHeat-COM'!S175</f>
        <v>6.9823677398433814E-2</v>
      </c>
      <c r="T16" s="1">
        <f>IDEES!S213*IDEES!S156/'TechHeat-COM'!T122/'TechHeat-COM'!T175</f>
        <v>0</v>
      </c>
      <c r="U16" s="1">
        <f>IDEES!T213*IDEES!T156/'TechHeat-COM'!U122/'TechHeat-COM'!U175</f>
        <v>0.15526835049228185</v>
      </c>
      <c r="V16" s="1">
        <f>IDEES!U213*IDEES!U156/'TechHeat-COM'!V122/'TechHeat-COM'!V175</f>
        <v>0</v>
      </c>
      <c r="W16" s="1">
        <f>IDEES!V213*IDEES!V156/'TechHeat-COM'!W122/'TechHeat-COM'!W175</f>
        <v>0.20882869780794544</v>
      </c>
      <c r="X16" s="1">
        <f>IDEES!W213*IDEES!W156/'TechHeat-COM'!X122/'TechHeat-COM'!X175</f>
        <v>2.0633062277261331E-3</v>
      </c>
      <c r="Y16" s="1">
        <f>IDEES!X213*IDEES!X156/'TechHeat-COM'!Y122/'TechHeat-COM'!Y175</f>
        <v>4.0907633770082406E-2</v>
      </c>
      <c r="Z16" s="1">
        <f>IDEES!Y213*IDEES!Y156/'TechHeat-COM'!Z122/'TechHeat-COM'!Z175</f>
        <v>1.7164964512275113E-2</v>
      </c>
      <c r="AA16" s="1">
        <f>IDEES!Z213*IDEES!Z156/'TechHeat-COM'!AA122/'TechHeat-COM'!AA175</f>
        <v>0</v>
      </c>
      <c r="AB16" s="1">
        <f>IDEES!AA213*IDEES!AA156/'TechHeat-COM'!AB122/'TechHeat-COM'!AB175</f>
        <v>0.17068319623964556</v>
      </c>
      <c r="AC16" s="1">
        <f>IDEES!AB213*IDEES!AB156/'TechHeat-COM'!AC122/'TechHeat-COM'!AC175</f>
        <v>4.7675238468016509E-2</v>
      </c>
      <c r="AD16" s="1">
        <f>IDEES!AC213*IDEES!AC156/'TechHeat-COM'!AD122/'TechHeat-COM'!AD175</f>
        <v>0.47571806996584376</v>
      </c>
      <c r="AE16" s="1">
        <f>IDEES!AD213*IDEES!AD156/'TechHeat-COM'!AE122/'TechHeat-COM'!AE175</f>
        <v>0.1559917151115735</v>
      </c>
      <c r="AF16" s="1">
        <f>IDEES!AE213*IDEES!AE156/'TechHeat-COM'!AF122/'TechHeat-COM'!AF175</f>
        <v>3.7878306740198771E-2</v>
      </c>
      <c r="AG16" s="1">
        <f>IDEES!AF213*IDEES!AF156/'TechHeat-COM'!AG122/'TechHeat-COM'!AG175</f>
        <v>0.11621437922319562</v>
      </c>
      <c r="AH16" s="1">
        <f>IDEES!AG213*IDEES!AG156/'TechHeat-COM'!AH122/'TechHeat-COM'!AH175</f>
        <v>0.15501747683656475</v>
      </c>
      <c r="AI16" s="1">
        <f>IDEES!AH213*IDEES!AH156/'TechHeat-COM'!AI122/'TechHeat-COM'!AI175</f>
        <v>2.7889970452330735E-2</v>
      </c>
      <c r="AJ16" s="1">
        <f>IDEES!AI213*IDEES!AI156/'TechHeat-COM'!AJ122/'TechHeat-COM'!AJ175</f>
        <v>0.31158284667894831</v>
      </c>
      <c r="AK16" s="1">
        <f>IDEES!AJ213*IDEES!AJ156/'TechHeat-COM'!AK122/'TechHeat-COM'!AK175</f>
        <v>6.1332070855963502E-3</v>
      </c>
      <c r="AL16" s="1">
        <f>IDEES!AK213*IDEES!AK156/'TechHeat-COM'!AL122/'TechHeat-COM'!AL175</f>
        <v>3.5737912383063328E-2</v>
      </c>
      <c r="AM16" s="1">
        <f>IDEES!AL213*IDEES!AL156/'TechHeat-COM'!AM122/'TechHeat-COM'!AM175</f>
        <v>0</v>
      </c>
      <c r="AN16" s="1">
        <f>IDEES!AM213*IDEES!AM156/'TechHeat-COM'!AN122/'TechHeat-COM'!AN175</f>
        <v>4.765425723284878E-2</v>
      </c>
      <c r="AO16" s="1">
        <f>IDEES!AN213*IDEES!AN156/'TechHeat-COM'!AO122/'TechHeat-COM'!AO175</f>
        <v>6.5407469973867191E-2</v>
      </c>
      <c r="AP16" s="1">
        <f>IDEES!AO213*IDEES!AO156/'TechHeat-COM'!AP122/'TechHeat-COM'!AP175</f>
        <v>2.1879216128247204E-2</v>
      </c>
      <c r="AQ16" s="7"/>
      <c r="AR16" s="7"/>
      <c r="AS16" s="7"/>
      <c r="AT16" s="7"/>
    </row>
    <row r="17" spans="1:46" x14ac:dyDescent="0.25">
      <c r="A17" t="str">
        <f t="shared" si="1"/>
        <v>Geothermal Energy</v>
      </c>
      <c r="C17" t="str">
        <f>TechComm!L29</f>
        <v>C_ES-SH-HR_GEO</v>
      </c>
      <c r="D17" t="str">
        <f t="shared" si="2"/>
        <v>COMGEO</v>
      </c>
      <c r="E17" t="str">
        <f t="shared" si="3"/>
        <v>NR_ES-HR-SpHeat</v>
      </c>
      <c r="F17" s="1">
        <f>IDEES!E214*IDEES!E157/'TechHeat-COM'!F123/'TechHeat-COM'!F176</f>
        <v>8.4386227081176511E-3</v>
      </c>
      <c r="G17" s="1">
        <f>IDEES!F214*IDEES!F157/'TechHeat-COM'!G123/'TechHeat-COM'!G176</f>
        <v>0</v>
      </c>
      <c r="H17" s="1">
        <f>IDEES!G214*IDEES!G157/'TechHeat-COM'!H123/'TechHeat-COM'!H176</f>
        <v>3.0222557592098707E-2</v>
      </c>
      <c r="I17" s="1">
        <f>IDEES!H214*IDEES!H157/'TechHeat-COM'!I123/'TechHeat-COM'!I176</f>
        <v>2.8849167084907236E-2</v>
      </c>
      <c r="J17" s="1">
        <f>IDEES!I214*IDEES!I157/'TechHeat-COM'!J123/'TechHeat-COM'!J176</f>
        <v>0</v>
      </c>
      <c r="K17" s="1">
        <f>IDEES!J214*IDEES!J157/'TechHeat-COM'!K123/'TechHeat-COM'!K176</f>
        <v>0</v>
      </c>
      <c r="L17" s="1">
        <f>IDEES!K214*IDEES!K157/'TechHeat-COM'!L123/'TechHeat-COM'!L176</f>
        <v>0</v>
      </c>
      <c r="M17" s="1">
        <f>IDEES!L214*IDEES!L157/'TechHeat-COM'!M123/'TechHeat-COM'!M176</f>
        <v>0</v>
      </c>
      <c r="N17" s="1">
        <f>IDEES!M214*IDEES!M157/'TechHeat-COM'!N123/'TechHeat-COM'!N176</f>
        <v>0</v>
      </c>
      <c r="O17" s="1">
        <f>IDEES!N214*IDEES!N157/'TechHeat-COM'!O123/'TechHeat-COM'!O176</f>
        <v>2.8499542728152036E-3</v>
      </c>
      <c r="P17" s="1">
        <f>IDEES!O214*IDEES!O157/'TechHeat-COM'!P123/'TechHeat-COM'!P176</f>
        <v>0</v>
      </c>
      <c r="Q17" s="1">
        <f>IDEES!P214*IDEES!P157/'TechHeat-COM'!Q123/'TechHeat-COM'!Q176</f>
        <v>2.2245433693568968E-2</v>
      </c>
      <c r="R17" s="1">
        <f>IDEES!Q214*IDEES!Q157/'TechHeat-COM'!R123/'TechHeat-COM'!R176</f>
        <v>0</v>
      </c>
      <c r="S17" s="1">
        <f>IDEES!R214*IDEES!R157/'TechHeat-COM'!S123/'TechHeat-COM'!S176</f>
        <v>8.1332790922271879E-3</v>
      </c>
      <c r="T17" s="1">
        <f>IDEES!S214*IDEES!S157/'TechHeat-COM'!T123/'TechHeat-COM'!T176</f>
        <v>7.99634202710615E-2</v>
      </c>
      <c r="U17" s="1">
        <f>IDEES!T214*IDEES!T157/'TechHeat-COM'!U123/'TechHeat-COM'!U176</f>
        <v>0</v>
      </c>
      <c r="V17" s="1">
        <f>IDEES!U214*IDEES!U157/'TechHeat-COM'!V123/'TechHeat-COM'!V176</f>
        <v>3.9833405422689212E-2</v>
      </c>
      <c r="W17" s="1">
        <f>IDEES!V214*IDEES!V157/'TechHeat-COM'!W123/'TechHeat-COM'!W176</f>
        <v>9.3496064757264255E-2</v>
      </c>
      <c r="X17" s="1">
        <f>IDEES!W214*IDEES!W157/'TechHeat-COM'!X123/'TechHeat-COM'!X176</f>
        <v>0</v>
      </c>
      <c r="Y17" s="1">
        <f>IDEES!X214*IDEES!X157/'TechHeat-COM'!Y123/'TechHeat-COM'!Y176</f>
        <v>0</v>
      </c>
      <c r="Z17" s="1">
        <f>IDEES!Y214*IDEES!Y157/'TechHeat-COM'!Z123/'TechHeat-COM'!Z176</f>
        <v>0</v>
      </c>
      <c r="AA17" s="1">
        <f>IDEES!Z214*IDEES!Z157/'TechHeat-COM'!AA123/'TechHeat-COM'!AA176</f>
        <v>0</v>
      </c>
      <c r="AB17" s="1">
        <f>IDEES!AA214*IDEES!AA157/'TechHeat-COM'!AB123/'TechHeat-COM'!AB176</f>
        <v>0</v>
      </c>
      <c r="AC17" s="1">
        <f>IDEES!AB214*IDEES!AB157/'TechHeat-COM'!AC123/'TechHeat-COM'!AC176</f>
        <v>0</v>
      </c>
      <c r="AD17" s="1">
        <f>IDEES!AC214*IDEES!AC157/'TechHeat-COM'!AD123/'TechHeat-COM'!AD176</f>
        <v>3.0616471314377398E-3</v>
      </c>
      <c r="AE17" s="1">
        <f>IDEES!AD214*IDEES!AD157/'TechHeat-COM'!AE123/'TechHeat-COM'!AE176</f>
        <v>1.1802552038294473E-2</v>
      </c>
      <c r="AF17" s="1">
        <f>IDEES!AE214*IDEES!AE157/'TechHeat-COM'!AF123/'TechHeat-COM'!AF176</f>
        <v>4.3432516858116247E-3</v>
      </c>
      <c r="AG17" s="1">
        <f>IDEES!AF214*IDEES!AF157/'TechHeat-COM'!AG123/'TechHeat-COM'!AG176</f>
        <v>0</v>
      </c>
      <c r="AH17" s="1">
        <f>IDEES!AG214*IDEES!AG157/'TechHeat-COM'!AH123/'TechHeat-COM'!AH176</f>
        <v>1.2634459096221242E-2</v>
      </c>
      <c r="AI17" s="1">
        <f>IDEES!AH214*IDEES!AH157/'TechHeat-COM'!AI123/'TechHeat-COM'!AI176</f>
        <v>1.1725658269222967E-3</v>
      </c>
      <c r="AJ17" s="1">
        <f>IDEES!AI214*IDEES!AI157/'TechHeat-COM'!AJ123/'TechHeat-COM'!AJ176</f>
        <v>3.9295618781223053E-4</v>
      </c>
      <c r="AK17" s="1">
        <f>IDEES!AJ214*IDEES!AJ157/'TechHeat-COM'!AK123/'TechHeat-COM'!AK176</f>
        <v>0</v>
      </c>
      <c r="AL17" s="1">
        <f>IDEES!AK214*IDEES!AK157/'TechHeat-COM'!AL123/'TechHeat-COM'!AL176</f>
        <v>0</v>
      </c>
      <c r="AM17" s="1">
        <f>IDEES!AL214*IDEES!AL157/'TechHeat-COM'!AM123/'TechHeat-COM'!AM176</f>
        <v>0</v>
      </c>
      <c r="AN17" s="1">
        <f>IDEES!AM214*IDEES!AM157/'TechHeat-COM'!AN123/'TechHeat-COM'!AN176</f>
        <v>1.5869642503761191E-3</v>
      </c>
      <c r="AO17" s="1">
        <f>IDEES!AN214*IDEES!AN157/'TechHeat-COM'!AO123/'TechHeat-COM'!AO176</f>
        <v>2.9137704269200874E-3</v>
      </c>
      <c r="AP17" s="1">
        <f>IDEES!AO214*IDEES!AO157/'TechHeat-COM'!AP123/'TechHeat-COM'!AP176</f>
        <v>0</v>
      </c>
      <c r="AQ17" s="7"/>
      <c r="AR17" s="7"/>
      <c r="AS17" s="7"/>
      <c r="AT17" s="7"/>
    </row>
    <row r="18" spans="1:46" x14ac:dyDescent="0.25">
      <c r="A18" t="str">
        <f t="shared" si="1"/>
        <v>LPG</v>
      </c>
      <c r="C18" t="str">
        <f>TechComm!L30</f>
        <v>C_ES-SH-HR_LPG</v>
      </c>
      <c r="D18" t="str">
        <f t="shared" si="2"/>
        <v>COMLPG</v>
      </c>
      <c r="E18" t="str">
        <f t="shared" si="3"/>
        <v>NR_ES-HR-SpHeat</v>
      </c>
      <c r="F18" s="1">
        <f>IDEES!E215*IDEES!E158/'TechHeat-COM'!F124/'TechHeat-COM'!F177</f>
        <v>0</v>
      </c>
      <c r="G18" s="1">
        <f>IDEES!F215*IDEES!F158/'TechHeat-COM'!G124/'TechHeat-COM'!G177</f>
        <v>0</v>
      </c>
      <c r="H18" s="1">
        <f>IDEES!G215*IDEES!G158/'TechHeat-COM'!H124/'TechHeat-COM'!H177</f>
        <v>0</v>
      </c>
      <c r="I18" s="1">
        <f>IDEES!H215*IDEES!H158/'TechHeat-COM'!I124/'TechHeat-COM'!I177</f>
        <v>0</v>
      </c>
      <c r="J18" s="1">
        <f>IDEES!I215*IDEES!I158/'TechHeat-COM'!J124/'TechHeat-COM'!J177</f>
        <v>0</v>
      </c>
      <c r="K18" s="1">
        <f>IDEES!J215*IDEES!J158/'TechHeat-COM'!K124/'TechHeat-COM'!K177</f>
        <v>0</v>
      </c>
      <c r="L18" s="1">
        <f>IDEES!K215*IDEES!K158/'TechHeat-COM'!L124/'TechHeat-COM'!L177</f>
        <v>0</v>
      </c>
      <c r="M18" s="1">
        <f>IDEES!L215*IDEES!L158/'TechHeat-COM'!M124/'TechHeat-COM'!M177</f>
        <v>0</v>
      </c>
      <c r="N18" s="1">
        <f>IDEES!M215*IDEES!M158/'TechHeat-COM'!N124/'TechHeat-COM'!N177</f>
        <v>0</v>
      </c>
      <c r="O18" s="1">
        <f>IDEES!N215*IDEES!N158/'TechHeat-COM'!O124/'TechHeat-COM'!O177</f>
        <v>0</v>
      </c>
      <c r="P18" s="1">
        <f>IDEES!O215*IDEES!O158/'TechHeat-COM'!P124/'TechHeat-COM'!P177</f>
        <v>0</v>
      </c>
      <c r="Q18" s="1">
        <f>IDEES!P215*IDEES!P158/'TechHeat-COM'!Q124/'TechHeat-COM'!Q177</f>
        <v>0</v>
      </c>
      <c r="R18" s="1">
        <f>IDEES!Q215*IDEES!Q158/'TechHeat-COM'!R124/'TechHeat-COM'!R177</f>
        <v>0</v>
      </c>
      <c r="S18" s="1">
        <f>IDEES!R215*IDEES!R158/'TechHeat-COM'!S124/'TechHeat-COM'!S177</f>
        <v>0</v>
      </c>
      <c r="T18" s="1">
        <f>IDEES!S215*IDEES!S158/'TechHeat-COM'!T124/'TechHeat-COM'!T177</f>
        <v>0</v>
      </c>
      <c r="U18" s="1">
        <f>IDEES!T215*IDEES!T158/'TechHeat-COM'!U124/'TechHeat-COM'!U177</f>
        <v>0</v>
      </c>
      <c r="V18" s="1">
        <f>IDEES!U215*IDEES!U158/'TechHeat-COM'!V124/'TechHeat-COM'!V177</f>
        <v>0</v>
      </c>
      <c r="W18" s="1">
        <f>IDEES!V215*IDEES!V158/'TechHeat-COM'!W124/'TechHeat-COM'!W177</f>
        <v>9.2224622344694876E-2</v>
      </c>
      <c r="X18" s="1">
        <f>IDEES!W215*IDEES!W158/'TechHeat-COM'!X124/'TechHeat-COM'!X177</f>
        <v>0</v>
      </c>
      <c r="Y18" s="1">
        <f>IDEES!X215*IDEES!X158/'TechHeat-COM'!Y124/'TechHeat-COM'!Y177</f>
        <v>9.6394070332653887E-4</v>
      </c>
      <c r="Z18" s="1">
        <f>IDEES!Y215*IDEES!Y158/'TechHeat-COM'!Z124/'TechHeat-COM'!Z177</f>
        <v>0</v>
      </c>
      <c r="AA18" s="1">
        <f>IDEES!Z215*IDEES!Z158/'TechHeat-COM'!AA124/'TechHeat-COM'!AA177</f>
        <v>0</v>
      </c>
      <c r="AB18" s="1">
        <f>IDEES!AA215*IDEES!AA158/'TechHeat-COM'!AB124/'TechHeat-COM'!AB177</f>
        <v>0</v>
      </c>
      <c r="AC18" s="1">
        <f>IDEES!AB215*IDEES!AB158/'TechHeat-COM'!AC124/'TechHeat-COM'!AC177</f>
        <v>0</v>
      </c>
      <c r="AD18" s="1">
        <f>IDEES!AC215*IDEES!AC158/'TechHeat-COM'!AD124/'TechHeat-COM'!AD177</f>
        <v>0</v>
      </c>
      <c r="AE18" s="1">
        <f>IDEES!AD215*IDEES!AD158/'TechHeat-COM'!AE124/'TechHeat-COM'!AE177</f>
        <v>0</v>
      </c>
      <c r="AF18" s="1">
        <f>IDEES!AE215*IDEES!AE158/'TechHeat-COM'!AF124/'TechHeat-COM'!AF177</f>
        <v>0</v>
      </c>
      <c r="AG18" s="1">
        <f>IDEES!AF215*IDEES!AF158/'TechHeat-COM'!AG124/'TechHeat-COM'!AG177</f>
        <v>0</v>
      </c>
      <c r="AH18" s="1">
        <f>IDEES!AG215*IDEES!AG158/'TechHeat-COM'!AH124/'TechHeat-COM'!AH177</f>
        <v>6.494314976775971E-3</v>
      </c>
      <c r="AI18" s="1">
        <f>IDEES!AH215*IDEES!AH158/'TechHeat-COM'!AI124/'TechHeat-COM'!AI177</f>
        <v>0</v>
      </c>
      <c r="AJ18" s="1">
        <f>IDEES!AI215*IDEES!AI158/'TechHeat-COM'!AJ124/'TechHeat-COM'!AJ177</f>
        <v>0</v>
      </c>
      <c r="AK18" s="1">
        <f>IDEES!AJ215*IDEES!AJ158/'TechHeat-COM'!AK124/'TechHeat-COM'!AK177</f>
        <v>0</v>
      </c>
      <c r="AL18" s="1">
        <f>IDEES!AK215*IDEES!AK158/'TechHeat-COM'!AL124/'TechHeat-COM'!AL177</f>
        <v>0</v>
      </c>
      <c r="AM18" s="1">
        <f>IDEES!AL215*IDEES!AL158/'TechHeat-COM'!AM124/'TechHeat-COM'!AM177</f>
        <v>0</v>
      </c>
      <c r="AN18" s="1">
        <f>IDEES!AM215*IDEES!AM158/'TechHeat-COM'!AN124/'TechHeat-COM'!AN177</f>
        <v>0</v>
      </c>
      <c r="AO18" s="1">
        <f>IDEES!AN215*IDEES!AN158/'TechHeat-COM'!AO124/'TechHeat-COM'!AO177</f>
        <v>0</v>
      </c>
      <c r="AP18" s="1">
        <f>IDEES!AO215*IDEES!AO158/'TechHeat-COM'!AP124/'TechHeat-COM'!AP177</f>
        <v>0</v>
      </c>
      <c r="AQ18" s="7"/>
      <c r="AR18" s="7"/>
      <c r="AS18" s="7"/>
      <c r="AT18" s="7"/>
    </row>
    <row r="19" spans="1:46" x14ac:dyDescent="0.25">
      <c r="A19" t="str">
        <f t="shared" si="1"/>
        <v>Solids</v>
      </c>
      <c r="C19" t="str">
        <f>TechComm!L31</f>
        <v>C_ES-SH-HR_COA</v>
      </c>
      <c r="D19" t="str">
        <f t="shared" si="2"/>
        <v>COMCOA</v>
      </c>
      <c r="E19" t="str">
        <f t="shared" si="3"/>
        <v>NR_ES-HR-SpHeat</v>
      </c>
      <c r="F19" s="1">
        <f>IDEES!E216*IDEES!E159/'TechHeat-COM'!F125/'TechHeat-COM'!F178</f>
        <v>3.5600718372337868E-3</v>
      </c>
      <c r="G19" s="1">
        <f>IDEES!F216*IDEES!F159/'TechHeat-COM'!G125/'TechHeat-COM'!G178</f>
        <v>0</v>
      </c>
      <c r="H19" s="1">
        <f>IDEES!G216*IDEES!G159/'TechHeat-COM'!H125/'TechHeat-COM'!H178</f>
        <v>2.8747312083172607E-3</v>
      </c>
      <c r="I19" s="1">
        <f>IDEES!H216*IDEES!H159/'TechHeat-COM'!I125/'TechHeat-COM'!I178</f>
        <v>0</v>
      </c>
      <c r="J19" s="1">
        <f>IDEES!I216*IDEES!I159/'TechHeat-COM'!J125/'TechHeat-COM'!J178</f>
        <v>0</v>
      </c>
      <c r="K19" s="1">
        <f>IDEES!J216*IDEES!J159/'TechHeat-COM'!K125/'TechHeat-COM'!K178</f>
        <v>2.1349511170384854E-2</v>
      </c>
      <c r="L19" s="1">
        <f>IDEES!K216*IDEES!K159/'TechHeat-COM'!L125/'TechHeat-COM'!L178</f>
        <v>0.14551236822065897</v>
      </c>
      <c r="M19" s="1">
        <f>IDEES!L216*IDEES!L159/'TechHeat-COM'!M125/'TechHeat-COM'!M178</f>
        <v>0</v>
      </c>
      <c r="N19" s="1">
        <f>IDEES!M216*IDEES!M159/'TechHeat-COM'!N125/'TechHeat-COM'!N178</f>
        <v>1.7467769760411318E-3</v>
      </c>
      <c r="O19" s="1">
        <f>IDEES!N216*IDEES!N159/'TechHeat-COM'!O125/'TechHeat-COM'!O178</f>
        <v>2.1327538295409874E-2</v>
      </c>
      <c r="P19" s="1">
        <f>IDEES!O216*IDEES!O159/'TechHeat-COM'!P125/'TechHeat-COM'!P178</f>
        <v>2.3021979878328786E-3</v>
      </c>
      <c r="Q19" s="1">
        <f>IDEES!P216*IDEES!P159/'TechHeat-COM'!Q125/'TechHeat-COM'!Q178</f>
        <v>0</v>
      </c>
      <c r="R19" s="1">
        <f>IDEES!Q216*IDEES!Q159/'TechHeat-COM'!R125/'TechHeat-COM'!R178</f>
        <v>0</v>
      </c>
      <c r="S19" s="1">
        <f>IDEES!R216*IDEES!R159/'TechHeat-COM'!S125/'TechHeat-COM'!S178</f>
        <v>8.742061453075134E-4</v>
      </c>
      <c r="T19" s="1">
        <f>IDEES!S216*IDEES!S159/'TechHeat-COM'!T125/'TechHeat-COM'!T178</f>
        <v>2.008467258546157E-3</v>
      </c>
      <c r="U19" s="1">
        <f>IDEES!T216*IDEES!T159/'TechHeat-COM'!U125/'TechHeat-COM'!U178</f>
        <v>0</v>
      </c>
      <c r="V19" s="1">
        <f>IDEES!U216*IDEES!U159/'TechHeat-COM'!V125/'TechHeat-COM'!V178</f>
        <v>0</v>
      </c>
      <c r="W19" s="1">
        <f>IDEES!V216*IDEES!V159/'TechHeat-COM'!W125/'TechHeat-COM'!W178</f>
        <v>0</v>
      </c>
      <c r="X19" s="1">
        <f>IDEES!W216*IDEES!W159/'TechHeat-COM'!X125/'TechHeat-COM'!X178</f>
        <v>3.7468812252028728E-2</v>
      </c>
      <c r="Y19" s="1">
        <f>IDEES!X216*IDEES!X159/'TechHeat-COM'!Y125/'TechHeat-COM'!Y178</f>
        <v>0</v>
      </c>
      <c r="Z19" s="1">
        <f>IDEES!Y216*IDEES!Y159/'TechHeat-COM'!Z125/'TechHeat-COM'!Z178</f>
        <v>1.5941121040937693E-2</v>
      </c>
      <c r="AA19" s="1">
        <f>IDEES!Z216*IDEES!Z159/'TechHeat-COM'!AA125/'TechHeat-COM'!AA178</f>
        <v>0</v>
      </c>
      <c r="AB19" s="1">
        <f>IDEES!AA216*IDEES!AA159/'TechHeat-COM'!AB125/'TechHeat-COM'!AB178</f>
        <v>1.163249327932906E-3</v>
      </c>
      <c r="AC19" s="1">
        <f>IDEES!AB216*IDEES!AB159/'TechHeat-COM'!AC125/'TechHeat-COM'!AC178</f>
        <v>0</v>
      </c>
      <c r="AD19" s="1">
        <f>IDEES!AC216*IDEES!AC159/'TechHeat-COM'!AD125/'TechHeat-COM'!AD178</f>
        <v>0.64535931828781345</v>
      </c>
      <c r="AE19" s="1">
        <f>IDEES!AD216*IDEES!AD159/'TechHeat-COM'!AE125/'TechHeat-COM'!AE178</f>
        <v>0</v>
      </c>
      <c r="AF19" s="1">
        <f>IDEES!AE216*IDEES!AE159/'TechHeat-COM'!AF125/'TechHeat-COM'!AF178</f>
        <v>4.0815347695187504E-4</v>
      </c>
      <c r="AG19" s="1">
        <f>IDEES!AF216*IDEES!AF159/'TechHeat-COM'!AG125/'TechHeat-COM'!AG178</f>
        <v>0</v>
      </c>
      <c r="AH19" s="1">
        <f>IDEES!AG216*IDEES!AG159/'TechHeat-COM'!AH125/'TechHeat-COM'!AH178</f>
        <v>0</v>
      </c>
      <c r="AI19" s="1">
        <f>IDEES!AH216*IDEES!AH159/'TechHeat-COM'!AI125/'TechHeat-COM'!AI178</f>
        <v>0.19538813103507424</v>
      </c>
      <c r="AJ19" s="1">
        <f>IDEES!AI216*IDEES!AI159/'TechHeat-COM'!AJ125/'TechHeat-COM'!AJ178</f>
        <v>1.6384307270736038E-2</v>
      </c>
      <c r="AK19" s="1">
        <f>IDEES!AJ216*IDEES!AJ159/'TechHeat-COM'!AK125/'TechHeat-COM'!AK178</f>
        <v>7.8268717693815706E-4</v>
      </c>
      <c r="AL19" s="1">
        <f>IDEES!AK216*IDEES!AK159/'TechHeat-COM'!AL125/'TechHeat-COM'!AL178</f>
        <v>5.0937119260176307E-2</v>
      </c>
      <c r="AM19" s="1">
        <f>IDEES!AL216*IDEES!AL159/'TechHeat-COM'!AM125/'TechHeat-COM'!AM178</f>
        <v>0</v>
      </c>
      <c r="AN19" s="1">
        <f>IDEES!AM216*IDEES!AM159/'TechHeat-COM'!AN125/'TechHeat-COM'!AN178</f>
        <v>1.0496262049764986E-3</v>
      </c>
      <c r="AO19" s="1">
        <f>IDEES!AN216*IDEES!AN159/'TechHeat-COM'!AO125/'TechHeat-COM'!AO178</f>
        <v>0.14111111085994649</v>
      </c>
      <c r="AP19" s="1">
        <f>IDEES!AO216*IDEES!AO159/'TechHeat-COM'!AP125/'TechHeat-COM'!AP178</f>
        <v>3.3498979366098428E-3</v>
      </c>
      <c r="AQ19" s="7"/>
      <c r="AR19" s="7"/>
      <c r="AS19" s="7"/>
      <c r="AT19" s="7"/>
    </row>
    <row r="20" spans="1:46" x14ac:dyDescent="0.25">
      <c r="A20" t="str">
        <f t="shared" si="1"/>
        <v>Biomass and wastes</v>
      </c>
      <c r="C20" t="str">
        <f>TechComm!L32</f>
        <v>C_ES-SH-SR_BIO</v>
      </c>
      <c r="D20" t="str">
        <f t="shared" si="2"/>
        <v>COMBIO</v>
      </c>
      <c r="E20" t="str">
        <f>TechComm!C27</f>
        <v>NR_ES-SR-SpHeat</v>
      </c>
      <c r="F20" s="1">
        <f>IDEES!E237*IDEES!E152/'TechHeat-COM'!F179/'TechHeat-COM'!F126</f>
        <v>2.0661241607149706E-2</v>
      </c>
      <c r="G20" s="1">
        <f>IDEES!F237*IDEES!F152/'TechHeat-COM'!G179/'TechHeat-COM'!G126</f>
        <v>4.8221514077132784E-4</v>
      </c>
      <c r="H20" s="1">
        <f>IDEES!G237*IDEES!G152/'TechHeat-COM'!H179/'TechHeat-COM'!H126</f>
        <v>1.9399151319250268E-3</v>
      </c>
      <c r="I20" s="1">
        <f>IDEES!H237*IDEES!H152/'TechHeat-COM'!I179/'TechHeat-COM'!I126</f>
        <v>7.9150143390093214E-2</v>
      </c>
      <c r="J20" s="1">
        <f>IDEES!I237*IDEES!I152/'TechHeat-COM'!J179/'TechHeat-COM'!J126</f>
        <v>6.8024613001016574E-4</v>
      </c>
      <c r="K20" s="1">
        <f>IDEES!J237*IDEES!J152/'TechHeat-COM'!K179/'TechHeat-COM'!K126</f>
        <v>1.028276635827354E-2</v>
      </c>
      <c r="L20" s="1">
        <f>IDEES!K237*IDEES!K152/'TechHeat-COM'!L179/'TechHeat-COM'!L126</f>
        <v>0</v>
      </c>
      <c r="M20" s="1">
        <f>IDEES!L237*IDEES!L152/'TechHeat-COM'!M179/'TechHeat-COM'!M126</f>
        <v>2.2794466334522832E-2</v>
      </c>
      <c r="N20" s="1">
        <f>IDEES!M237*IDEES!M152/'TechHeat-COM'!N179/'TechHeat-COM'!N126</f>
        <v>1.1957950835881411E-2</v>
      </c>
      <c r="O20" s="1">
        <f>IDEES!N237*IDEES!N152/'TechHeat-COM'!O179/'TechHeat-COM'!O126</f>
        <v>1.1475980767732227E-2</v>
      </c>
      <c r="P20" s="1">
        <f>IDEES!O237*IDEES!O152/'TechHeat-COM'!P179/'TechHeat-COM'!P126</f>
        <v>5.836245451717903E-2</v>
      </c>
      <c r="Q20" s="1">
        <f>IDEES!P237*IDEES!P152/'TechHeat-COM'!Q179/'TechHeat-COM'!Q126</f>
        <v>0.22417301082010327</v>
      </c>
      <c r="R20" s="1">
        <f>IDEES!Q237*IDEES!Q152/'TechHeat-COM'!R179/'TechHeat-COM'!R126</f>
        <v>0</v>
      </c>
      <c r="S20" s="1">
        <f>IDEES!R237*IDEES!R152/'TechHeat-COM'!S179/'TechHeat-COM'!S126</f>
        <v>4.0876072863755517E-4</v>
      </c>
      <c r="T20" s="1">
        <f>IDEES!S237*IDEES!S152/'TechHeat-COM'!T179/'TechHeat-COM'!T126</f>
        <v>3.0422586834468732E-2</v>
      </c>
      <c r="U20" s="1">
        <f>IDEES!T237*IDEES!T152/'TechHeat-COM'!U179/'TechHeat-COM'!U126</f>
        <v>1.6851399620985718E-3</v>
      </c>
      <c r="V20" s="1">
        <f>IDEES!U237*IDEES!U152/'TechHeat-COM'!V179/'TechHeat-COM'!V126</f>
        <v>0</v>
      </c>
      <c r="W20" s="1">
        <f>IDEES!V237*IDEES!V152/'TechHeat-COM'!W179/'TechHeat-COM'!W126</f>
        <v>0</v>
      </c>
      <c r="X20" s="1">
        <f>IDEES!W237*IDEES!W152/'TechHeat-COM'!X179/'TechHeat-COM'!X126</f>
        <v>7.4698752755977035E-3</v>
      </c>
      <c r="Y20" s="1">
        <f>IDEES!X237*IDEES!X152/'TechHeat-COM'!Y179/'TechHeat-COM'!Y126</f>
        <v>0</v>
      </c>
      <c r="Z20" s="1">
        <f>IDEES!Y237*IDEES!Y152/'TechHeat-COM'!Z179/'TechHeat-COM'!Z126</f>
        <v>3.1642540525006854E-2</v>
      </c>
      <c r="AA20" s="1">
        <f>IDEES!Z237*IDEES!Z152/'TechHeat-COM'!AA179/'TechHeat-COM'!AA126</f>
        <v>0</v>
      </c>
      <c r="AB20" s="1">
        <f>IDEES!AA237*IDEES!AA152/'TechHeat-COM'!AB179/'TechHeat-COM'!AB126</f>
        <v>3.8963630111874289E-3</v>
      </c>
      <c r="AC20" s="1">
        <f>IDEES!AB237*IDEES!AB152/'TechHeat-COM'!AC179/'TechHeat-COM'!AC126</f>
        <v>2.2600792972507094E-2</v>
      </c>
      <c r="AD20" s="1">
        <f>IDEES!AC237*IDEES!AC152/'TechHeat-COM'!AD179/'TechHeat-COM'!AD126</f>
        <v>4.5782110244506999E-2</v>
      </c>
      <c r="AE20" s="1">
        <f>IDEES!AD237*IDEES!AD152/'TechHeat-COM'!AE179/'TechHeat-COM'!AE126</f>
        <v>0</v>
      </c>
      <c r="AF20" s="1">
        <f>IDEES!AE237*IDEES!AE152/'TechHeat-COM'!AF179/'TechHeat-COM'!AF126</f>
        <v>0</v>
      </c>
      <c r="AG20" s="1">
        <f>IDEES!AF237*IDEES!AF152/'TechHeat-COM'!AG179/'TechHeat-COM'!AG126</f>
        <v>2.8197444046723065E-2</v>
      </c>
      <c r="AH20" s="1">
        <f>IDEES!AG237*IDEES!AG152/'TechHeat-COM'!AH179/'TechHeat-COM'!AH126</f>
        <v>0</v>
      </c>
      <c r="AI20" s="1">
        <f>IDEES!AH237*IDEES!AH152/'TechHeat-COM'!AI179/'TechHeat-COM'!AI126</f>
        <v>3.9018851671869122E-3</v>
      </c>
      <c r="AJ20" s="1">
        <f>IDEES!AI237*IDEES!AI152/'TechHeat-COM'!AJ179/'TechHeat-COM'!AJ126</f>
        <v>6.7041228629583652E-3</v>
      </c>
      <c r="AK20" s="1">
        <f>IDEES!AJ237*IDEES!AJ152/'TechHeat-COM'!AK179/'TechHeat-COM'!AK126</f>
        <v>1.8784268686735091E-3</v>
      </c>
      <c r="AL20" s="1">
        <f>IDEES!AK237*IDEES!AK152/'TechHeat-COM'!AL179/'TechHeat-COM'!AL126</f>
        <v>0</v>
      </c>
      <c r="AM20" s="1">
        <f>IDEES!AL237*IDEES!AL152/'TechHeat-COM'!AM179/'TechHeat-COM'!AM126</f>
        <v>0</v>
      </c>
      <c r="AN20" s="1">
        <f>IDEES!AM237*IDEES!AM152/'TechHeat-COM'!AN179/'TechHeat-COM'!AN126</f>
        <v>1.708231922809049E-3</v>
      </c>
      <c r="AO20" s="1">
        <f>IDEES!AN237*IDEES!AN152/'TechHeat-COM'!AO179/'TechHeat-COM'!AO126</f>
        <v>2.3783614336833521E-3</v>
      </c>
      <c r="AP20" s="1">
        <f>IDEES!AO237*IDEES!AO152/'TechHeat-COM'!AP179/'TechHeat-COM'!AP126</f>
        <v>7.5679759984764467E-4</v>
      </c>
      <c r="AQ20" s="7"/>
      <c r="AR20" s="7"/>
      <c r="AS20" s="7"/>
      <c r="AT20" s="7"/>
    </row>
    <row r="21" spans="1:46" x14ac:dyDescent="0.25">
      <c r="A21" t="str">
        <f t="shared" si="1"/>
        <v>Derived heat</v>
      </c>
      <c r="C21" t="str">
        <f>TechComm!L33</f>
        <v>C_ES-SH-SR_HET</v>
      </c>
      <c r="D21" t="str">
        <f t="shared" si="2"/>
        <v>COMHET</v>
      </c>
      <c r="E21" t="str">
        <f>E20</f>
        <v>NR_ES-SR-SpHeat</v>
      </c>
      <c r="F21" s="1">
        <f>IDEES!E238*IDEES!E153/'TechHeat-COM'!F180/'TechHeat-COM'!F127</f>
        <v>0.30902036336092781</v>
      </c>
      <c r="G21" s="1">
        <f>IDEES!F238*IDEES!F153/'TechHeat-COM'!G180/'TechHeat-COM'!G127</f>
        <v>6.822662424320397E-2</v>
      </c>
      <c r="H21" s="1">
        <f>IDEES!G238*IDEES!G153/'TechHeat-COM'!H180/'TechHeat-COM'!H127</f>
        <v>4.0327834790920794E-2</v>
      </c>
      <c r="I21" s="1">
        <f>IDEES!H238*IDEES!H153/'TechHeat-COM'!I180/'TechHeat-COM'!I127</f>
        <v>4.2249179784384895E-2</v>
      </c>
      <c r="J21" s="1">
        <f>IDEES!I238*IDEES!I153/'TechHeat-COM'!J180/'TechHeat-COM'!J127</f>
        <v>0</v>
      </c>
      <c r="K21" s="1">
        <f>IDEES!J238*IDEES!J153/'TechHeat-COM'!K180/'TechHeat-COM'!K127</f>
        <v>0.16665056031260878</v>
      </c>
      <c r="L21" s="1">
        <f>IDEES!K238*IDEES!K153/'TechHeat-COM'!L180/'TechHeat-COM'!L127</f>
        <v>1.4415274881179114</v>
      </c>
      <c r="M21" s="1">
        <f>IDEES!L238*IDEES!L153/'TechHeat-COM'!M180/'TechHeat-COM'!M127</f>
        <v>1.0006835066014379</v>
      </c>
      <c r="N21" s="1">
        <f>IDEES!M238*IDEES!M153/'TechHeat-COM'!N180/'TechHeat-COM'!N127</f>
        <v>0.14159842171843445</v>
      </c>
      <c r="O21" s="1">
        <f>IDEES!N238*IDEES!N153/'TechHeat-COM'!O180/'TechHeat-COM'!O127</f>
        <v>0</v>
      </c>
      <c r="P21" s="1">
        <f>IDEES!O238*IDEES!O153/'TechHeat-COM'!P180/'TechHeat-COM'!P127</f>
        <v>1.2905499195641768</v>
      </c>
      <c r="Q21" s="1">
        <f>IDEES!P238*IDEES!P153/'TechHeat-COM'!Q180/'TechHeat-COM'!Q127</f>
        <v>0.76561061330025582</v>
      </c>
      <c r="R21" s="1">
        <f>IDEES!Q238*IDEES!Q153/'TechHeat-COM'!R180/'TechHeat-COM'!R127</f>
        <v>0</v>
      </c>
      <c r="S21" s="1">
        <f>IDEES!R238*IDEES!R153/'TechHeat-COM'!S180/'TechHeat-COM'!S127</f>
        <v>1.0802320930828445E-2</v>
      </c>
      <c r="T21" s="1">
        <f>IDEES!S238*IDEES!S153/'TechHeat-COM'!T180/'TechHeat-COM'!T127</f>
        <v>8.5229558999175253E-2</v>
      </c>
      <c r="U21" s="1">
        <f>IDEES!T238*IDEES!T153/'TechHeat-COM'!U180/'TechHeat-COM'!U127</f>
        <v>0</v>
      </c>
      <c r="V21" s="1">
        <f>IDEES!U238*IDEES!U153/'TechHeat-COM'!V180/'TechHeat-COM'!V127</f>
        <v>5.1206445377660809E-2</v>
      </c>
      <c r="W21" s="1">
        <f>IDEES!V238*IDEES!V153/'TechHeat-COM'!W180/'TechHeat-COM'!W127</f>
        <v>1.9339346713369988E-2</v>
      </c>
      <c r="X21" s="1">
        <f>IDEES!W238*IDEES!W153/'TechHeat-COM'!X180/'TechHeat-COM'!X127</f>
        <v>7.2832655651378531E-2</v>
      </c>
      <c r="Y21" s="1">
        <f>IDEES!X238*IDEES!X153/'TechHeat-COM'!Y180/'TechHeat-COM'!Y127</f>
        <v>1.1257164318983279E-2</v>
      </c>
      <c r="Z21" s="1">
        <f>IDEES!Y238*IDEES!Y153/'TechHeat-COM'!Z180/'TechHeat-COM'!Z127</f>
        <v>9.399913274157462E-2</v>
      </c>
      <c r="AA21" s="1">
        <f>IDEES!Z238*IDEES!Z153/'TechHeat-COM'!AA180/'TechHeat-COM'!AA127</f>
        <v>0</v>
      </c>
      <c r="AB21" s="1">
        <f>IDEES!AA238*IDEES!AA153/'TechHeat-COM'!AB180/'TechHeat-COM'!AB127</f>
        <v>0.3530949458328258</v>
      </c>
      <c r="AC21" s="1">
        <f>IDEES!AB238*IDEES!AB153/'TechHeat-COM'!AC180/'TechHeat-COM'!AC127</f>
        <v>0.29826902884060963</v>
      </c>
      <c r="AD21" s="1">
        <f>IDEES!AC238*IDEES!AC153/'TechHeat-COM'!AD180/'TechHeat-COM'!AD127</f>
        <v>0.34787070629455502</v>
      </c>
      <c r="AE21" s="1">
        <f>IDEES!AD238*IDEES!AD153/'TechHeat-COM'!AE180/'TechHeat-COM'!AE127</f>
        <v>2.734713792411401E-3</v>
      </c>
      <c r="AF21" s="1">
        <f>IDEES!AE238*IDEES!AE153/'TechHeat-COM'!AF180/'TechHeat-COM'!AF127</f>
        <v>7.3759199166786915E-2</v>
      </c>
      <c r="AG21" s="1">
        <f>IDEES!AF238*IDEES!AF153/'TechHeat-COM'!AG180/'TechHeat-COM'!AG127</f>
        <v>1.651282834467922</v>
      </c>
      <c r="AH21" s="1">
        <f>IDEES!AG238*IDEES!AG153/'TechHeat-COM'!AH180/'TechHeat-COM'!AH127</f>
        <v>9.5017628942897017E-3</v>
      </c>
      <c r="AI21" s="1">
        <f>IDEES!AH238*IDEES!AH153/'TechHeat-COM'!AI180/'TechHeat-COM'!AI127</f>
        <v>9.7324402373084276E-2</v>
      </c>
      <c r="AJ21" s="1">
        <f>IDEES!AI238*IDEES!AI153/'TechHeat-COM'!AJ180/'TechHeat-COM'!AJ127</f>
        <v>9.5588011868538728E-2</v>
      </c>
      <c r="AK21" s="1">
        <f>IDEES!AJ238*IDEES!AJ153/'TechHeat-COM'!AK180/'TechHeat-COM'!AK127</f>
        <v>0</v>
      </c>
      <c r="AL21" s="1">
        <f>IDEES!AK238*IDEES!AK153/'TechHeat-COM'!AL180/'TechHeat-COM'!AL127</f>
        <v>1.4124519542891109E-2</v>
      </c>
      <c r="AM21" s="1">
        <f>IDEES!AL238*IDEES!AL153/'TechHeat-COM'!AM180/'TechHeat-COM'!AM127</f>
        <v>0</v>
      </c>
      <c r="AN21" s="1">
        <f>IDEES!AM238*IDEES!AM153/'TechHeat-COM'!AN180/'TechHeat-COM'!AN127</f>
        <v>3.0797370626242148E-3</v>
      </c>
      <c r="AO21" s="1">
        <f>IDEES!AN238*IDEES!AN153/'TechHeat-COM'!AO180/'TechHeat-COM'!AO127</f>
        <v>2.1688129993305938E-2</v>
      </c>
      <c r="AP21" s="1">
        <f>IDEES!AO238*IDEES!AO153/'TechHeat-COM'!AP180/'TechHeat-COM'!AP127</f>
        <v>4.4642060173818895E-4</v>
      </c>
      <c r="AQ21" s="7"/>
      <c r="AR21" s="7"/>
      <c r="AS21" s="7"/>
      <c r="AT21" s="7"/>
    </row>
    <row r="22" spans="1:46" x14ac:dyDescent="0.25">
      <c r="A22" t="str">
        <f t="shared" si="1"/>
        <v>Electricity</v>
      </c>
      <c r="C22" t="str">
        <f>TechComm!L34</f>
        <v>C_ES-SH-SR_ELC</v>
      </c>
      <c r="D22" t="str">
        <f t="shared" si="2"/>
        <v>COMELC</v>
      </c>
      <c r="E22" t="str">
        <f t="shared" ref="E22:E27" si="4">E21</f>
        <v>NR_ES-SR-SpHeat</v>
      </c>
      <c r="F22" s="1">
        <f>IDEES!E239*IDEES!E154/'TechHeat-COM'!F181/'TechHeat-COM'!F128</f>
        <v>0.10082750615264736</v>
      </c>
      <c r="G22" s="1">
        <f>IDEES!F239*IDEES!F154/'TechHeat-COM'!G181/'TechHeat-COM'!G128</f>
        <v>0.47629298005730991</v>
      </c>
      <c r="H22" s="1">
        <f>IDEES!G239*IDEES!G154/'TechHeat-COM'!H181/'TechHeat-COM'!H128</f>
        <v>5.389626699998884E-2</v>
      </c>
      <c r="I22" s="1">
        <f>IDEES!H239*IDEES!H154/'TechHeat-COM'!I181/'TechHeat-COM'!I128</f>
        <v>0.15470704221303552</v>
      </c>
      <c r="J22" s="1">
        <f>IDEES!I239*IDEES!I154/'TechHeat-COM'!J181/'TechHeat-COM'!J128</f>
        <v>1.2923956257476287E-2</v>
      </c>
      <c r="K22" s="1">
        <f>IDEES!J239*IDEES!J154/'TechHeat-COM'!K181/'TechHeat-COM'!K128</f>
        <v>0.15720807502401732</v>
      </c>
      <c r="L22" s="1">
        <f>IDEES!K239*IDEES!K154/'TechHeat-COM'!L181/'TechHeat-COM'!L128</f>
        <v>0.82205565328007069</v>
      </c>
      <c r="M22" s="1">
        <f>IDEES!L239*IDEES!L154/'TechHeat-COM'!M181/'TechHeat-COM'!M128</f>
        <v>0.2579341588281614</v>
      </c>
      <c r="N22" s="1">
        <f>IDEES!M239*IDEES!M154/'TechHeat-COM'!N181/'TechHeat-COM'!N128</f>
        <v>9.2448953560452435E-2</v>
      </c>
      <c r="O22" s="1">
        <f>IDEES!N239*IDEES!N154/'TechHeat-COM'!O181/'TechHeat-COM'!O128</f>
        <v>0.36755551508290452</v>
      </c>
      <c r="P22" s="1">
        <f>IDEES!O239*IDEES!O154/'TechHeat-COM'!P181/'TechHeat-COM'!P128</f>
        <v>0.99250004278389425</v>
      </c>
      <c r="Q22" s="1">
        <f>IDEES!P239*IDEES!P154/'TechHeat-COM'!Q181/'TechHeat-COM'!Q128</f>
        <v>2.9230178695338584</v>
      </c>
      <c r="R22" s="1">
        <f>IDEES!Q239*IDEES!Q154/'TechHeat-COM'!R181/'TechHeat-COM'!R128</f>
        <v>9.0021718604036668E-2</v>
      </c>
      <c r="S22" s="1">
        <f>IDEES!R239*IDEES!R154/'TechHeat-COM'!S181/'TechHeat-COM'!S128</f>
        <v>1.6848976392842056E-2</v>
      </c>
      <c r="T22" s="1">
        <f>IDEES!S239*IDEES!S154/'TechHeat-COM'!T181/'TechHeat-COM'!T128</f>
        <v>9.209378705746657E-2</v>
      </c>
      <c r="U22" s="1">
        <f>IDEES!T239*IDEES!T154/'TechHeat-COM'!U181/'TechHeat-COM'!U128</f>
        <v>5.9133114509353768E-2</v>
      </c>
      <c r="V22" s="1">
        <f>IDEES!U239*IDEES!U154/'TechHeat-COM'!V181/'TechHeat-COM'!V128</f>
        <v>8.1588743795378543E-3</v>
      </c>
      <c r="W22" s="1">
        <f>IDEES!V239*IDEES!V154/'TechHeat-COM'!W181/'TechHeat-COM'!W128</f>
        <v>0.36488690081317421</v>
      </c>
      <c r="X22" s="1">
        <f>IDEES!W239*IDEES!W154/'TechHeat-COM'!X181/'TechHeat-COM'!X128</f>
        <v>1.7674694322257524E-2</v>
      </c>
      <c r="Y22" s="1">
        <f>IDEES!X239*IDEES!X154/'TechHeat-COM'!Y181/'TechHeat-COM'!Y128</f>
        <v>3.2308142484201614E-2</v>
      </c>
      <c r="Z22" s="1">
        <f>IDEES!Y239*IDEES!Y154/'TechHeat-COM'!Z181/'TechHeat-COM'!Z128</f>
        <v>3.1341305077432352E-2</v>
      </c>
      <c r="AA22" s="1">
        <f>IDEES!Z239*IDEES!Z154/'TechHeat-COM'!AA181/'TechHeat-COM'!AA128</f>
        <v>1.4204612763867894E-3</v>
      </c>
      <c r="AB22" s="1">
        <f>IDEES!AA239*IDEES!AA154/'TechHeat-COM'!AB181/'TechHeat-COM'!AB128</f>
        <v>0.68413005664809634</v>
      </c>
      <c r="AC22" s="1">
        <f>IDEES!AB239*IDEES!AB154/'TechHeat-COM'!AC181/'TechHeat-COM'!AC128</f>
        <v>1.1405108920386484</v>
      </c>
      <c r="AD22" s="1">
        <f>IDEES!AC239*IDEES!AC154/'TechHeat-COM'!AD181/'TechHeat-COM'!AD128</f>
        <v>0.43652474297522142</v>
      </c>
      <c r="AE22" s="1">
        <f>IDEES!AD239*IDEES!AD154/'TechHeat-COM'!AE181/'TechHeat-COM'!AE128</f>
        <v>6.681277682090303E-2</v>
      </c>
      <c r="AF22" s="1">
        <f>IDEES!AE239*IDEES!AE154/'TechHeat-COM'!AF181/'TechHeat-COM'!AF128</f>
        <v>5.1841863218784999E-2</v>
      </c>
      <c r="AG22" s="1">
        <f>IDEES!AF239*IDEES!AF154/'TechHeat-COM'!AG181/'TechHeat-COM'!AG128</f>
        <v>1.6996424851820511</v>
      </c>
      <c r="AH22" s="1">
        <f>IDEES!AG239*IDEES!AG154/'TechHeat-COM'!AH181/'TechHeat-COM'!AH128</f>
        <v>1.1650501878253314E-2</v>
      </c>
      <c r="AI22" s="1">
        <f>IDEES!AH239*IDEES!AH154/'TechHeat-COM'!AI181/'TechHeat-COM'!AI128</f>
        <v>0.11205689679238368</v>
      </c>
      <c r="AJ22" s="1">
        <f>IDEES!AI239*IDEES!AI154/'TechHeat-COM'!AJ181/'TechHeat-COM'!AJ128</f>
        <v>0.6121434220838804</v>
      </c>
      <c r="AK22" s="1">
        <f>IDEES!AJ239*IDEES!AJ154/'TechHeat-COM'!AK181/'TechHeat-COM'!AK128</f>
        <v>4.8133677378561822E-3</v>
      </c>
      <c r="AL22" s="1">
        <f>IDEES!AK239*IDEES!AK154/'TechHeat-COM'!AL181/'TechHeat-COM'!AL128</f>
        <v>8.8281379573108983E-4</v>
      </c>
      <c r="AM22" s="1">
        <f>IDEES!AL239*IDEES!AL154/'TechHeat-COM'!AM181/'TechHeat-COM'!AM128</f>
        <v>1.0687797807993283E-4</v>
      </c>
      <c r="AN22" s="1">
        <f>IDEES!AM239*IDEES!AM154/'TechHeat-COM'!AN181/'TechHeat-COM'!AN128</f>
        <v>4.8370218200475858E-3</v>
      </c>
      <c r="AO22" s="1">
        <f>IDEES!AN239*IDEES!AN154/'TechHeat-COM'!AO181/'TechHeat-COM'!AO128</f>
        <v>1.0562001386848107E-2</v>
      </c>
      <c r="AP22" s="1">
        <f>IDEES!AO239*IDEES!AO154/'TechHeat-COM'!AP181/'TechHeat-COM'!AP128</f>
        <v>1.635100363383088E-3</v>
      </c>
      <c r="AQ22" s="7"/>
      <c r="AR22" s="7"/>
      <c r="AS22" s="7"/>
      <c r="AT22" s="7"/>
    </row>
    <row r="23" spans="1:46" x14ac:dyDescent="0.25">
      <c r="A23" t="str">
        <f t="shared" si="1"/>
        <v>Gas</v>
      </c>
      <c r="C23" t="str">
        <f>TechComm!L35</f>
        <v>C_ES-SH-SR_GAS</v>
      </c>
      <c r="D23" t="str">
        <f t="shared" si="2"/>
        <v>COMGAS</v>
      </c>
      <c r="E23" t="str">
        <f t="shared" si="4"/>
        <v>NR_ES-SR-SpHeat</v>
      </c>
      <c r="F23" s="1">
        <f>IDEES!E240*IDEES!E155/'TechHeat-COM'!F182/'TechHeat-COM'!F129</f>
        <v>0.20968845003779193</v>
      </c>
      <c r="G23" s="1">
        <f>IDEES!F240*IDEES!F155/'TechHeat-COM'!G182/'TechHeat-COM'!G129</f>
        <v>1.1675458663664942</v>
      </c>
      <c r="H23" s="1">
        <f>IDEES!G240*IDEES!G155/'TechHeat-COM'!H182/'TechHeat-COM'!H129</f>
        <v>1.6715286229165804E-2</v>
      </c>
      <c r="I23" s="1">
        <f>IDEES!H240*IDEES!H155/'TechHeat-COM'!I182/'TechHeat-COM'!I129</f>
        <v>0.19807016083266168</v>
      </c>
      <c r="J23" s="1">
        <f>IDEES!I240*IDEES!I155/'TechHeat-COM'!J182/'TechHeat-COM'!J129</f>
        <v>2.865441098743318E-5</v>
      </c>
      <c r="K23" s="1">
        <f>IDEES!J240*IDEES!J155/'TechHeat-COM'!K182/'TechHeat-COM'!K129</f>
        <v>0.45381569668645749</v>
      </c>
      <c r="L23" s="1">
        <f>IDEES!K240*IDEES!K155/'TechHeat-COM'!L182/'TechHeat-COM'!L129</f>
        <v>3.0090660256421322</v>
      </c>
      <c r="M23" s="1">
        <f>IDEES!L240*IDEES!L155/'TechHeat-COM'!M182/'TechHeat-COM'!M129</f>
        <v>0.21975189661315214</v>
      </c>
      <c r="N23" s="1">
        <f>IDEES!M240*IDEES!M155/'TechHeat-COM'!N182/'TechHeat-COM'!N129</f>
        <v>2.3351865963626046E-2</v>
      </c>
      <c r="O23" s="1">
        <f>IDEES!N240*IDEES!N155/'TechHeat-COM'!O182/'TechHeat-COM'!O129</f>
        <v>0.17584950286552706</v>
      </c>
      <c r="P23" s="1">
        <f>IDEES!O240*IDEES!O155/'TechHeat-COM'!P182/'TechHeat-COM'!P129</f>
        <v>2.3667699912021948E-2</v>
      </c>
      <c r="Q23" s="1">
        <f>IDEES!P240*IDEES!P155/'TechHeat-COM'!Q182/'TechHeat-COM'!Q129</f>
        <v>3.5290694073079343</v>
      </c>
      <c r="R23" s="1">
        <f>IDEES!Q240*IDEES!Q155/'TechHeat-COM'!R182/'TechHeat-COM'!R129</f>
        <v>1.8014329278765784E-2</v>
      </c>
      <c r="S23" s="1">
        <f>IDEES!R240*IDEES!R155/'TechHeat-COM'!S182/'TechHeat-COM'!S129</f>
        <v>2.3317043276432907E-2</v>
      </c>
      <c r="T23" s="1">
        <f>IDEES!S240*IDEES!S155/'TechHeat-COM'!T182/'TechHeat-COM'!T129</f>
        <v>0.54647627043649993</v>
      </c>
      <c r="U23" s="1">
        <f>IDEES!T240*IDEES!T155/'TechHeat-COM'!U182/'TechHeat-COM'!U129</f>
        <v>8.6739866237109831E-2</v>
      </c>
      <c r="V23" s="1">
        <f>IDEES!U240*IDEES!U155/'TechHeat-COM'!V182/'TechHeat-COM'!V129</f>
        <v>0</v>
      </c>
      <c r="W23" s="1">
        <f>IDEES!V240*IDEES!V155/'TechHeat-COM'!W182/'TechHeat-COM'!W129</f>
        <v>1.5936846123021304</v>
      </c>
      <c r="X23" s="1">
        <f>IDEES!W240*IDEES!W155/'TechHeat-COM'!X182/'TechHeat-COM'!X129</f>
        <v>8.7456544237369972E-3</v>
      </c>
      <c r="Y23" s="1">
        <f>IDEES!X240*IDEES!X155/'TechHeat-COM'!Y182/'TechHeat-COM'!Y129</f>
        <v>5.9681733679626085E-2</v>
      </c>
      <c r="Z23" s="1">
        <f>IDEES!Y240*IDEES!Y155/'TechHeat-COM'!Z182/'TechHeat-COM'!Z129</f>
        <v>5.0675664313570963E-2</v>
      </c>
      <c r="AA23" s="1">
        <f>IDEES!Z240*IDEES!Z155/'TechHeat-COM'!AA182/'TechHeat-COM'!AA129</f>
        <v>0</v>
      </c>
      <c r="AB23" s="1">
        <f>IDEES!AA240*IDEES!AA155/'TechHeat-COM'!AB182/'TechHeat-COM'!AB129</f>
        <v>3.3912360304588813</v>
      </c>
      <c r="AC23" s="1">
        <f>IDEES!AB240*IDEES!AB155/'TechHeat-COM'!AC182/'TechHeat-COM'!AC129</f>
        <v>1.9201465429460995E-2</v>
      </c>
      <c r="AD23" s="1">
        <f>IDEES!AC240*IDEES!AC155/'TechHeat-COM'!AD182/'TechHeat-COM'!AD129</f>
        <v>0.51822461239188833</v>
      </c>
      <c r="AE23" s="1">
        <f>IDEES!AD240*IDEES!AD155/'TechHeat-COM'!AE182/'TechHeat-COM'!AE129</f>
        <v>3.9231761124675218E-2</v>
      </c>
      <c r="AF23" s="1">
        <f>IDEES!AE240*IDEES!AE155/'TechHeat-COM'!AF182/'TechHeat-COM'!AF129</f>
        <v>0.22041384173233353</v>
      </c>
      <c r="AG23" s="1">
        <f>IDEES!AF240*IDEES!AF155/'TechHeat-COM'!AG182/'TechHeat-COM'!AG129</f>
        <v>2.2323583810576669E-2</v>
      </c>
      <c r="AH23" s="1">
        <f>IDEES!AG240*IDEES!AG155/'TechHeat-COM'!AH182/'TechHeat-COM'!AH129</f>
        <v>4.1704143523723994E-3</v>
      </c>
      <c r="AI23" s="1">
        <f>IDEES!AH240*IDEES!AH155/'TechHeat-COM'!AI182/'TechHeat-COM'!AI129</f>
        <v>0.28412869828428078</v>
      </c>
      <c r="AJ23" s="1">
        <f>IDEES!AI240*IDEES!AI155/'TechHeat-COM'!AJ182/'TechHeat-COM'!AJ129</f>
        <v>0.8896060026155107</v>
      </c>
      <c r="AK23" s="1">
        <f>IDEES!AJ240*IDEES!AJ155/'TechHeat-COM'!AK182/'TechHeat-COM'!AK129</f>
        <v>0</v>
      </c>
      <c r="AL23" s="1">
        <f>IDEES!AK240*IDEES!AK155/'TechHeat-COM'!AL182/'TechHeat-COM'!AL129</f>
        <v>0</v>
      </c>
      <c r="AM23" s="1">
        <f>IDEES!AL240*IDEES!AL155/'TechHeat-COM'!AM182/'TechHeat-COM'!AM129</f>
        <v>0</v>
      </c>
      <c r="AN23" s="1">
        <f>IDEES!AM240*IDEES!AM155/'TechHeat-COM'!AN182/'TechHeat-COM'!AN129</f>
        <v>2.3936841870293799E-4</v>
      </c>
      <c r="AO23" s="1">
        <f>IDEES!AN240*IDEES!AN155/'TechHeat-COM'!AO182/'TechHeat-COM'!AO129</f>
        <v>1.0849373577710663E-2</v>
      </c>
      <c r="AP23" s="1">
        <f>IDEES!AO240*IDEES!AO155/'TechHeat-COM'!AP182/'TechHeat-COM'!AP129</f>
        <v>0</v>
      </c>
      <c r="AQ23" s="7"/>
      <c r="AR23" s="7"/>
      <c r="AS23" s="7"/>
      <c r="AT23" s="7"/>
    </row>
    <row r="24" spans="1:46" x14ac:dyDescent="0.25">
      <c r="A24" t="str">
        <f t="shared" si="1"/>
        <v>GDO and other liquids</v>
      </c>
      <c r="C24" t="str">
        <f>TechComm!L36</f>
        <v>C_ES-SH-SR_OIL</v>
      </c>
      <c r="D24" t="str">
        <f t="shared" si="2"/>
        <v>COMOIL</v>
      </c>
      <c r="E24" t="str">
        <f t="shared" si="4"/>
        <v>NR_ES-SR-SpHeat</v>
      </c>
      <c r="F24" s="1">
        <f>IDEES!E241*IDEES!E156/'TechHeat-COM'!F183/'TechHeat-COM'!F130</f>
        <v>8.4205157102713313E-2</v>
      </c>
      <c r="G24" s="1">
        <f>IDEES!F241*IDEES!F156/'TechHeat-COM'!G183/'TechHeat-COM'!G130</f>
        <v>0.50490222917475458</v>
      </c>
      <c r="H24" s="1">
        <f>IDEES!G241*IDEES!G156/'TechHeat-COM'!H183/'TechHeat-COM'!H130</f>
        <v>1.1146691822915349E-2</v>
      </c>
      <c r="I24" s="1">
        <f>IDEES!H241*IDEES!H156/'TechHeat-COM'!I183/'TechHeat-COM'!I130</f>
        <v>0.38211633691762109</v>
      </c>
      <c r="J24" s="1">
        <f>IDEES!I241*IDEES!I156/'TechHeat-COM'!J183/'TechHeat-COM'!J130</f>
        <v>4.8488060216188549E-3</v>
      </c>
      <c r="K24" s="1">
        <f>IDEES!J241*IDEES!J156/'TechHeat-COM'!K183/'TechHeat-COM'!K130</f>
        <v>6.9692136971557031E-3</v>
      </c>
      <c r="L24" s="1">
        <f>IDEES!K241*IDEES!K156/'TechHeat-COM'!L183/'TechHeat-COM'!L130</f>
        <v>2.6558425224694879</v>
      </c>
      <c r="M24" s="1">
        <f>IDEES!L241*IDEES!L156/'TechHeat-COM'!M183/'TechHeat-COM'!M130</f>
        <v>5.350354225658472E-2</v>
      </c>
      <c r="N24" s="1">
        <f>IDEES!M241*IDEES!M156/'TechHeat-COM'!N183/'TechHeat-COM'!N130</f>
        <v>2.3340857514761979E-2</v>
      </c>
      <c r="O24" s="1">
        <f>IDEES!N241*IDEES!N156/'TechHeat-COM'!O183/'TechHeat-COM'!O130</f>
        <v>0.21348183507260768</v>
      </c>
      <c r="P24" s="1">
        <f>IDEES!O241*IDEES!O156/'TechHeat-COM'!P183/'TechHeat-COM'!P130</f>
        <v>0.2807014916619629</v>
      </c>
      <c r="Q24" s="1">
        <f>IDEES!P241*IDEES!P156/'TechHeat-COM'!Q183/'TechHeat-COM'!Q130</f>
        <v>1.587754360781628</v>
      </c>
      <c r="R24" s="1">
        <f>IDEES!Q241*IDEES!Q156/'TechHeat-COM'!R183/'TechHeat-COM'!R130</f>
        <v>3.3593678509720858E-2</v>
      </c>
      <c r="S24" s="1">
        <f>IDEES!R241*IDEES!R156/'TechHeat-COM'!S183/'TechHeat-COM'!S130</f>
        <v>1.5612472057353811E-2</v>
      </c>
      <c r="T24" s="1">
        <f>IDEES!S241*IDEES!S156/'TechHeat-COM'!T183/'TechHeat-COM'!T130</f>
        <v>0</v>
      </c>
      <c r="U24" s="1">
        <f>IDEES!T241*IDEES!T156/'TechHeat-COM'!U183/'TechHeat-COM'!U130</f>
        <v>8.4713407688050149E-2</v>
      </c>
      <c r="V24" s="1">
        <f>IDEES!U241*IDEES!U156/'TechHeat-COM'!V183/'TechHeat-COM'!V130</f>
        <v>0</v>
      </c>
      <c r="W24" s="1">
        <f>IDEES!V241*IDEES!V156/'TechHeat-COM'!W183/'TechHeat-COM'!W130</f>
        <v>4.6693791143307253E-2</v>
      </c>
      <c r="X24" s="1">
        <f>IDEES!W241*IDEES!W156/'TechHeat-COM'!X183/'TechHeat-COM'!X130</f>
        <v>8.7642079202604386E-4</v>
      </c>
      <c r="Y24" s="1">
        <f>IDEES!X241*IDEES!X156/'TechHeat-COM'!Y183/'TechHeat-COM'!Y130</f>
        <v>1.7376141411737024E-2</v>
      </c>
      <c r="Z24" s="1">
        <f>IDEES!Y241*IDEES!Y156/'TechHeat-COM'!Z183/'TechHeat-COM'!Z130</f>
        <v>1.5860879519227052E-2</v>
      </c>
      <c r="AA24" s="1">
        <f>IDEES!Z241*IDEES!Z156/'TechHeat-COM'!AA183/'TechHeat-COM'!AA130</f>
        <v>0</v>
      </c>
      <c r="AB24" s="1">
        <f>IDEES!AA241*IDEES!AA156/'TechHeat-COM'!AB183/'TechHeat-COM'!AB130</f>
        <v>0.15771577095761705</v>
      </c>
      <c r="AC24" s="1">
        <f>IDEES!AB241*IDEES!AB156/'TechHeat-COM'!AC183/'TechHeat-COM'!AC130</f>
        <v>0.20154640635059551</v>
      </c>
      <c r="AD24" s="1">
        <f>IDEES!AC241*IDEES!AC156/'TechHeat-COM'!AD183/'TechHeat-COM'!AD130</f>
        <v>0.20206850638939941</v>
      </c>
      <c r="AE24" s="1">
        <f>IDEES!AD241*IDEES!AD156/'TechHeat-COM'!AE183/'TechHeat-COM'!AE130</f>
        <v>3.487951915595848E-2</v>
      </c>
      <c r="AF24" s="1">
        <f>IDEES!AE241*IDEES!AE156/'TechHeat-COM'!AF183/'TechHeat-COM'!AF130</f>
        <v>1.6089388549190575E-2</v>
      </c>
      <c r="AG24" s="1">
        <f>IDEES!AF241*IDEES!AF156/'TechHeat-COM'!AG183/'TechHeat-COM'!AG130</f>
        <v>0.49129466891736062</v>
      </c>
      <c r="AH24" s="1">
        <f>IDEES!AG241*IDEES!AG156/'TechHeat-COM'!AH183/'TechHeat-COM'!AH130</f>
        <v>3.4661680903770982E-2</v>
      </c>
      <c r="AI24" s="1">
        <f>IDEES!AH241*IDEES!AH156/'TechHeat-COM'!AI183/'TechHeat-COM'!AI130</f>
        <v>1.1846690357907981E-2</v>
      </c>
      <c r="AJ24" s="1">
        <f>IDEES!AI241*IDEES!AI156/'TechHeat-COM'!AJ183/'TechHeat-COM'!AJ130</f>
        <v>0.16999758570004925</v>
      </c>
      <c r="AK24" s="1">
        <f>IDEES!AJ241*IDEES!AJ156/'TechHeat-COM'!AK183/'TechHeat-COM'!AK130</f>
        <v>1.3713761264597221E-3</v>
      </c>
      <c r="AL24" s="1">
        <f>IDEES!AK241*IDEES!AK156/'TechHeat-COM'!AL183/'TechHeat-COM'!AL130</f>
        <v>7.9909448951660401E-3</v>
      </c>
      <c r="AM24" s="1">
        <f>IDEES!AL241*IDEES!AL156/'TechHeat-COM'!AM183/'TechHeat-COM'!AM130</f>
        <v>0</v>
      </c>
      <c r="AN24" s="1">
        <f>IDEES!AM241*IDEES!AM156/'TechHeat-COM'!AN183/'TechHeat-COM'!AN130</f>
        <v>1.0655422160255492E-2</v>
      </c>
      <c r="AO24" s="1">
        <f>IDEES!AN241*IDEES!AN156/'TechHeat-COM'!AO183/'TechHeat-COM'!AO130</f>
        <v>1.4625014541730727E-2</v>
      </c>
      <c r="AP24" s="1">
        <f>IDEES!AO241*IDEES!AO156/'TechHeat-COM'!AP183/'TechHeat-COM'!AP130</f>
        <v>4.8921606991545585E-3</v>
      </c>
      <c r="AQ24" s="7"/>
      <c r="AR24" s="7"/>
      <c r="AS24" s="7"/>
      <c r="AT24" s="7"/>
    </row>
    <row r="25" spans="1:46" x14ac:dyDescent="0.25">
      <c r="A25" t="str">
        <f t="shared" si="1"/>
        <v>Geothermal Energy</v>
      </c>
      <c r="C25" t="str">
        <f>TechComm!L37</f>
        <v>C_ES-SH-SR_GEO</v>
      </c>
      <c r="D25" t="str">
        <f t="shared" si="2"/>
        <v>COMGEO</v>
      </c>
      <c r="E25" t="str">
        <f t="shared" si="4"/>
        <v>NR_ES-SR-SpHeat</v>
      </c>
      <c r="F25" s="1">
        <f>IDEES!E242*IDEES!E157/'TechHeat-COM'!F184/'TechHeat-COM'!F131</f>
        <v>3.5844337103600734E-3</v>
      </c>
      <c r="G25" s="1">
        <f>IDEES!F242*IDEES!F157/'TechHeat-COM'!G184/'TechHeat-COM'!G131</f>
        <v>0</v>
      </c>
      <c r="H25" s="1">
        <f>IDEES!G242*IDEES!G157/'TechHeat-COM'!H184/'TechHeat-COM'!H131</f>
        <v>1.2837492324690272E-2</v>
      </c>
      <c r="I25" s="1">
        <f>IDEES!H242*IDEES!H157/'TechHeat-COM'!I184/'TechHeat-COM'!I131</f>
        <v>1.2254123758309168E-2</v>
      </c>
      <c r="J25" s="1">
        <f>IDEES!I242*IDEES!I157/'TechHeat-COM'!J184/'TechHeat-COM'!J131</f>
        <v>0</v>
      </c>
      <c r="K25" s="1">
        <f>IDEES!J242*IDEES!J157/'TechHeat-COM'!K184/'TechHeat-COM'!K131</f>
        <v>0</v>
      </c>
      <c r="L25" s="1">
        <f>IDEES!K242*IDEES!K157/'TechHeat-COM'!L184/'TechHeat-COM'!L131</f>
        <v>0</v>
      </c>
      <c r="M25" s="1">
        <f>IDEES!L242*IDEES!L157/'TechHeat-COM'!M184/'TechHeat-COM'!M131</f>
        <v>0</v>
      </c>
      <c r="N25" s="1">
        <f>IDEES!M242*IDEES!M157/'TechHeat-COM'!N184/'TechHeat-COM'!N131</f>
        <v>0</v>
      </c>
      <c r="O25" s="1">
        <f>IDEES!N242*IDEES!N157/'TechHeat-COM'!O184/'TechHeat-COM'!O131</f>
        <v>6.3724560359608765E-4</v>
      </c>
      <c r="P25" s="1">
        <f>IDEES!O242*IDEES!O157/'TechHeat-COM'!P184/'TechHeat-COM'!P131</f>
        <v>0</v>
      </c>
      <c r="Q25" s="1">
        <f>IDEES!P242*IDEES!P157/'TechHeat-COM'!Q184/'TechHeat-COM'!Q131</f>
        <v>2.0555366916973936E-2</v>
      </c>
      <c r="R25" s="1">
        <f>IDEES!Q242*IDEES!Q157/'TechHeat-COM'!R184/'TechHeat-COM'!R131</f>
        <v>0</v>
      </c>
      <c r="S25" s="1">
        <f>IDEES!R242*IDEES!R157/'TechHeat-COM'!S184/'TechHeat-COM'!S131</f>
        <v>1.8185892994072698E-3</v>
      </c>
      <c r="T25" s="1">
        <f>IDEES!S242*IDEES!S157/'TechHeat-COM'!T184/'TechHeat-COM'!T131</f>
        <v>3.3965682449525962E-2</v>
      </c>
      <c r="U25" s="1">
        <f>IDEES!T242*IDEES!T157/'TechHeat-COM'!U184/'TechHeat-COM'!U131</f>
        <v>0</v>
      </c>
      <c r="V25" s="1">
        <f>IDEES!U242*IDEES!U157/'TechHeat-COM'!V184/'TechHeat-COM'!V131</f>
        <v>0.16839516641401175</v>
      </c>
      <c r="W25" s="1">
        <f>IDEES!V242*IDEES!V157/'TechHeat-COM'!W184/'TechHeat-COM'!W131</f>
        <v>2.0905583218796094E-2</v>
      </c>
      <c r="X25" s="1">
        <f>IDEES!W242*IDEES!W157/'TechHeat-COM'!X184/'TechHeat-COM'!X131</f>
        <v>0</v>
      </c>
      <c r="Y25" s="1">
        <f>IDEES!X242*IDEES!X157/'TechHeat-COM'!Y184/'TechHeat-COM'!Y131</f>
        <v>0</v>
      </c>
      <c r="Z25" s="1">
        <f>IDEES!Y242*IDEES!Y157/'TechHeat-COM'!Z184/'TechHeat-COM'!Z131</f>
        <v>0</v>
      </c>
      <c r="AA25" s="1">
        <f>IDEES!Z242*IDEES!Z157/'TechHeat-COM'!AA184/'TechHeat-COM'!AA131</f>
        <v>0</v>
      </c>
      <c r="AB25" s="1">
        <f>IDEES!AA242*IDEES!AA157/'TechHeat-COM'!AB184/'TechHeat-COM'!AB131</f>
        <v>0</v>
      </c>
      <c r="AC25" s="1">
        <f>IDEES!AB242*IDEES!AB157/'TechHeat-COM'!AC184/'TechHeat-COM'!AC131</f>
        <v>0</v>
      </c>
      <c r="AD25" s="1">
        <f>IDEES!AC242*IDEES!AC157/'TechHeat-COM'!AD184/'TechHeat-COM'!AD131</f>
        <v>1.3004813186630326E-3</v>
      </c>
      <c r="AE25" s="1">
        <f>IDEES!AD242*IDEES!AD157/'TechHeat-COM'!AE184/'TechHeat-COM'!AE131</f>
        <v>2.6390333590116805E-3</v>
      </c>
      <c r="AF25" s="1">
        <f>IDEES!AE242*IDEES!AE157/'TechHeat-COM'!AF184/'TechHeat-COM'!AF131</f>
        <v>1.8448624015653006E-3</v>
      </c>
      <c r="AG25" s="1">
        <f>IDEES!AF242*IDEES!AF157/'TechHeat-COM'!AG184/'TechHeat-COM'!AG131</f>
        <v>0</v>
      </c>
      <c r="AH25" s="1">
        <f>IDEES!AG242*IDEES!AG157/'TechHeat-COM'!AH184/'TechHeat-COM'!AH131</f>
        <v>2.8250465594061988E-3</v>
      </c>
      <c r="AI25" s="1">
        <f>IDEES!AH242*IDEES!AH157/'TechHeat-COM'!AI184/'TechHeat-COM'!AI131</f>
        <v>4.9806522023948269E-4</v>
      </c>
      <c r="AJ25" s="1">
        <f>IDEES!AI242*IDEES!AI157/'TechHeat-COM'!AJ184/'TechHeat-COM'!AJ131</f>
        <v>2.1439435426561198E-4</v>
      </c>
      <c r="AK25" s="1">
        <f>IDEES!AJ242*IDEES!AJ157/'TechHeat-COM'!AK184/'TechHeat-COM'!AK131</f>
        <v>0</v>
      </c>
      <c r="AL25" s="1">
        <f>IDEES!AK242*IDEES!AK157/'TechHeat-COM'!AL184/'TechHeat-COM'!AL131</f>
        <v>0</v>
      </c>
      <c r="AM25" s="1">
        <f>IDEES!AL242*IDEES!AL157/'TechHeat-COM'!AM184/'TechHeat-COM'!AM131</f>
        <v>0</v>
      </c>
      <c r="AN25" s="1">
        <f>IDEES!AM242*IDEES!AM157/'TechHeat-COM'!AN184/'TechHeat-COM'!AN131</f>
        <v>3.5484288336226107E-4</v>
      </c>
      <c r="AO25" s="1">
        <f>IDEES!AN242*IDEES!AN157/'TechHeat-COM'!AO184/'TechHeat-COM'!AO131</f>
        <v>6.5151480223890569E-4</v>
      </c>
      <c r="AP25" s="1">
        <f>IDEES!AO242*IDEES!AO157/'TechHeat-COM'!AP184/'TechHeat-COM'!AP131</f>
        <v>0</v>
      </c>
      <c r="AQ25" s="7"/>
      <c r="AR25" s="7"/>
      <c r="AS25" s="7"/>
      <c r="AT25" s="7"/>
    </row>
    <row r="26" spans="1:46" x14ac:dyDescent="0.25">
      <c r="A26" t="str">
        <f t="shared" si="1"/>
        <v>LPG</v>
      </c>
      <c r="C26" t="str">
        <f>TechComm!L38</f>
        <v>C_ES-SH-SR_LPG</v>
      </c>
      <c r="D26" t="str">
        <f t="shared" si="2"/>
        <v>COMLPG</v>
      </c>
      <c r="E26" t="str">
        <f t="shared" si="4"/>
        <v>NR_ES-SR-SpHeat</v>
      </c>
      <c r="F26" s="1">
        <f>IDEES!E243*IDEES!E158/'TechHeat-COM'!F185/'TechHeat-COM'!F132</f>
        <v>0</v>
      </c>
      <c r="G26" s="1">
        <f>IDEES!F243*IDEES!F158/'TechHeat-COM'!G185/'TechHeat-COM'!G132</f>
        <v>0</v>
      </c>
      <c r="H26" s="1">
        <f>IDEES!G243*IDEES!G158/'TechHeat-COM'!H185/'TechHeat-COM'!H132</f>
        <v>0</v>
      </c>
      <c r="I26" s="1">
        <f>IDEES!H243*IDEES!H158/'TechHeat-COM'!I185/'TechHeat-COM'!I132</f>
        <v>0</v>
      </c>
      <c r="J26" s="1">
        <f>IDEES!I243*IDEES!I158/'TechHeat-COM'!J185/'TechHeat-COM'!J132</f>
        <v>0</v>
      </c>
      <c r="K26" s="1">
        <f>IDEES!J243*IDEES!J158/'TechHeat-COM'!K185/'TechHeat-COM'!K132</f>
        <v>0</v>
      </c>
      <c r="L26" s="1">
        <f>IDEES!K243*IDEES!K158/'TechHeat-COM'!L185/'TechHeat-COM'!L132</f>
        <v>0</v>
      </c>
      <c r="M26" s="1">
        <f>IDEES!L243*IDEES!L158/'TechHeat-COM'!M185/'TechHeat-COM'!M132</f>
        <v>0</v>
      </c>
      <c r="N26" s="1">
        <f>IDEES!M243*IDEES!M158/'TechHeat-COM'!N185/'TechHeat-COM'!N132</f>
        <v>0</v>
      </c>
      <c r="O26" s="1">
        <f>IDEES!N243*IDEES!N158/'TechHeat-COM'!O185/'TechHeat-COM'!O132</f>
        <v>0</v>
      </c>
      <c r="P26" s="1">
        <f>IDEES!O243*IDEES!O158/'TechHeat-COM'!P185/'TechHeat-COM'!P132</f>
        <v>0</v>
      </c>
      <c r="Q26" s="1">
        <f>IDEES!P243*IDEES!P158/'TechHeat-COM'!Q185/'TechHeat-COM'!Q132</f>
        <v>0</v>
      </c>
      <c r="R26" s="1">
        <f>IDEES!Q243*IDEES!Q158/'TechHeat-COM'!R185/'TechHeat-COM'!R132</f>
        <v>0</v>
      </c>
      <c r="S26" s="1">
        <f>IDEES!R243*IDEES!R158/'TechHeat-COM'!S185/'TechHeat-COM'!S132</f>
        <v>0</v>
      </c>
      <c r="T26" s="1">
        <f>IDEES!S243*IDEES!S158/'TechHeat-COM'!T185/'TechHeat-COM'!T132</f>
        <v>0</v>
      </c>
      <c r="U26" s="1">
        <f>IDEES!T243*IDEES!T158/'TechHeat-COM'!U185/'TechHeat-COM'!U132</f>
        <v>0</v>
      </c>
      <c r="V26" s="1">
        <f>IDEES!U243*IDEES!U158/'TechHeat-COM'!V185/'TechHeat-COM'!V132</f>
        <v>0</v>
      </c>
      <c r="W26" s="1">
        <f>IDEES!V243*IDEES!V158/'TechHeat-COM'!W185/'TechHeat-COM'!W132</f>
        <v>2.0621290556501876E-2</v>
      </c>
      <c r="X26" s="1">
        <f>IDEES!W243*IDEES!W158/'TechHeat-COM'!X185/'TechHeat-COM'!X132</f>
        <v>0</v>
      </c>
      <c r="Y26" s="1">
        <f>IDEES!X243*IDEES!X158/'TechHeat-COM'!Y185/'TechHeat-COM'!Y132</f>
        <v>4.0944851681401576E-4</v>
      </c>
      <c r="Z26" s="1">
        <f>IDEES!Y243*IDEES!Y158/'TechHeat-COM'!Z185/'TechHeat-COM'!Z132</f>
        <v>0</v>
      </c>
      <c r="AA26" s="1">
        <f>IDEES!Z243*IDEES!Z158/'TechHeat-COM'!AA185/'TechHeat-COM'!AA132</f>
        <v>0</v>
      </c>
      <c r="AB26" s="1">
        <f>IDEES!AA243*IDEES!AA158/'TechHeat-COM'!AB185/'TechHeat-COM'!AB132</f>
        <v>0</v>
      </c>
      <c r="AC26" s="1">
        <f>IDEES!AB243*IDEES!AB158/'TechHeat-COM'!AC185/'TechHeat-COM'!AC132</f>
        <v>0</v>
      </c>
      <c r="AD26" s="1">
        <f>IDEES!AC243*IDEES!AC158/'TechHeat-COM'!AD185/'TechHeat-COM'!AD132</f>
        <v>0</v>
      </c>
      <c r="AE26" s="1">
        <f>IDEES!AD243*IDEES!AD158/'TechHeat-COM'!AE185/'TechHeat-COM'!AE132</f>
        <v>0</v>
      </c>
      <c r="AF26" s="1">
        <f>IDEES!AE243*IDEES!AE158/'TechHeat-COM'!AF185/'TechHeat-COM'!AF132</f>
        <v>0</v>
      </c>
      <c r="AG26" s="1">
        <f>IDEES!AF243*IDEES!AF158/'TechHeat-COM'!AG185/'TechHeat-COM'!AG132</f>
        <v>0</v>
      </c>
      <c r="AH26" s="1">
        <f>IDEES!AG243*IDEES!AG158/'TechHeat-COM'!AH185/'TechHeat-COM'!AH132</f>
        <v>1.4521193223323912E-3</v>
      </c>
      <c r="AI26" s="1">
        <f>IDEES!AH243*IDEES!AH158/'TechHeat-COM'!AI185/'TechHeat-COM'!AI132</f>
        <v>0</v>
      </c>
      <c r="AJ26" s="1">
        <f>IDEES!AI243*IDEES!AI158/'TechHeat-COM'!AJ185/'TechHeat-COM'!AJ132</f>
        <v>0</v>
      </c>
      <c r="AK26" s="1">
        <f>IDEES!AJ243*IDEES!AJ158/'TechHeat-COM'!AK185/'TechHeat-COM'!AK132</f>
        <v>0</v>
      </c>
      <c r="AL26" s="1">
        <f>IDEES!AK243*IDEES!AK158/'TechHeat-COM'!AL185/'TechHeat-COM'!AL132</f>
        <v>0</v>
      </c>
      <c r="AM26" s="1">
        <f>IDEES!AL243*IDEES!AL158/'TechHeat-COM'!AM185/'TechHeat-COM'!AM132</f>
        <v>0</v>
      </c>
      <c r="AN26" s="1">
        <f>IDEES!AM243*IDEES!AM158/'TechHeat-COM'!AN185/'TechHeat-COM'!AN132</f>
        <v>0</v>
      </c>
      <c r="AO26" s="1">
        <f>IDEES!AN243*IDEES!AN158/'TechHeat-COM'!AO185/'TechHeat-COM'!AO132</f>
        <v>0</v>
      </c>
      <c r="AP26" s="1">
        <f>IDEES!AO243*IDEES!AO158/'TechHeat-COM'!AP185/'TechHeat-COM'!AP132</f>
        <v>0</v>
      </c>
      <c r="AQ26" s="7"/>
      <c r="AR26" s="7"/>
      <c r="AS26" s="7"/>
      <c r="AT26" s="7"/>
    </row>
    <row r="27" spans="1:46" x14ac:dyDescent="0.25">
      <c r="A27" t="str">
        <f t="shared" si="1"/>
        <v>Solids</v>
      </c>
      <c r="C27" t="str">
        <f>TechComm!L39</f>
        <v>C_ES-SH-SR_COA</v>
      </c>
      <c r="D27" t="str">
        <f t="shared" si="2"/>
        <v>COMCOA</v>
      </c>
      <c r="E27" t="str">
        <f t="shared" si="4"/>
        <v>NR_ES-SR-SpHeat</v>
      </c>
      <c r="F27" s="1">
        <f>IDEES!E244*IDEES!E159/'TechHeat-COM'!F186/'TechHeat-COM'!F133</f>
        <v>1.5121948149677126E-3</v>
      </c>
      <c r="G27" s="1">
        <f>IDEES!F244*IDEES!F159/'TechHeat-COM'!G186/'TechHeat-COM'!G133</f>
        <v>0</v>
      </c>
      <c r="H27" s="1">
        <f>IDEES!G244*IDEES!G159/'TechHeat-COM'!H186/'TechHeat-COM'!H133</f>
        <v>1.2210859292718689E-3</v>
      </c>
      <c r="I27" s="1">
        <f>IDEES!H244*IDEES!H159/'TechHeat-COM'!I186/'TechHeat-COM'!I133</f>
        <v>0</v>
      </c>
      <c r="J27" s="1">
        <f>IDEES!I244*IDEES!I159/'TechHeat-COM'!J186/'TechHeat-COM'!J133</f>
        <v>0</v>
      </c>
      <c r="K27" s="1">
        <f>IDEES!J244*IDEES!J159/'TechHeat-COM'!K186/'TechHeat-COM'!K133</f>
        <v>9.0685305156754138E-3</v>
      </c>
      <c r="L27" s="1">
        <f>IDEES!K244*IDEES!K159/'TechHeat-COM'!L186/'TechHeat-COM'!L133</f>
        <v>6.180859791524005E-2</v>
      </c>
      <c r="M27" s="1">
        <f>IDEES!L244*IDEES!L159/'TechHeat-COM'!M186/'TechHeat-COM'!M133</f>
        <v>0</v>
      </c>
      <c r="N27" s="1">
        <f>IDEES!M244*IDEES!M159/'TechHeat-COM'!N186/'TechHeat-COM'!N133</f>
        <v>2.0337721654928825E-3</v>
      </c>
      <c r="O27" s="1">
        <f>IDEES!N244*IDEES!N159/'TechHeat-COM'!O186/'TechHeat-COM'!O133</f>
        <v>5.5722196838904874E-3</v>
      </c>
      <c r="P27" s="1">
        <f>IDEES!O244*IDEES!O159/'TechHeat-COM'!P186/'TechHeat-COM'!P133</f>
        <v>2.6804487643979449E-3</v>
      </c>
      <c r="Q27" s="1">
        <f>IDEES!P244*IDEES!P159/'TechHeat-COM'!Q186/'TechHeat-COM'!Q133</f>
        <v>0</v>
      </c>
      <c r="R27" s="1">
        <f>IDEES!Q244*IDEES!Q159/'TechHeat-COM'!R186/'TechHeat-COM'!R133</f>
        <v>0</v>
      </c>
      <c r="S27" s="1">
        <f>IDEES!R244*IDEES!R159/'TechHeat-COM'!S186/'TechHeat-COM'!S133</f>
        <v>2.284027637502333E-4</v>
      </c>
      <c r="T27" s="1">
        <f>IDEES!S244*IDEES!S159/'TechHeat-COM'!T186/'TechHeat-COM'!T133</f>
        <v>8.5312710340301626E-4</v>
      </c>
      <c r="U27" s="1">
        <f>IDEES!T244*IDEES!T159/'TechHeat-COM'!U186/'TechHeat-COM'!U133</f>
        <v>0</v>
      </c>
      <c r="V27" s="1">
        <f>IDEES!U244*IDEES!U159/'TechHeat-COM'!V186/'TechHeat-COM'!V133</f>
        <v>0</v>
      </c>
      <c r="W27" s="1">
        <f>IDEES!V244*IDEES!V159/'TechHeat-COM'!W186/'TechHeat-COM'!W133</f>
        <v>0</v>
      </c>
      <c r="X27" s="1">
        <f>IDEES!W244*IDEES!W159/'TechHeat-COM'!X186/'TechHeat-COM'!X133</f>
        <v>1.5915449519283316E-2</v>
      </c>
      <c r="Y27" s="1">
        <f>IDEES!X244*IDEES!X159/'TechHeat-COM'!Y186/'TechHeat-COM'!Y133</f>
        <v>0</v>
      </c>
      <c r="Z27" s="1">
        <f>IDEES!Y244*IDEES!Y159/'TechHeat-COM'!Z186/'TechHeat-COM'!Z133</f>
        <v>1.0229699429036447E-2</v>
      </c>
      <c r="AA27" s="1">
        <f>IDEES!Z244*IDEES!Z159/'TechHeat-COM'!AA186/'TechHeat-COM'!AA133</f>
        <v>0</v>
      </c>
      <c r="AB27" s="1">
        <f>IDEES!AA244*IDEES!AA159/'TechHeat-COM'!AB186/'TechHeat-COM'!AB133</f>
        <v>7.4647767589388519E-4</v>
      </c>
      <c r="AC27" s="1">
        <f>IDEES!AB244*IDEES!AB159/'TechHeat-COM'!AC186/'TechHeat-COM'!AC133</f>
        <v>0</v>
      </c>
      <c r="AD27" s="1">
        <f>IDEES!AC244*IDEES!AC159/'TechHeat-COM'!AD186/'TechHeat-COM'!AD133</f>
        <v>0.27412621416769523</v>
      </c>
      <c r="AE27" s="1">
        <f>IDEES!AD244*IDEES!AD159/'TechHeat-COM'!AE186/'TechHeat-COM'!AE133</f>
        <v>0</v>
      </c>
      <c r="AF27" s="1">
        <f>IDEES!AE244*IDEES!AE159/'TechHeat-COM'!AF186/'TechHeat-COM'!AF133</f>
        <v>1.7336941493777437E-4</v>
      </c>
      <c r="AG27" s="1">
        <f>IDEES!AF244*IDEES!AF159/'TechHeat-COM'!AG186/'TechHeat-COM'!AG133</f>
        <v>0</v>
      </c>
      <c r="AH27" s="1">
        <f>IDEES!AG244*IDEES!AG159/'TechHeat-COM'!AH186/'TechHeat-COM'!AH133</f>
        <v>0</v>
      </c>
      <c r="AI27" s="1">
        <f>IDEES!AH244*IDEES!AH159/'TechHeat-COM'!AI186/'TechHeat-COM'!AI133</f>
        <v>8.299408893025334E-2</v>
      </c>
      <c r="AJ27" s="1">
        <f>IDEES!AI244*IDEES!AI159/'TechHeat-COM'!AJ186/'TechHeat-COM'!AJ133</f>
        <v>4.2380299358322311E-3</v>
      </c>
      <c r="AK27" s="1">
        <f>IDEES!AJ244*IDEES!AJ159/'TechHeat-COM'!AK186/'TechHeat-COM'!AK133</f>
        <v>2.0449171551140143E-4</v>
      </c>
      <c r="AL27" s="1">
        <f>IDEES!AK244*IDEES!AK159/'TechHeat-COM'!AL186/'TechHeat-COM'!AL133</f>
        <v>1.3308278463779306E-2</v>
      </c>
      <c r="AM27" s="1">
        <f>IDEES!AL244*IDEES!AL159/'TechHeat-COM'!AM186/'TechHeat-COM'!AM133</f>
        <v>0</v>
      </c>
      <c r="AN27" s="1">
        <f>IDEES!AM244*IDEES!AM159/'TechHeat-COM'!AN186/'TechHeat-COM'!AN133</f>
        <v>2.7423454686076391E-4</v>
      </c>
      <c r="AO27" s="1">
        <f>IDEES!AN244*IDEES!AN159/'TechHeat-COM'!AO186/'TechHeat-COM'!AO133</f>
        <v>3.6867926277205414E-2</v>
      </c>
      <c r="AP27" s="1">
        <f>IDEES!AO244*IDEES!AO159/'TechHeat-COM'!AP186/'TechHeat-COM'!AP133</f>
        <v>8.7522371137501971E-4</v>
      </c>
      <c r="AQ27" s="7"/>
      <c r="AR27" s="7"/>
      <c r="AS27" s="7"/>
      <c r="AT27" s="7"/>
    </row>
    <row r="28" spans="1:46" x14ac:dyDescent="0.25">
      <c r="A28" t="str">
        <f t="shared" si="1"/>
        <v>Biomass and wastes</v>
      </c>
      <c r="C28" t="str">
        <f>TechComm!L40</f>
        <v>C_ES-SH-SL_BIO</v>
      </c>
      <c r="D28" t="str">
        <f t="shared" si="2"/>
        <v>COMBIO</v>
      </c>
      <c r="E28" t="str">
        <f>TechComm!C28</f>
        <v>NR_ES-SL-SpHeat</v>
      </c>
      <c r="F28" s="1">
        <f>IDEES!E265*IDEES!E152/'TechHeat-COM'!F134/'TechHeat-COM'!F187</f>
        <v>6.0849365062737755E-2</v>
      </c>
      <c r="G28" s="1">
        <f>IDEES!F265*IDEES!F152/'TechHeat-COM'!G134/'TechHeat-COM'!G187</f>
        <v>7.1622228029155632E-4</v>
      </c>
      <c r="H28" s="1">
        <f>IDEES!G265*IDEES!G152/'TechHeat-COM'!H134/'TechHeat-COM'!H187</f>
        <v>5.7132386473999243E-3</v>
      </c>
      <c r="I28" s="1">
        <f>IDEES!H265*IDEES!H152/'TechHeat-COM'!I134/'TechHeat-COM'!I187</f>
        <v>0.23310486666228181</v>
      </c>
      <c r="J28" s="1">
        <f>IDEES!I265*IDEES!I152/'TechHeat-COM'!J134/'TechHeat-COM'!J187</f>
        <v>2.3658526919490218E-3</v>
      </c>
      <c r="K28" s="1">
        <f>IDEES!J265*IDEES!J152/'TechHeat-COM'!K134/'TechHeat-COM'!K187</f>
        <v>3.0283746537909176E-2</v>
      </c>
      <c r="L28" s="1">
        <f>IDEES!K265*IDEES!K152/'TechHeat-COM'!L134/'TechHeat-COM'!L187</f>
        <v>0</v>
      </c>
      <c r="M28" s="1">
        <f>IDEES!L265*IDEES!L152/'TechHeat-COM'!M134/'TechHeat-COM'!M187</f>
        <v>1.1852127581149691E-2</v>
      </c>
      <c r="N28" s="1">
        <f>IDEES!M265*IDEES!M152/'TechHeat-COM'!N134/'TechHeat-COM'!N187</f>
        <v>6.217612504546003E-3</v>
      </c>
      <c r="O28" s="1">
        <f>IDEES!N265*IDEES!N152/'TechHeat-COM'!O134/'TechHeat-COM'!O187</f>
        <v>3.9912729811029932E-2</v>
      </c>
      <c r="P28" s="1">
        <f>IDEES!O265*IDEES!O152/'TechHeat-COM'!P134/'TechHeat-COM'!P187</f>
        <v>3.034592899589076E-2</v>
      </c>
      <c r="Q28" s="1">
        <f>IDEES!P265*IDEES!P152/'TechHeat-COM'!Q134/'TechHeat-COM'!Q187</f>
        <v>0.33295865561702981</v>
      </c>
      <c r="R28" s="1">
        <f>IDEES!Q265*IDEES!Q152/'TechHeat-COM'!R134/'TechHeat-COM'!R187</f>
        <v>0</v>
      </c>
      <c r="S28" s="1">
        <f>IDEES!R265*IDEES!R152/'TechHeat-COM'!S134/'TechHeat-COM'!S187</f>
        <v>1.4216437661993776E-3</v>
      </c>
      <c r="T28" s="1">
        <f>IDEES!S265*IDEES!S152/'TechHeat-COM'!T134/'TechHeat-COM'!T187</f>
        <v>8.9597475681366209E-2</v>
      </c>
      <c r="U28" s="1">
        <f>IDEES!T265*IDEES!T152/'TechHeat-COM'!U134/'TechHeat-COM'!U187</f>
        <v>1.1681262282733048E-2</v>
      </c>
      <c r="V28" s="1">
        <f>IDEES!U265*IDEES!U152/'TechHeat-COM'!V134/'TechHeat-COM'!V187</f>
        <v>0</v>
      </c>
      <c r="W28" s="1">
        <f>IDEES!V265*IDEES!V152/'TechHeat-COM'!W134/'TechHeat-COM'!W187</f>
        <v>0</v>
      </c>
      <c r="X28" s="1">
        <f>IDEES!W265*IDEES!W152/'TechHeat-COM'!X134/'TechHeat-COM'!X187</f>
        <v>2.1999508851427083E-2</v>
      </c>
      <c r="Y28" s="1">
        <f>IDEES!X265*IDEES!X152/'TechHeat-COM'!Y134/'TechHeat-COM'!Y187</f>
        <v>0</v>
      </c>
      <c r="Z28" s="1">
        <f>IDEES!Y265*IDEES!Y152/'TechHeat-COM'!Z134/'TechHeat-COM'!Z187</f>
        <v>4.6997886654466331E-2</v>
      </c>
      <c r="AA28" s="1">
        <f>IDEES!Z265*IDEES!Z152/'TechHeat-COM'!AA134/'TechHeat-COM'!AA187</f>
        <v>0</v>
      </c>
      <c r="AB28" s="1">
        <f>IDEES!AA265*IDEES!AA152/'TechHeat-COM'!AB134/'TechHeat-COM'!AB187</f>
        <v>5.7871720830924723E-3</v>
      </c>
      <c r="AC28" s="1">
        <f>IDEES!AB265*IDEES!AB152/'TechHeat-COM'!AC134/'TechHeat-COM'!AC187</f>
        <v>1.1751425886185935E-2</v>
      </c>
      <c r="AD28" s="1">
        <f>IDEES!AC265*IDEES!AC152/'TechHeat-COM'!AD134/'TechHeat-COM'!AD187</f>
        <v>0.13483276526065588</v>
      </c>
      <c r="AE28" s="1">
        <f>IDEES!AD265*IDEES!AD152/'TechHeat-COM'!AE134/'TechHeat-COM'!AE187</f>
        <v>0</v>
      </c>
      <c r="AF28" s="1">
        <f>IDEES!AE265*IDEES!AE152/'TechHeat-COM'!AF134/'TechHeat-COM'!AF187</f>
        <v>0</v>
      </c>
      <c r="AG28" s="1">
        <f>IDEES!AF265*IDEES!AF152/'TechHeat-COM'!AG134/'TechHeat-COM'!AG187</f>
        <v>1.4661440167078495E-2</v>
      </c>
      <c r="AH28" s="1">
        <f>IDEES!AG265*IDEES!AG152/'TechHeat-COM'!AH134/'TechHeat-COM'!AH187</f>
        <v>0</v>
      </c>
      <c r="AI28" s="1">
        <f>IDEES!AH265*IDEES!AH152/'TechHeat-COM'!AI134/'TechHeat-COM'!AI187</f>
        <v>1.1491431129137834E-2</v>
      </c>
      <c r="AJ28" s="1">
        <f>IDEES!AI265*IDEES!AI152/'TechHeat-COM'!AJ134/'TechHeat-COM'!AJ187</f>
        <v>4.6472470714158387E-2</v>
      </c>
      <c r="AK28" s="1">
        <f>IDEES!AJ265*IDEES!AJ152/'TechHeat-COM'!AK134/'TechHeat-COM'!AK187</f>
        <v>6.5330489477598069E-3</v>
      </c>
      <c r="AL28" s="1">
        <f>IDEES!AK265*IDEES!AK152/'TechHeat-COM'!AL134/'TechHeat-COM'!AL187</f>
        <v>0</v>
      </c>
      <c r="AM28" s="1">
        <f>IDEES!AL265*IDEES!AL152/'TechHeat-COM'!AM134/'TechHeat-COM'!AM187</f>
        <v>0</v>
      </c>
      <c r="AN28" s="1">
        <f>IDEES!AM265*IDEES!AM152/'TechHeat-COM'!AN134/'TechHeat-COM'!AN187</f>
        <v>5.9411217716014743E-3</v>
      </c>
      <c r="AO28" s="1">
        <f>IDEES!AN265*IDEES!AN152/'TechHeat-COM'!AO134/'TechHeat-COM'!AO187</f>
        <v>8.2717895068707067E-3</v>
      </c>
      <c r="AP28" s="1">
        <f>IDEES!AO265*IDEES!AO152/'TechHeat-COM'!AP134/'TechHeat-COM'!AP187</f>
        <v>2.6320938258529336E-3</v>
      </c>
      <c r="AQ28" s="7"/>
      <c r="AR28" s="7"/>
      <c r="AS28" s="7"/>
      <c r="AT28" s="7"/>
    </row>
    <row r="29" spans="1:46" x14ac:dyDescent="0.25">
      <c r="A29" t="str">
        <f t="shared" ref="A29:A51" si="5">A21</f>
        <v>Derived heat</v>
      </c>
      <c r="C29" t="str">
        <f>TechComm!L41</f>
        <v>C_ES-SH-SL_HET</v>
      </c>
      <c r="D29" t="str">
        <f t="shared" si="2"/>
        <v>COMHET</v>
      </c>
      <c r="E29" t="str">
        <f>E28</f>
        <v>NR_ES-SL-SpHeat</v>
      </c>
      <c r="F29" s="1">
        <f>IDEES!E266*IDEES!E153/'TechHeat-COM'!F135/'TechHeat-COM'!F188</f>
        <v>0.91009501072104249</v>
      </c>
      <c r="G29" s="1">
        <f>IDEES!F266*IDEES!F153/'TechHeat-COM'!G135/'TechHeat-COM'!G188</f>
        <v>0.10133532579234232</v>
      </c>
      <c r="H29" s="1">
        <f>IDEES!G266*IDEES!G153/'TechHeat-COM'!H135/'TechHeat-COM'!H188</f>
        <v>0.11876939382642666</v>
      </c>
      <c r="I29" s="1">
        <f>IDEES!H266*IDEES!H153/'TechHeat-COM'!I135/'TechHeat-COM'!I188</f>
        <v>0.12442794161081071</v>
      </c>
      <c r="J29" s="1">
        <f>IDEES!I266*IDEES!I153/'TechHeat-COM'!J135/'TechHeat-COM'!J188</f>
        <v>0</v>
      </c>
      <c r="K29" s="1">
        <f>IDEES!J266*IDEES!J153/'TechHeat-COM'!K135/'TechHeat-COM'!K188</f>
        <v>0.49080210062800084</v>
      </c>
      <c r="L29" s="1">
        <f>IDEES!K266*IDEES!K153/'TechHeat-COM'!L135/'TechHeat-COM'!L188</f>
        <v>4.2454385869097289</v>
      </c>
      <c r="M29" s="1">
        <f>IDEES!L266*IDEES!L153/'TechHeat-COM'!M135/'TechHeat-COM'!M188</f>
        <v>0.52031174647988387</v>
      </c>
      <c r="N29" s="1">
        <f>IDEES!M266*IDEES!M153/'TechHeat-COM'!N135/'TechHeat-COM'!N188</f>
        <v>7.3624998930314031E-2</v>
      </c>
      <c r="O29" s="1">
        <f>IDEES!N266*IDEES!N153/'TechHeat-COM'!O135/'TechHeat-COM'!O188</f>
        <v>0</v>
      </c>
      <c r="P29" s="1">
        <f>IDEES!O266*IDEES!O153/'TechHeat-COM'!P135/'TechHeat-COM'!P188</f>
        <v>0.67102962938646438</v>
      </c>
      <c r="Q29" s="1">
        <f>IDEES!P266*IDEES!P153/'TechHeat-COM'!Q135/'TechHeat-COM'!Q188</f>
        <v>1.1371426006993817</v>
      </c>
      <c r="R29" s="1">
        <f>IDEES!Q266*IDEES!Q153/'TechHeat-COM'!R135/'TechHeat-COM'!R188</f>
        <v>0</v>
      </c>
      <c r="S29" s="1">
        <f>IDEES!R266*IDEES!R153/'TechHeat-COM'!S135/'TechHeat-COM'!S188</f>
        <v>3.7569783826797834E-2</v>
      </c>
      <c r="T29" s="1">
        <f>IDEES!S266*IDEES!S153/'TechHeat-COM'!T135/'TechHeat-COM'!T188</f>
        <v>0.25100933662584529</v>
      </c>
      <c r="U29" s="1">
        <f>IDEES!T266*IDEES!T153/'TechHeat-COM'!U135/'TechHeat-COM'!U188</f>
        <v>0</v>
      </c>
      <c r="V29" s="1">
        <f>IDEES!U266*IDEES!U153/'TechHeat-COM'!V135/'TechHeat-COM'!V188</f>
        <v>2.6625116582529262E-2</v>
      </c>
      <c r="W29" s="1">
        <f>IDEES!V266*IDEES!V153/'TechHeat-COM'!W135/'TechHeat-COM'!W188</f>
        <v>6.7261015482260933E-2</v>
      </c>
      <c r="X29" s="1">
        <f>IDEES!W266*IDEES!W153/'TechHeat-COM'!X135/'TechHeat-COM'!X188</f>
        <v>0.21449925113337792</v>
      </c>
      <c r="Y29" s="1">
        <f>IDEES!X266*IDEES!X153/'TechHeat-COM'!Y135/'TechHeat-COM'!Y188</f>
        <v>3.3153443255801329E-2</v>
      </c>
      <c r="Z29" s="1">
        <f>IDEES!Y266*IDEES!Y153/'TechHeat-COM'!Z135/'TechHeat-COM'!Z188</f>
        <v>0.1396145983510817</v>
      </c>
      <c r="AA29" s="1">
        <f>IDEES!Z266*IDEES!Z153/'TechHeat-COM'!AA135/'TechHeat-COM'!AA188</f>
        <v>0</v>
      </c>
      <c r="AB29" s="1">
        <f>IDEES!AA266*IDEES!AA153/'TechHeat-COM'!AB135/'TechHeat-COM'!AB188</f>
        <v>0.5244432326602031</v>
      </c>
      <c r="AC29" s="1">
        <f>IDEES!AB266*IDEES!AB153/'TechHeat-COM'!AC135/'TechHeat-COM'!AC188</f>
        <v>0.15508687641309174</v>
      </c>
      <c r="AD29" s="1">
        <f>IDEES!AC266*IDEES!AC153/'TechHeat-COM'!AD135/'TechHeat-COM'!AD188</f>
        <v>1.0245130473971535</v>
      </c>
      <c r="AE29" s="1">
        <f>IDEES!AD266*IDEES!AD153/'TechHeat-COM'!AE135/'TechHeat-COM'!AE188</f>
        <v>9.5111603022128826E-3</v>
      </c>
      <c r="AF29" s="1">
        <f>IDEES!AE266*IDEES!AE153/'TechHeat-COM'!AF135/'TechHeat-COM'!AF188</f>
        <v>0.21722801185781035</v>
      </c>
      <c r="AG29" s="1">
        <f>IDEES!AF266*IDEES!AF153/'TechHeat-COM'!AG135/'TechHeat-COM'!AG188</f>
        <v>0.85859500018367052</v>
      </c>
      <c r="AH29" s="1">
        <f>IDEES!AG266*IDEES!AG153/'TechHeat-COM'!AH135/'TechHeat-COM'!AH188</f>
        <v>3.3046525852900743E-2</v>
      </c>
      <c r="AI29" s="1">
        <f>IDEES!AH266*IDEES!AH153/'TechHeat-COM'!AI135/'TechHeat-COM'!AI188</f>
        <v>0.28662982613122662</v>
      </c>
      <c r="AJ29" s="1">
        <f>IDEES!AI266*IDEES!AI153/'TechHeat-COM'!AJ135/'TechHeat-COM'!AJ188</f>
        <v>0.66260884130411823</v>
      </c>
      <c r="AK29" s="1">
        <f>IDEES!AJ266*IDEES!AJ153/'TechHeat-COM'!AK135/'TechHeat-COM'!AK188</f>
        <v>0</v>
      </c>
      <c r="AL29" s="1">
        <f>IDEES!AK266*IDEES!AK153/'TechHeat-COM'!AL135/'TechHeat-COM'!AL188</f>
        <v>4.9124178894683485E-2</v>
      </c>
      <c r="AM29" s="1">
        <f>IDEES!AL266*IDEES!AL153/'TechHeat-COM'!AM135/'TechHeat-COM'!AM188</f>
        <v>0</v>
      </c>
      <c r="AN29" s="1">
        <f>IDEES!AM266*IDEES!AM153/'TechHeat-COM'!AN135/'TechHeat-COM'!AN188</f>
        <v>1.0711129249637607E-2</v>
      </c>
      <c r="AO29" s="1">
        <f>IDEES!AN266*IDEES!AN153/'TechHeat-COM'!AO135/'TechHeat-COM'!AO188</f>
        <v>7.5429934055246117E-2</v>
      </c>
      <c r="AP29" s="1">
        <f>IDEES!AO266*IDEES!AO153/'TechHeat-COM'!AP135/'TechHeat-COM'!AP188</f>
        <v>1.5526224049933414E-3</v>
      </c>
      <c r="AQ29" s="7"/>
      <c r="AR29" s="7"/>
      <c r="AS29" s="7"/>
      <c r="AT29" s="7"/>
    </row>
    <row r="30" spans="1:46" x14ac:dyDescent="0.25">
      <c r="A30" t="str">
        <f t="shared" si="5"/>
        <v>Electricity</v>
      </c>
      <c r="C30" t="str">
        <f>TechComm!L42</f>
        <v>C_ES-SH-SL_ELC</v>
      </c>
      <c r="D30" t="str">
        <f t="shared" si="2"/>
        <v>COMELC</v>
      </c>
      <c r="E30" t="str">
        <f t="shared" ref="E30:E35" si="6">E29</f>
        <v>NR_ES-SL-SpHeat</v>
      </c>
      <c r="F30" s="1">
        <f>IDEES!E267*IDEES!E154/'TechHeat-COM'!F136/'TechHeat-COM'!F189</f>
        <v>0.29694680730730111</v>
      </c>
      <c r="G30" s="1">
        <f>IDEES!F267*IDEES!F154/'TechHeat-COM'!G136/'TechHeat-COM'!G189</f>
        <v>0.70742624073945459</v>
      </c>
      <c r="H30" s="1">
        <f>IDEES!G267*IDEES!G154/'TechHeat-COM'!H136/'TechHeat-COM'!H189</f>
        <v>0.15872974570251552</v>
      </c>
      <c r="I30" s="1">
        <f>IDEES!H267*IDEES!H154/'TechHeat-COM'!I136/'TechHeat-COM'!I189</f>
        <v>0.45562727876623738</v>
      </c>
      <c r="J30" s="1">
        <f>IDEES!I267*IDEES!I154/'TechHeat-COM'!J136/'TechHeat-COM'!J189</f>
        <v>4.4948696293097237E-2</v>
      </c>
      <c r="K30" s="1">
        <f>IDEES!J267*IDEES!J154/'TechHeat-COM'!K136/'TechHeat-COM'!K189</f>
        <v>0.46299306352607728</v>
      </c>
      <c r="L30" s="1">
        <f>IDEES!K267*IDEES!K154/'TechHeat-COM'!L136/'TechHeat-COM'!L189</f>
        <v>2.4210338129445579</v>
      </c>
      <c r="M30" s="1">
        <f>IDEES!L267*IDEES!L154/'TechHeat-COM'!M136/'TechHeat-COM'!M189</f>
        <v>0.13411450450752097</v>
      </c>
      <c r="N30" s="1">
        <f>IDEES!M267*IDEES!M154/'TechHeat-COM'!N136/'TechHeat-COM'!N189</f>
        <v>4.8069420720886658E-2</v>
      </c>
      <c r="O30" s="1">
        <f>IDEES!N267*IDEES!N154/'TechHeat-COM'!O136/'TechHeat-COM'!O189</f>
        <v>1.2783346592307756</v>
      </c>
      <c r="P30" s="1">
        <f>IDEES!O267*IDEES!O154/'TechHeat-COM'!P136/'TechHeat-COM'!P189</f>
        <v>0.51605670247938662</v>
      </c>
      <c r="Q30" s="1">
        <f>IDEES!P267*IDEES!P154/'TechHeat-COM'!Q136/'TechHeat-COM'!Q189</f>
        <v>4.3414865001994709</v>
      </c>
      <c r="R30" s="1">
        <f>IDEES!Q267*IDEES!Q154/'TechHeat-COM'!R136/'TechHeat-COM'!R189</f>
        <v>0.31308980073147163</v>
      </c>
      <c r="S30" s="1">
        <f>IDEES!R267*IDEES!R154/'TechHeat-COM'!S136/'TechHeat-COM'!S189</f>
        <v>5.859966620463565E-2</v>
      </c>
      <c r="T30" s="1">
        <f>IDEES!S267*IDEES!S154/'TechHeat-COM'!T136/'TechHeat-COM'!T189</f>
        <v>0.27122515554586218</v>
      </c>
      <c r="U30" s="1">
        <f>IDEES!T267*IDEES!T154/'TechHeat-COM'!U136/'TechHeat-COM'!U189</f>
        <v>0.40990626043811257</v>
      </c>
      <c r="V30" s="1">
        <f>IDEES!U267*IDEES!U154/'TechHeat-COM'!V136/'TechHeat-COM'!V189</f>
        <v>4.2422585659924574E-3</v>
      </c>
      <c r="W30" s="1">
        <f>IDEES!V267*IDEES!V154/'TechHeat-COM'!W136/'TechHeat-COM'!W189</f>
        <v>1.2690533888562996</v>
      </c>
      <c r="X30" s="1">
        <f>IDEES!W267*IDEES!W154/'TechHeat-COM'!X136/'TechHeat-COM'!X189</f>
        <v>5.2053692979185606E-2</v>
      </c>
      <c r="Y30" s="1">
        <f>IDEES!X267*IDEES!X154/'TechHeat-COM'!Y136/'TechHeat-COM'!Y189</f>
        <v>9.5150620369292421E-2</v>
      </c>
      <c r="Z30" s="1">
        <f>IDEES!Y267*IDEES!Y154/'TechHeat-COM'!Z136/'TechHeat-COM'!Z189</f>
        <v>4.6550469058201399E-2</v>
      </c>
      <c r="AA30" s="1">
        <f>IDEES!Z267*IDEES!Z154/'TechHeat-COM'!AA136/'TechHeat-COM'!AA189</f>
        <v>4.9402738013354193E-3</v>
      </c>
      <c r="AB30" s="1">
        <f>IDEES!AA267*IDEES!AA154/'TechHeat-COM'!AB136/'TechHeat-COM'!AB189</f>
        <v>1.0161215353062711</v>
      </c>
      <c r="AC30" s="1">
        <f>IDEES!AB267*IDEES!AB154/'TechHeat-COM'!AC136/'TechHeat-COM'!AC189</f>
        <v>0.59301588384459414</v>
      </c>
      <c r="AD30" s="1">
        <f>IDEES!AC267*IDEES!AC154/'TechHeat-COM'!AD136/'TechHeat-COM'!AD189</f>
        <v>1.2856078036968168</v>
      </c>
      <c r="AE30" s="1">
        <f>IDEES!AD267*IDEES!AD154/'TechHeat-COM'!AE136/'TechHeat-COM'!AE189</f>
        <v>0.23237058018391146</v>
      </c>
      <c r="AF30" s="1">
        <f>IDEES!AE267*IDEES!AE154/'TechHeat-COM'!AF136/'TechHeat-COM'!AF189</f>
        <v>0.15267932685326874</v>
      </c>
      <c r="AG30" s="1">
        <f>IDEES!AF267*IDEES!AF154/'TechHeat-COM'!AG136/'TechHeat-COM'!AG189</f>
        <v>0.88373990779555089</v>
      </c>
      <c r="AH30" s="1">
        <f>IDEES!AG267*IDEES!AG154/'TechHeat-COM'!AH136/'TechHeat-COM'!AH189</f>
        <v>4.0519703112182101E-2</v>
      </c>
      <c r="AI30" s="1">
        <f>IDEES!AH267*IDEES!AH154/'TechHeat-COM'!AI136/'TechHeat-COM'!AI189</f>
        <v>0.330018454377773</v>
      </c>
      <c r="AJ30" s="1">
        <f>IDEES!AI267*IDEES!AI154/'TechHeat-COM'!AJ136/'TechHeat-COM'!AJ189</f>
        <v>4.2433317284260665</v>
      </c>
      <c r="AK30" s="1">
        <f>IDEES!AJ267*IDEES!AJ154/'TechHeat-COM'!AK136/'TechHeat-COM'!AK189</f>
        <v>1.6740586263647609E-2</v>
      </c>
      <c r="AL30" s="1">
        <f>IDEES!AK267*IDEES!AK154/'TechHeat-COM'!AL136/'TechHeat-COM'!AL189</f>
        <v>3.0703701248383734E-3</v>
      </c>
      <c r="AM30" s="1">
        <f>IDEES!AL267*IDEES!AL154/'TechHeat-COM'!AM136/'TechHeat-COM'!AM189</f>
        <v>3.7171479703485992E-4</v>
      </c>
      <c r="AN30" s="1">
        <f>IDEES!AM267*IDEES!AM154/'TechHeat-COM'!AN136/'TechHeat-COM'!AN189</f>
        <v>1.682285365416886E-2</v>
      </c>
      <c r="AO30" s="1">
        <f>IDEES!AN267*IDEES!AN154/'TechHeat-COM'!AO136/'TechHeat-COM'!AO189</f>
        <v>3.673396776703524E-2</v>
      </c>
      <c r="AP30" s="1">
        <f>IDEES!AO267*IDEES!AO154/'TechHeat-COM'!AP136/'TechHeat-COM'!AP189</f>
        <v>5.6867748681773368E-3</v>
      </c>
      <c r="AQ30" s="7"/>
      <c r="AR30" s="7"/>
      <c r="AS30" s="7"/>
      <c r="AT30" s="7"/>
    </row>
    <row r="31" spans="1:46" x14ac:dyDescent="0.25">
      <c r="A31" t="str">
        <f t="shared" si="5"/>
        <v>Gas</v>
      </c>
      <c r="C31" t="str">
        <f>TechComm!L43</f>
        <v>C_ES-SH-SL_GAS</v>
      </c>
      <c r="D31" t="str">
        <f t="shared" si="2"/>
        <v>COMGAS</v>
      </c>
      <c r="E31" t="str">
        <f t="shared" si="6"/>
        <v>NR_ES-SL-SpHeat</v>
      </c>
      <c r="F31" s="1">
        <f>IDEES!E268*IDEES!E155/'TechHeat-COM'!F137/'TechHeat-COM'!F190</f>
        <v>0.61755286968687917</v>
      </c>
      <c r="G31" s="1">
        <f>IDEES!F268*IDEES!F155/'TechHeat-COM'!G137/'TechHeat-COM'!G190</f>
        <v>1.7341271396340034</v>
      </c>
      <c r="H31" s="1">
        <f>IDEES!G268*IDEES!G155/'TechHeat-COM'!H137/'TechHeat-COM'!H190</f>
        <v>4.9228142878630116E-2</v>
      </c>
      <c r="I31" s="1">
        <f>IDEES!H268*IDEES!H155/'TechHeat-COM'!I137/'TechHeat-COM'!I190</f>
        <v>0.58333587853554403</v>
      </c>
      <c r="J31" s="1">
        <f>IDEES!I268*IDEES!I155/'TechHeat-COM'!J137/'TechHeat-COM'!J190</f>
        <v>9.9658215431257686E-5</v>
      </c>
      <c r="K31" s="1">
        <f>IDEES!J268*IDEES!J155/'TechHeat-COM'!K137/'TechHeat-COM'!K190</f>
        <v>1.3365313432721837</v>
      </c>
      <c r="L31" s="1">
        <f>IDEES!K268*IDEES!K155/'TechHeat-COM'!L137/'TechHeat-COM'!L190</f>
        <v>8.8619919641624474</v>
      </c>
      <c r="M31" s="1">
        <f>IDEES!L268*IDEES!L155/'TechHeat-COM'!M137/'TechHeat-COM'!M190</f>
        <v>0.11426139470148809</v>
      </c>
      <c r="N31" s="1">
        <f>IDEES!M268*IDEES!M155/'TechHeat-COM'!N137/'TechHeat-COM'!N190</f>
        <v>1.2141951059394994E-2</v>
      </c>
      <c r="O31" s="1">
        <f>IDEES!N268*IDEES!N155/'TechHeat-COM'!O137/'TechHeat-COM'!O190</f>
        <v>0.61159336507520767</v>
      </c>
      <c r="P31" s="1">
        <f>IDEES!O268*IDEES!O155/'TechHeat-COM'!P137/'TechHeat-COM'!P190</f>
        <v>1.2306170927318687E-2</v>
      </c>
      <c r="Q31" s="1">
        <f>IDEES!P268*IDEES!P155/'TechHeat-COM'!Q137/'TechHeat-COM'!Q190</f>
        <v>5.2416399330934276</v>
      </c>
      <c r="R31" s="1">
        <f>IDEES!Q268*IDEES!Q155/'TechHeat-COM'!R137/'TechHeat-COM'!R190</f>
        <v>6.2652689280550858E-2</v>
      </c>
      <c r="S31" s="1">
        <f>IDEES!R268*IDEES!R155/'TechHeat-COM'!S137/'TechHeat-COM'!S190</f>
        <v>8.1095190652560184E-2</v>
      </c>
      <c r="T31" s="1">
        <f>IDEES!S268*IDEES!S155/'TechHeat-COM'!T137/'TechHeat-COM'!T190</f>
        <v>1.6094257407263983</v>
      </c>
      <c r="U31" s="1">
        <f>IDEES!T268*IDEES!T155/'TechHeat-COM'!U137/'TechHeat-COM'!U190</f>
        <v>0.60127416753148732</v>
      </c>
      <c r="V31" s="1">
        <f>IDEES!U268*IDEES!U155/'TechHeat-COM'!V137/'TechHeat-COM'!V190</f>
        <v>0</v>
      </c>
      <c r="W31" s="1">
        <f>IDEES!V268*IDEES!V155/'TechHeat-COM'!W137/'TechHeat-COM'!W190</f>
        <v>5.5427335251085985</v>
      </c>
      <c r="X31" s="1">
        <f>IDEES!W268*IDEES!W155/'TechHeat-COM'!X137/'TechHeat-COM'!X190</f>
        <v>2.5756802464299448E-2</v>
      </c>
      <c r="Y31" s="1">
        <f>IDEES!X268*IDEES!X155/'TechHeat-COM'!Y137/'TechHeat-COM'!Y190</f>
        <v>0.17576850749337183</v>
      </c>
      <c r="Z31" s="1">
        <f>IDEES!Y268*IDEES!Y155/'TechHeat-COM'!Z137/'TechHeat-COM'!Z190</f>
        <v>7.5267316973704868E-2</v>
      </c>
      <c r="AA31" s="1">
        <f>IDEES!Z268*IDEES!Z155/'TechHeat-COM'!AA137/'TechHeat-COM'!AA190</f>
        <v>0</v>
      </c>
      <c r="AB31" s="1">
        <f>IDEES!AA268*IDEES!AA155/'TechHeat-COM'!AB137/'TechHeat-COM'!AB190</f>
        <v>5.0369194108194728</v>
      </c>
      <c r="AC31" s="1">
        <f>IDEES!AB268*IDEES!AB155/'TechHeat-COM'!AC137/'TechHeat-COM'!AC190</f>
        <v>9.983923934658372E-3</v>
      </c>
      <c r="AD31" s="1">
        <f>IDEES!AC268*IDEES!AC155/'TechHeat-COM'!AD137/'TechHeat-COM'!AD190</f>
        <v>1.526221861372443</v>
      </c>
      <c r="AE31" s="1">
        <f>IDEES!AD268*IDEES!AD155/'TechHeat-COM'!AE137/'TechHeat-COM'!AE190</f>
        <v>0.1364455651740743</v>
      </c>
      <c r="AF31" s="1">
        <f>IDEES!AE268*IDEES!AE155/'TechHeat-COM'!AF137/'TechHeat-COM'!AF190</f>
        <v>0.64914019086878605</v>
      </c>
      <c r="AG31" s="1">
        <f>IDEES!AF268*IDEES!AF155/'TechHeat-COM'!AG137/'TechHeat-COM'!AG190</f>
        <v>1.1607289221363606E-2</v>
      </c>
      <c r="AH31" s="1">
        <f>IDEES!AG268*IDEES!AG155/'TechHeat-COM'!AH137/'TechHeat-COM'!AH190</f>
        <v>1.4504435360706322E-2</v>
      </c>
      <c r="AI31" s="1">
        <f>IDEES!AH268*IDEES!AH155/'TechHeat-COM'!AI137/'TechHeat-COM'!AI190</f>
        <v>0.83678663729085356</v>
      </c>
      <c r="AJ31" s="1">
        <f>IDEES!AI268*IDEES!AI155/'TechHeat-COM'!AJ137/'TechHeat-COM'!AJ190</f>
        <v>6.1666812719248911</v>
      </c>
      <c r="AK31" s="1">
        <f>IDEES!AJ268*IDEES!AJ155/'TechHeat-COM'!AK137/'TechHeat-COM'!AK190</f>
        <v>0</v>
      </c>
      <c r="AL31" s="1">
        <f>IDEES!AK268*IDEES!AK155/'TechHeat-COM'!AL137/'TechHeat-COM'!AL190</f>
        <v>0</v>
      </c>
      <c r="AM31" s="1">
        <f>IDEES!AL268*IDEES!AL155/'TechHeat-COM'!AM137/'TechHeat-COM'!AM190</f>
        <v>0</v>
      </c>
      <c r="AN31" s="1">
        <f>IDEES!AM268*IDEES!AM155/'TechHeat-COM'!AN137/'TechHeat-COM'!AN190</f>
        <v>8.3250810665760574E-4</v>
      </c>
      <c r="AO31" s="1">
        <f>IDEES!AN268*IDEES!AN155/'TechHeat-COM'!AO137/'TechHeat-COM'!AO190</f>
        <v>3.773342993425597E-2</v>
      </c>
      <c r="AP31" s="1">
        <f>IDEES!AO268*IDEES!AO155/'TechHeat-COM'!AP137/'TechHeat-COM'!AP190</f>
        <v>0</v>
      </c>
      <c r="AQ31" s="7"/>
      <c r="AR31" s="7"/>
      <c r="AS31" s="7"/>
      <c r="AT31" s="7"/>
    </row>
    <row r="32" spans="1:46" x14ac:dyDescent="0.25">
      <c r="A32" t="str">
        <f t="shared" si="5"/>
        <v>GDO and other liquids</v>
      </c>
      <c r="C32" t="str">
        <f>TechComm!L44</f>
        <v>C_ES-SH-SL_OIL</v>
      </c>
      <c r="D32" t="str">
        <f t="shared" si="2"/>
        <v>COMOIL</v>
      </c>
      <c r="E32" t="str">
        <f t="shared" si="6"/>
        <v>NR_ES-SL-SpHeat</v>
      </c>
      <c r="F32" s="1">
        <f>IDEES!E269*IDEES!E156/'TechHeat-COM'!F138/'TechHeat-COM'!F191</f>
        <v>0.24799237345615835</v>
      </c>
      <c r="G32" s="1">
        <f>IDEES!F269*IDEES!F156/'TechHeat-COM'!G138/'TechHeat-COM'!G191</f>
        <v>0.74991885432174388</v>
      </c>
      <c r="H32" s="1">
        <f>IDEES!G269*IDEES!G156/'TechHeat-COM'!H138/'TechHeat-COM'!H191</f>
        <v>3.2828091015580527E-2</v>
      </c>
      <c r="I32" s="1">
        <f>IDEES!H269*IDEES!H156/'TechHeat-COM'!I138/'TechHeat-COM'!I191</f>
        <v>1.1253697586833482</v>
      </c>
      <c r="J32" s="1">
        <f>IDEES!I269*IDEES!I156/'TechHeat-COM'!J138/'TechHeat-COM'!J191</f>
        <v>1.6863838356293421E-2</v>
      </c>
      <c r="K32" s="1">
        <f>IDEES!J269*IDEES!J156/'TechHeat-COM'!K138/'TechHeat-COM'!K191</f>
        <v>2.0525011832382423E-2</v>
      </c>
      <c r="L32" s="1">
        <f>IDEES!K269*IDEES!K156/'TechHeat-COM'!L138/'TechHeat-COM'!L191</f>
        <v>7.821714409600883</v>
      </c>
      <c r="M32" s="1">
        <f>IDEES!L269*IDEES!L156/'TechHeat-COM'!M138/'TechHeat-COM'!M191</f>
        <v>2.7819506697907091E-2</v>
      </c>
      <c r="N32" s="1">
        <f>IDEES!M269*IDEES!M156/'TechHeat-COM'!N138/'TechHeat-COM'!N191</f>
        <v>1.2136227146472764E-2</v>
      </c>
      <c r="O32" s="1">
        <f>IDEES!N269*IDEES!N156/'TechHeat-COM'!O138/'TechHeat-COM'!O191</f>
        <v>0.74247621839641798</v>
      </c>
      <c r="P32" s="1">
        <f>IDEES!O269*IDEES!O156/'TechHeat-COM'!P138/'TechHeat-COM'!P191</f>
        <v>0.14595252385259475</v>
      </c>
      <c r="Q32" s="1">
        <f>IDEES!P269*IDEES!P156/'TechHeat-COM'!Q138/'TechHeat-COM'!Q191</f>
        <v>2.358252474202478</v>
      </c>
      <c r="R32" s="1">
        <f>IDEES!Q269*IDEES!Q156/'TechHeat-COM'!R138/'TechHeat-COM'!R191</f>
        <v>0.11683667312227911</v>
      </c>
      <c r="S32" s="1">
        <f>IDEES!R269*IDEES!R156/'TechHeat-COM'!S138/'TechHeat-COM'!S191</f>
        <v>5.429918292121326E-2</v>
      </c>
      <c r="T32" s="1">
        <f>IDEES!S269*IDEES!S156/'TechHeat-COM'!T138/'TechHeat-COM'!T191</f>
        <v>0</v>
      </c>
      <c r="U32" s="1">
        <f>IDEES!T269*IDEES!T156/'TechHeat-COM'!U138/'TechHeat-COM'!U191</f>
        <v>0.58722691071658528</v>
      </c>
      <c r="V32" s="1">
        <f>IDEES!U269*IDEES!U156/'TechHeat-COM'!V138/'TechHeat-COM'!V191</f>
        <v>0</v>
      </c>
      <c r="W32" s="1">
        <f>IDEES!V269*IDEES!V156/'TechHeat-COM'!W138/'TechHeat-COM'!W191</f>
        <v>0.16239803006604089</v>
      </c>
      <c r="X32" s="1">
        <f>IDEES!W269*IDEES!W156/'TechHeat-COM'!X138/'TechHeat-COM'!X191</f>
        <v>2.5811444315191633E-3</v>
      </c>
      <c r="Y32" s="1">
        <f>IDEES!X269*IDEES!X156/'TechHeat-COM'!Y138/'TechHeat-COM'!Y191</f>
        <v>5.1174425634646255E-2</v>
      </c>
      <c r="Z32" s="1">
        <f>IDEES!Y269*IDEES!Y156/'TechHeat-COM'!Z138/'TechHeat-COM'!Z191</f>
        <v>2.3557773981380339E-2</v>
      </c>
      <c r="AA32" s="1">
        <f>IDEES!Z269*IDEES!Z156/'TechHeat-COM'!AA138/'TechHeat-COM'!AA191</f>
        <v>0</v>
      </c>
      <c r="AB32" s="1">
        <f>IDEES!AA269*IDEES!AA156/'TechHeat-COM'!AB138/'TechHeat-COM'!AB191</f>
        <v>0.2342513528972166</v>
      </c>
      <c r="AC32" s="1">
        <f>IDEES!AB269*IDEES!AB156/'TechHeat-COM'!AC138/'TechHeat-COM'!AC191</f>
        <v>0.10479533438217259</v>
      </c>
      <c r="AD32" s="1">
        <f>IDEES!AC269*IDEES!AC156/'TechHeat-COM'!AD138/'TechHeat-COM'!AD191</f>
        <v>0.59511139488905895</v>
      </c>
      <c r="AE32" s="1">
        <f>IDEES!AD269*IDEES!AD156/'TechHeat-COM'!AE138/'TechHeat-COM'!AE191</f>
        <v>0.12130874495056466</v>
      </c>
      <c r="AF32" s="1">
        <f>IDEES!AE269*IDEES!AE156/'TechHeat-COM'!AF138/'TechHeat-COM'!AF191</f>
        <v>4.7384813366063261E-2</v>
      </c>
      <c r="AG32" s="1">
        <f>IDEES!AF269*IDEES!AF156/'TechHeat-COM'!AG138/'TechHeat-COM'!AG191</f>
        <v>0.25545178423977127</v>
      </c>
      <c r="AH32" s="1">
        <f>IDEES!AG269*IDEES!AG156/'TechHeat-COM'!AH138/'TechHeat-COM'!AH191</f>
        <v>0.12055111739105238</v>
      </c>
      <c r="AI32" s="1">
        <f>IDEES!AH269*IDEES!AH156/'TechHeat-COM'!AI138/'TechHeat-COM'!AI191</f>
        <v>3.4889654749698455E-2</v>
      </c>
      <c r="AJ32" s="1">
        <f>IDEES!AI269*IDEES!AI156/'TechHeat-COM'!AJ138/'TechHeat-COM'!AJ191</f>
        <v>1.178410357986339</v>
      </c>
      <c r="AK32" s="1">
        <f>IDEES!AJ269*IDEES!AJ156/'TechHeat-COM'!AK138/'TechHeat-COM'!AK191</f>
        <v>4.7695587778071894E-3</v>
      </c>
      <c r="AL32" s="1">
        <f>IDEES!AK269*IDEES!AK156/'TechHeat-COM'!AL138/'TechHeat-COM'!AL191</f>
        <v>2.7791997127807756E-2</v>
      </c>
      <c r="AM32" s="1">
        <f>IDEES!AL269*IDEES!AL156/'TechHeat-COM'!AM138/'TechHeat-COM'!AM191</f>
        <v>0</v>
      </c>
      <c r="AN32" s="1">
        <f>IDEES!AM269*IDEES!AM156/'TechHeat-COM'!AN138/'TechHeat-COM'!AN191</f>
        <v>3.70588792637703E-2</v>
      </c>
      <c r="AO32" s="1">
        <f>IDEES!AN269*IDEES!AN156/'TechHeat-COM'!AO138/'TechHeat-COM'!AO191</f>
        <v>5.0864868606941074E-2</v>
      </c>
      <c r="AP32" s="1">
        <f>IDEES!AO269*IDEES!AO156/'TechHeat-COM'!AP138/'TechHeat-COM'!AP191</f>
        <v>1.7014623162014984E-2</v>
      </c>
      <c r="AQ32" s="7"/>
      <c r="AR32" s="7"/>
      <c r="AS32" s="7"/>
      <c r="AT32" s="7"/>
    </row>
    <row r="33" spans="1:46" x14ac:dyDescent="0.25">
      <c r="A33" t="str">
        <f t="shared" si="5"/>
        <v>Geothermal Energy</v>
      </c>
      <c r="C33" t="str">
        <f>TechComm!L45</f>
        <v>C_ES-SH-SL_GEO</v>
      </c>
      <c r="D33" t="str">
        <f t="shared" si="2"/>
        <v>COMGEO</v>
      </c>
      <c r="E33" t="str">
        <f t="shared" si="6"/>
        <v>NR_ES-SL-SpHeat</v>
      </c>
      <c r="F33" s="1">
        <f>IDEES!E270*IDEES!E157/'TechHeat-COM'!F139/'TechHeat-COM'!F192</f>
        <v>1.0556505728552528E-2</v>
      </c>
      <c r="G33" s="1">
        <f>IDEES!F270*IDEES!F157/'TechHeat-COM'!G139/'TechHeat-COM'!G192</f>
        <v>0</v>
      </c>
      <c r="H33" s="1">
        <f>IDEES!G270*IDEES!G157/'TechHeat-COM'!H139/'TechHeat-COM'!H192</f>
        <v>3.7807662860147709E-2</v>
      </c>
      <c r="I33" s="1">
        <f>IDEES!H270*IDEES!H157/'TechHeat-COM'!I139/'TechHeat-COM'!I192</f>
        <v>3.6089585721474388E-2</v>
      </c>
      <c r="J33" s="1">
        <f>IDEES!I270*IDEES!I157/'TechHeat-COM'!J139/'TechHeat-COM'!J192</f>
        <v>0</v>
      </c>
      <c r="K33" s="1">
        <f>IDEES!J270*IDEES!J157/'TechHeat-COM'!K139/'TechHeat-COM'!K192</f>
        <v>0</v>
      </c>
      <c r="L33" s="1">
        <f>IDEES!K270*IDEES!K157/'TechHeat-COM'!L139/'TechHeat-COM'!L192</f>
        <v>0</v>
      </c>
      <c r="M33" s="1">
        <f>IDEES!L270*IDEES!L157/'TechHeat-COM'!M139/'TechHeat-COM'!M192</f>
        <v>0</v>
      </c>
      <c r="N33" s="1">
        <f>IDEES!M270*IDEES!M157/'TechHeat-COM'!N139/'TechHeat-COM'!N192</f>
        <v>0</v>
      </c>
      <c r="O33" s="1">
        <f>IDEES!N270*IDEES!N157/'TechHeat-COM'!O139/'TechHeat-COM'!O192</f>
        <v>2.2162996012604339E-3</v>
      </c>
      <c r="P33" s="1">
        <f>IDEES!O270*IDEES!O157/'TechHeat-COM'!P139/'TechHeat-COM'!P192</f>
        <v>0</v>
      </c>
      <c r="Q33" s="1">
        <f>IDEES!P270*IDEES!P157/'TechHeat-COM'!Q139/'TechHeat-COM'!Q192</f>
        <v>3.0530380572363937E-2</v>
      </c>
      <c r="R33" s="1">
        <f>IDEES!Q270*IDEES!Q157/'TechHeat-COM'!R139/'TechHeat-COM'!R192</f>
        <v>0</v>
      </c>
      <c r="S33" s="1">
        <f>IDEES!R270*IDEES!R157/'TechHeat-COM'!S139/'TechHeat-COM'!S192</f>
        <v>6.3249376949606117E-3</v>
      </c>
      <c r="T33" s="1">
        <f>IDEES!S270*IDEES!S157/'TechHeat-COM'!T139/'TechHeat-COM'!T192</f>
        <v>0.10003223670067482</v>
      </c>
      <c r="U33" s="1">
        <f>IDEES!T270*IDEES!T157/'TechHeat-COM'!U139/'TechHeat-COM'!U192</f>
        <v>0</v>
      </c>
      <c r="V33" s="1">
        <f>IDEES!U270*IDEES!U157/'TechHeat-COM'!V139/'TechHeat-COM'!V192</f>
        <v>8.7558136571289052E-2</v>
      </c>
      <c r="W33" s="1">
        <f>IDEES!V270*IDEES!V157/'TechHeat-COM'!W139/'TechHeat-COM'!W192</f>
        <v>7.2708286240766862E-2</v>
      </c>
      <c r="X33" s="1">
        <f>IDEES!W270*IDEES!W157/'TechHeat-COM'!X139/'TechHeat-COM'!X192</f>
        <v>0</v>
      </c>
      <c r="Y33" s="1">
        <f>IDEES!X270*IDEES!X157/'TechHeat-COM'!Y139/'TechHeat-COM'!Y192</f>
        <v>0</v>
      </c>
      <c r="Z33" s="1">
        <f>IDEES!Y270*IDEES!Y157/'TechHeat-COM'!Z139/'TechHeat-COM'!Z192</f>
        <v>0</v>
      </c>
      <c r="AA33" s="1">
        <f>IDEES!Z270*IDEES!Z157/'TechHeat-COM'!AA139/'TechHeat-COM'!AA192</f>
        <v>0</v>
      </c>
      <c r="AB33" s="1">
        <f>IDEES!AA270*IDEES!AA157/'TechHeat-COM'!AB139/'TechHeat-COM'!AB192</f>
        <v>0</v>
      </c>
      <c r="AC33" s="1">
        <f>IDEES!AB270*IDEES!AB157/'TechHeat-COM'!AC139/'TechHeat-COM'!AC192</f>
        <v>0</v>
      </c>
      <c r="AD33" s="1">
        <f>IDEES!AC270*IDEES!AC157/'TechHeat-COM'!AD139/'TechHeat-COM'!AD192</f>
        <v>3.8300439064230195E-3</v>
      </c>
      <c r="AE33" s="1">
        <f>IDEES!AD270*IDEES!AD157/'TechHeat-COM'!AE139/'TechHeat-COM'!AE192</f>
        <v>9.1783898520198109E-3</v>
      </c>
      <c r="AF33" s="1">
        <f>IDEES!AE270*IDEES!AE157/'TechHeat-COM'!AF139/'TechHeat-COM'!AF192</f>
        <v>5.4332991161828124E-3</v>
      </c>
      <c r="AG33" s="1">
        <f>IDEES!AF270*IDEES!AF157/'TechHeat-COM'!AG139/'TechHeat-COM'!AG192</f>
        <v>0</v>
      </c>
      <c r="AH33" s="1">
        <f>IDEES!AG270*IDEES!AG157/'TechHeat-COM'!AH139/'TechHeat-COM'!AH192</f>
        <v>9.825331909426074E-3</v>
      </c>
      <c r="AI33" s="1">
        <f>IDEES!AH270*IDEES!AH157/'TechHeat-COM'!AI139/'TechHeat-COM'!AI192</f>
        <v>1.4668504917399352E-3</v>
      </c>
      <c r="AJ33" s="1">
        <f>IDEES!AI270*IDEES!AI157/'TechHeat-COM'!AJ139/'TechHeat-COM'!AJ192</f>
        <v>1.4861653871141812E-3</v>
      </c>
      <c r="AK33" s="1">
        <f>IDEES!AJ270*IDEES!AJ157/'TechHeat-COM'!AK139/'TechHeat-COM'!AK192</f>
        <v>0</v>
      </c>
      <c r="AL33" s="1">
        <f>IDEES!AK270*IDEES!AK157/'TechHeat-COM'!AL139/'TechHeat-COM'!AL192</f>
        <v>0</v>
      </c>
      <c r="AM33" s="1">
        <f>IDEES!AL270*IDEES!AL157/'TechHeat-COM'!AM139/'TechHeat-COM'!AM192</f>
        <v>0</v>
      </c>
      <c r="AN33" s="1">
        <f>IDEES!AM270*IDEES!AM157/'TechHeat-COM'!AN139/'TechHeat-COM'!AN192</f>
        <v>1.2341209362102695E-3</v>
      </c>
      <c r="AO33" s="1">
        <f>IDEES!AN270*IDEES!AN157/'TechHeat-COM'!AO139/'TechHeat-COM'!AO192</f>
        <v>2.2659269648450846E-3</v>
      </c>
      <c r="AP33" s="1">
        <f>IDEES!AO270*IDEES!AO157/'TechHeat-COM'!AP139/'TechHeat-COM'!AP192</f>
        <v>0</v>
      </c>
      <c r="AQ33" s="7"/>
      <c r="AR33" s="7"/>
      <c r="AS33" s="7"/>
      <c r="AT33" s="7"/>
    </row>
    <row r="34" spans="1:46" x14ac:dyDescent="0.25">
      <c r="A34" t="str">
        <f t="shared" si="5"/>
        <v>LPG</v>
      </c>
      <c r="C34" t="str">
        <f>TechComm!L46</f>
        <v>C_ES-SH-SL_LPG</v>
      </c>
      <c r="D34" t="str">
        <f t="shared" si="2"/>
        <v>COMLPG</v>
      </c>
      <c r="E34" t="str">
        <f t="shared" si="6"/>
        <v>NR_ES-SL-SpHeat</v>
      </c>
      <c r="F34" s="1">
        <f>IDEES!E271*IDEES!E158/'TechHeat-COM'!F140/'TechHeat-COM'!F193</f>
        <v>0</v>
      </c>
      <c r="G34" s="1">
        <f>IDEES!F271*IDEES!F158/'TechHeat-COM'!G140/'TechHeat-COM'!G193</f>
        <v>0</v>
      </c>
      <c r="H34" s="1">
        <f>IDEES!G271*IDEES!G158/'TechHeat-COM'!H140/'TechHeat-COM'!H193</f>
        <v>0</v>
      </c>
      <c r="I34" s="1">
        <f>IDEES!H271*IDEES!H158/'TechHeat-COM'!I140/'TechHeat-COM'!I193</f>
        <v>0</v>
      </c>
      <c r="J34" s="1">
        <f>IDEES!I271*IDEES!I158/'TechHeat-COM'!J140/'TechHeat-COM'!J193</f>
        <v>0</v>
      </c>
      <c r="K34" s="1">
        <f>IDEES!J271*IDEES!J158/'TechHeat-COM'!K140/'TechHeat-COM'!K193</f>
        <v>0</v>
      </c>
      <c r="L34" s="1">
        <f>IDEES!K271*IDEES!K158/'TechHeat-COM'!L140/'TechHeat-COM'!L193</f>
        <v>0</v>
      </c>
      <c r="M34" s="1">
        <f>IDEES!L271*IDEES!L158/'TechHeat-COM'!M140/'TechHeat-COM'!M193</f>
        <v>0</v>
      </c>
      <c r="N34" s="1">
        <f>IDEES!M271*IDEES!M158/'TechHeat-COM'!N140/'TechHeat-COM'!N193</f>
        <v>0</v>
      </c>
      <c r="O34" s="1">
        <f>IDEES!N271*IDEES!N158/'TechHeat-COM'!O140/'TechHeat-COM'!O193</f>
        <v>0</v>
      </c>
      <c r="P34" s="1">
        <f>IDEES!O271*IDEES!O158/'TechHeat-COM'!P140/'TechHeat-COM'!P193</f>
        <v>0</v>
      </c>
      <c r="Q34" s="1">
        <f>IDEES!P271*IDEES!P158/'TechHeat-COM'!Q140/'TechHeat-COM'!Q193</f>
        <v>0</v>
      </c>
      <c r="R34" s="1">
        <f>IDEES!Q271*IDEES!Q158/'TechHeat-COM'!R140/'TechHeat-COM'!R193</f>
        <v>0</v>
      </c>
      <c r="S34" s="1">
        <f>IDEES!R271*IDEES!R158/'TechHeat-COM'!S140/'TechHeat-COM'!S193</f>
        <v>0</v>
      </c>
      <c r="T34" s="1">
        <f>IDEES!S271*IDEES!S158/'TechHeat-COM'!T140/'TechHeat-COM'!T193</f>
        <v>0</v>
      </c>
      <c r="U34" s="1">
        <f>IDEES!T271*IDEES!T158/'TechHeat-COM'!U140/'TechHeat-COM'!U193</f>
        <v>0</v>
      </c>
      <c r="V34" s="1">
        <f>IDEES!U271*IDEES!U158/'TechHeat-COM'!V140/'TechHeat-COM'!V193</f>
        <v>0</v>
      </c>
      <c r="W34" s="1">
        <f>IDEES!V271*IDEES!V158/'TechHeat-COM'!W140/'TechHeat-COM'!W193</f>
        <v>7.1719534477665936E-2</v>
      </c>
      <c r="X34" s="1">
        <f>IDEES!W271*IDEES!W158/'TechHeat-COM'!X140/'TechHeat-COM'!X193</f>
        <v>0</v>
      </c>
      <c r="Y34" s="1">
        <f>IDEES!X271*IDEES!X158/'TechHeat-COM'!Y140/'TechHeat-COM'!Y193</f>
        <v>1.2058656855060918E-3</v>
      </c>
      <c r="Z34" s="1">
        <f>IDEES!Y271*IDEES!Y158/'TechHeat-COM'!Z140/'TechHeat-COM'!Z193</f>
        <v>0</v>
      </c>
      <c r="AA34" s="1">
        <f>IDEES!Z271*IDEES!Z158/'TechHeat-COM'!AA140/'TechHeat-COM'!AA193</f>
        <v>0</v>
      </c>
      <c r="AB34" s="1">
        <f>IDEES!AA271*IDEES!AA158/'TechHeat-COM'!AB140/'TechHeat-COM'!AB193</f>
        <v>0</v>
      </c>
      <c r="AC34" s="1">
        <f>IDEES!AB271*IDEES!AB158/'TechHeat-COM'!AC140/'TechHeat-COM'!AC193</f>
        <v>0</v>
      </c>
      <c r="AD34" s="1">
        <f>IDEES!AC271*IDEES!AC158/'TechHeat-COM'!AD140/'TechHeat-COM'!AD193</f>
        <v>0</v>
      </c>
      <c r="AE34" s="1">
        <f>IDEES!AD271*IDEES!AD158/'TechHeat-COM'!AE140/'TechHeat-COM'!AE193</f>
        <v>0</v>
      </c>
      <c r="AF34" s="1">
        <f>IDEES!AE271*IDEES!AE158/'TechHeat-COM'!AF140/'TechHeat-COM'!AF193</f>
        <v>0</v>
      </c>
      <c r="AG34" s="1">
        <f>IDEES!AF271*IDEES!AF158/'TechHeat-COM'!AG140/'TechHeat-COM'!AG193</f>
        <v>0</v>
      </c>
      <c r="AH34" s="1">
        <f>IDEES!AG271*IDEES!AG158/'TechHeat-COM'!AH140/'TechHeat-COM'!AH193</f>
        <v>5.0503784677465727E-3</v>
      </c>
      <c r="AI34" s="1">
        <f>IDEES!AH271*IDEES!AH158/'TechHeat-COM'!AI140/'TechHeat-COM'!AI193</f>
        <v>0</v>
      </c>
      <c r="AJ34" s="1">
        <f>IDEES!AI271*IDEES!AI158/'TechHeat-COM'!AJ140/'TechHeat-COM'!AJ193</f>
        <v>0</v>
      </c>
      <c r="AK34" s="1">
        <f>IDEES!AJ271*IDEES!AJ158/'TechHeat-COM'!AK140/'TechHeat-COM'!AK193</f>
        <v>0</v>
      </c>
      <c r="AL34" s="1">
        <f>IDEES!AK271*IDEES!AK158/'TechHeat-COM'!AL140/'TechHeat-COM'!AL193</f>
        <v>0</v>
      </c>
      <c r="AM34" s="1">
        <f>IDEES!AL271*IDEES!AL158/'TechHeat-COM'!AM140/'TechHeat-COM'!AM193</f>
        <v>0</v>
      </c>
      <c r="AN34" s="1">
        <f>IDEES!AM271*IDEES!AM158/'TechHeat-COM'!AN140/'TechHeat-COM'!AN193</f>
        <v>0</v>
      </c>
      <c r="AO34" s="1">
        <f>IDEES!AN271*IDEES!AN158/'TechHeat-COM'!AO140/'TechHeat-COM'!AO193</f>
        <v>0</v>
      </c>
      <c r="AP34" s="1">
        <f>IDEES!AO271*IDEES!AO158/'TechHeat-COM'!AP140/'TechHeat-COM'!AP193</f>
        <v>0</v>
      </c>
      <c r="AQ34" s="7"/>
      <c r="AR34" s="7"/>
      <c r="AS34" s="7"/>
      <c r="AT34" s="7"/>
    </row>
    <row r="35" spans="1:46" x14ac:dyDescent="0.25">
      <c r="A35" t="str">
        <f t="shared" si="5"/>
        <v>Solids</v>
      </c>
      <c r="C35" t="str">
        <f>TechComm!L47</f>
        <v>C_ES-SH-SL_COA</v>
      </c>
      <c r="D35" t="str">
        <f t="shared" si="2"/>
        <v>COMCOA</v>
      </c>
      <c r="E35" t="str">
        <f t="shared" si="6"/>
        <v>NR_ES-SL-SpHeat</v>
      </c>
      <c r="F35" s="1">
        <f>IDEES!E272*IDEES!E159/'TechHeat-COM'!F141/'TechHeat-COM'!F194</f>
        <v>4.4535607342255697E-3</v>
      </c>
      <c r="G35" s="1">
        <f>IDEES!F272*IDEES!F159/'TechHeat-COM'!G141/'TechHeat-COM'!G194</f>
        <v>0</v>
      </c>
      <c r="H35" s="1">
        <f>IDEES!G272*IDEES!G159/'TechHeat-COM'!H141/'TechHeat-COM'!H194</f>
        <v>3.5962167664466225E-3</v>
      </c>
      <c r="I35" s="1">
        <f>IDEES!H272*IDEES!H159/'TechHeat-COM'!I141/'TechHeat-COM'!I194</f>
        <v>0</v>
      </c>
      <c r="J35" s="1">
        <f>IDEES!I272*IDEES!I159/'TechHeat-COM'!J141/'TechHeat-COM'!J194</f>
        <v>0</v>
      </c>
      <c r="K35" s="1">
        <f>IDEES!J272*IDEES!J159/'TechHeat-COM'!K141/'TechHeat-COM'!K194</f>
        <v>2.6707703942630365E-2</v>
      </c>
      <c r="L35" s="1">
        <f>IDEES!K272*IDEES!K159/'TechHeat-COM'!L141/'TechHeat-COM'!L194</f>
        <v>0.18203232942491393</v>
      </c>
      <c r="M35" s="1">
        <f>IDEES!L272*IDEES!L159/'TechHeat-COM'!M141/'TechHeat-COM'!M194</f>
        <v>0</v>
      </c>
      <c r="N35" s="1">
        <f>IDEES!M272*IDEES!M159/'TechHeat-COM'!N141/'TechHeat-COM'!N194</f>
        <v>1.0574727577590079E-3</v>
      </c>
      <c r="O35" s="1">
        <f>IDEES!N272*IDEES!N159/'TechHeat-COM'!O141/'TechHeat-COM'!O194</f>
        <v>1.9379824974625915E-2</v>
      </c>
      <c r="P35" s="1">
        <f>IDEES!O272*IDEES!O159/'TechHeat-COM'!P141/'TechHeat-COM'!P194</f>
        <v>1.3937163636186759E-3</v>
      </c>
      <c r="Q35" s="1">
        <f>IDEES!P272*IDEES!P159/'TechHeat-COM'!Q141/'TechHeat-COM'!Q194</f>
        <v>0</v>
      </c>
      <c r="R35" s="1">
        <f>IDEES!Q272*IDEES!Q159/'TechHeat-COM'!R141/'TechHeat-COM'!R194</f>
        <v>0</v>
      </c>
      <c r="S35" s="1">
        <f>IDEES!R272*IDEES!R159/'TechHeat-COM'!S141/'TechHeat-COM'!S194</f>
        <v>7.9437025751107233E-4</v>
      </c>
      <c r="T35" s="1">
        <f>IDEES!S272*IDEES!S159/'TechHeat-COM'!T141/'TechHeat-COM'!T194</f>
        <v>2.5125422540880713E-3</v>
      </c>
      <c r="U35" s="1">
        <f>IDEES!T272*IDEES!T159/'TechHeat-COM'!U141/'TechHeat-COM'!U194</f>
        <v>0</v>
      </c>
      <c r="V35" s="1">
        <f>IDEES!U272*IDEES!U159/'TechHeat-COM'!V141/'TechHeat-COM'!V194</f>
        <v>0</v>
      </c>
      <c r="W35" s="1">
        <f>IDEES!V272*IDEES!V159/'TechHeat-COM'!W141/'TechHeat-COM'!W194</f>
        <v>0</v>
      </c>
      <c r="X35" s="1">
        <f>IDEES!W272*IDEES!W159/'TechHeat-COM'!X141/'TechHeat-COM'!X194</f>
        <v>4.6872546013949114E-2</v>
      </c>
      <c r="Y35" s="1">
        <f>IDEES!X272*IDEES!X159/'TechHeat-COM'!Y141/'TechHeat-COM'!Y194</f>
        <v>0</v>
      </c>
      <c r="Z35" s="1">
        <f>IDEES!Y272*IDEES!Y159/'TechHeat-COM'!Z141/'TechHeat-COM'!Z194</f>
        <v>1.5193920788223743E-2</v>
      </c>
      <c r="AA35" s="1">
        <f>IDEES!Z272*IDEES!Z159/'TechHeat-COM'!AA141/'TechHeat-COM'!AA194</f>
        <v>0</v>
      </c>
      <c r="AB35" s="1">
        <f>IDEES!AA272*IDEES!AA159/'TechHeat-COM'!AB141/'TechHeat-COM'!AB194</f>
        <v>1.1087249196702314E-3</v>
      </c>
      <c r="AC35" s="1">
        <f>IDEES!AB272*IDEES!AB159/'TechHeat-COM'!AC141/'TechHeat-COM'!AC194</f>
        <v>0</v>
      </c>
      <c r="AD35" s="1">
        <f>IDEES!AC272*IDEES!AC159/'TechHeat-COM'!AD141/'TechHeat-COM'!AD194</f>
        <v>0.80732834920163576</v>
      </c>
      <c r="AE35" s="1">
        <f>IDEES!AD272*IDEES!AD159/'TechHeat-COM'!AE141/'TechHeat-COM'!AE194</f>
        <v>0</v>
      </c>
      <c r="AF35" s="1">
        <f>IDEES!AE272*IDEES!AE159/'TechHeat-COM'!AF141/'TechHeat-COM'!AF194</f>
        <v>5.1058978065535643E-4</v>
      </c>
      <c r="AG35" s="1">
        <f>IDEES!AF272*IDEES!AF159/'TechHeat-COM'!AG141/'TechHeat-COM'!AG194</f>
        <v>0</v>
      </c>
      <c r="AH35" s="1">
        <f>IDEES!AG272*IDEES!AG159/'TechHeat-COM'!AH141/'TechHeat-COM'!AH194</f>
        <v>0</v>
      </c>
      <c r="AI35" s="1">
        <f>IDEES!AH272*IDEES!AH159/'TechHeat-COM'!AI141/'TechHeat-COM'!AI194</f>
        <v>0.24442565995737325</v>
      </c>
      <c r="AJ35" s="1">
        <f>IDEES!AI272*IDEES!AI159/'TechHeat-COM'!AJ141/'TechHeat-COM'!AJ194</f>
        <v>2.9377701767204768E-2</v>
      </c>
      <c r="AK35" s="1">
        <f>IDEES!AJ272*IDEES!AJ159/'TechHeat-COM'!AK141/'TechHeat-COM'!AK194</f>
        <v>7.1120915545185481E-4</v>
      </c>
      <c r="AL35" s="1">
        <f>IDEES!AK272*IDEES!AK159/'TechHeat-COM'!AL141/'TechHeat-COM'!AL194</f>
        <v>4.628534443594548E-2</v>
      </c>
      <c r="AM35" s="1">
        <f>IDEES!AL272*IDEES!AL159/'TechHeat-COM'!AM141/'TechHeat-COM'!AM194</f>
        <v>0</v>
      </c>
      <c r="AN35" s="1">
        <f>IDEES!AM272*IDEES!AM159/'TechHeat-COM'!AN141/'TechHeat-COM'!AN194</f>
        <v>9.5377027856999742E-4</v>
      </c>
      <c r="AO35" s="1">
        <f>IDEES!AN272*IDEES!AN159/'TechHeat-COM'!AO141/'TechHeat-COM'!AO194</f>
        <v>0.12822429820835737</v>
      </c>
      <c r="AP35" s="1">
        <f>IDEES!AO272*IDEES!AO159/'TechHeat-COM'!AP141/'TechHeat-COM'!AP194</f>
        <v>3.0439722951209735E-3</v>
      </c>
      <c r="AQ35" s="7"/>
      <c r="AR35" s="7"/>
      <c r="AS35" s="7"/>
      <c r="AT35" s="7"/>
    </row>
    <row r="36" spans="1:46" x14ac:dyDescent="0.25">
      <c r="A36" t="str">
        <f t="shared" si="5"/>
        <v>Biomass and wastes</v>
      </c>
      <c r="C36" t="str">
        <f>TechComm!L48</f>
        <v>C_ES-SH-SS_BIO</v>
      </c>
      <c r="D36" t="str">
        <f t="shared" si="2"/>
        <v>COMBIO</v>
      </c>
      <c r="E36" t="str">
        <f>TechComm!C29</f>
        <v>NR_ES-SS-SpHeat</v>
      </c>
      <c r="F36" s="1">
        <f>IDEES!E293*IDEES!E152/'TechHeat-COM'!F142/'TechHeat-COM'!F195</f>
        <v>2.7985709832629147E-2</v>
      </c>
      <c r="G36" s="1">
        <f>IDEES!F293*IDEES!F152/'TechHeat-COM'!G142/'TechHeat-COM'!G195</f>
        <v>5.330528107125224E-4</v>
      </c>
      <c r="H36" s="1">
        <f>IDEES!G293*IDEES!G152/'TechHeat-COM'!H142/'TechHeat-COM'!H195</f>
        <v>2.5203395817076451E-3</v>
      </c>
      <c r="I36" s="1">
        <f>IDEES!H293*IDEES!H152/'TechHeat-COM'!I142/'TechHeat-COM'!I195</f>
        <v>0.10062822463273939</v>
      </c>
      <c r="J36" s="1">
        <f>IDEES!I293*IDEES!I152/'TechHeat-COM'!J142/'TechHeat-COM'!J195</f>
        <v>1.6608303350200539E-3</v>
      </c>
      <c r="K36" s="1">
        <f>IDEES!J293*IDEES!J152/'TechHeat-COM'!K142/'TechHeat-COM'!K195</f>
        <v>1.4103211905304069E-2</v>
      </c>
      <c r="L36" s="1">
        <f>IDEES!K293*IDEES!K152/'TechHeat-COM'!L142/'TechHeat-COM'!L195</f>
        <v>0</v>
      </c>
      <c r="M36" s="1">
        <f>IDEES!L293*IDEES!L152/'TechHeat-COM'!M142/'TechHeat-COM'!M195</f>
        <v>6.5154323969421109E-3</v>
      </c>
      <c r="N36" s="1">
        <f>IDEES!M293*IDEES!M152/'TechHeat-COM'!N142/'TechHeat-COM'!N195</f>
        <v>3.58851976848471E-3</v>
      </c>
      <c r="O36" s="1">
        <f>IDEES!N293*IDEES!N152/'TechHeat-COM'!O142/'TechHeat-COM'!O195</f>
        <v>3.1138090169245226E-2</v>
      </c>
      <c r="P36" s="1">
        <f>IDEES!O293*IDEES!O152/'TechHeat-COM'!P142/'TechHeat-COM'!P195</f>
        <v>1.5839422319111642E-2</v>
      </c>
      <c r="Q36" s="1">
        <f>IDEES!P293*IDEES!P152/'TechHeat-COM'!Q142/'TechHeat-COM'!Q195</f>
        <v>0.22659949235655596</v>
      </c>
      <c r="R36" s="1">
        <f>IDEES!Q293*IDEES!Q152/'TechHeat-COM'!R142/'TechHeat-COM'!R195</f>
        <v>0</v>
      </c>
      <c r="S36" s="1">
        <f>IDEES!R293*IDEES!R152/'TechHeat-COM'!S142/'TechHeat-COM'!S195</f>
        <v>1.2374454801208602E-3</v>
      </c>
      <c r="T36" s="1">
        <f>IDEES!S293*IDEES!S152/'TechHeat-COM'!T142/'TechHeat-COM'!T195</f>
        <v>4.313536512799989E-2</v>
      </c>
      <c r="U36" s="1">
        <f>IDEES!T293*IDEES!T152/'TechHeat-COM'!U142/'TechHeat-COM'!U195</f>
        <v>3.5611715163394136E-3</v>
      </c>
      <c r="V36" s="1">
        <f>IDEES!U293*IDEES!U152/'TechHeat-COM'!V142/'TechHeat-COM'!V195</f>
        <v>0</v>
      </c>
      <c r="W36" s="1">
        <f>IDEES!V293*IDEES!V152/'TechHeat-COM'!W142/'TechHeat-COM'!W195</f>
        <v>0</v>
      </c>
      <c r="X36" s="1">
        <f>IDEES!W293*IDEES!W152/'TechHeat-COM'!X142/'TechHeat-COM'!X195</f>
        <v>1.0165906493244255E-2</v>
      </c>
      <c r="Y36" s="1">
        <f>IDEES!X293*IDEES!X152/'TechHeat-COM'!Y142/'TechHeat-COM'!Y195</f>
        <v>0</v>
      </c>
      <c r="Z36" s="1">
        <f>IDEES!Y293*IDEES!Y152/'TechHeat-COM'!Z142/'TechHeat-COM'!Z195</f>
        <v>3.4779105457360085E-2</v>
      </c>
      <c r="AA36" s="1">
        <f>IDEES!Z293*IDEES!Z152/'TechHeat-COM'!AA142/'TechHeat-COM'!AA195</f>
        <v>0</v>
      </c>
      <c r="AB36" s="1">
        <f>IDEES!AA293*IDEES!AA152/'TechHeat-COM'!AB142/'TechHeat-COM'!AB195</f>
        <v>4.1483010785676568E-3</v>
      </c>
      <c r="AC36" s="1">
        <f>IDEES!AB293*IDEES!AB152/'TechHeat-COM'!AC142/'TechHeat-COM'!AC195</f>
        <v>5.5949259451859613E-3</v>
      </c>
      <c r="AD36" s="1">
        <f>IDEES!AC293*IDEES!AC152/'TechHeat-COM'!AD142/'TechHeat-COM'!AD195</f>
        <v>6.3102191881498168E-2</v>
      </c>
      <c r="AE36" s="1">
        <f>IDEES!AD293*IDEES!AD152/'TechHeat-COM'!AE142/'TechHeat-COM'!AE195</f>
        <v>0</v>
      </c>
      <c r="AF36" s="1">
        <f>IDEES!AE293*IDEES!AE152/'TechHeat-COM'!AF142/'TechHeat-COM'!AF195</f>
        <v>0</v>
      </c>
      <c r="AG36" s="1">
        <f>IDEES!AF293*IDEES!AF152/'TechHeat-COM'!AG142/'TechHeat-COM'!AG195</f>
        <v>7.5617212672542313E-3</v>
      </c>
      <c r="AH36" s="1">
        <f>IDEES!AG293*IDEES!AG152/'TechHeat-COM'!AH142/'TechHeat-COM'!AH195</f>
        <v>0</v>
      </c>
      <c r="AI36" s="1">
        <f>IDEES!AH293*IDEES!AH152/'TechHeat-COM'!AI142/'TechHeat-COM'!AI195</f>
        <v>5.5550532973173616E-3</v>
      </c>
      <c r="AJ36" s="1">
        <f>IDEES!AI293*IDEES!AI152/'TechHeat-COM'!AJ142/'TechHeat-COM'!AJ195</f>
        <v>1.2625666996084249E-2</v>
      </c>
      <c r="AK36" s="1">
        <f>IDEES!AJ293*IDEES!AJ152/'TechHeat-COM'!AK142/'TechHeat-COM'!AK195</f>
        <v>5.568020981582213E-3</v>
      </c>
      <c r="AL36" s="1">
        <f>IDEES!AK293*IDEES!AK152/'TechHeat-COM'!AL142/'TechHeat-COM'!AL195</f>
        <v>0</v>
      </c>
      <c r="AM36" s="1">
        <f>IDEES!AL293*IDEES!AL152/'TechHeat-COM'!AM142/'TechHeat-COM'!AM195</f>
        <v>0</v>
      </c>
      <c r="AN36" s="1">
        <f>IDEES!AM293*IDEES!AM152/'TechHeat-COM'!AN142/'TechHeat-COM'!AN195</f>
        <v>5.6421802378847129E-3</v>
      </c>
      <c r="AO36" s="1">
        <f>IDEES!AN293*IDEES!AN152/'TechHeat-COM'!AO142/'TechHeat-COM'!AO195</f>
        <v>8.2878325510703302E-3</v>
      </c>
      <c r="AP36" s="1">
        <f>IDEES!AO293*IDEES!AO152/'TechHeat-COM'!AP142/'TechHeat-COM'!AP195</f>
        <v>2.6728169641735359E-3</v>
      </c>
      <c r="AQ36" s="7"/>
      <c r="AR36" s="7"/>
      <c r="AS36" s="7"/>
      <c r="AT36" s="7"/>
    </row>
    <row r="37" spans="1:46" x14ac:dyDescent="0.25">
      <c r="A37" t="str">
        <f t="shared" si="5"/>
        <v>Derived heat</v>
      </c>
      <c r="C37" t="str">
        <f>TechComm!L49</f>
        <v>C_ES-SH-SS_HET</v>
      </c>
      <c r="D37" t="str">
        <f t="shared" si="2"/>
        <v>COMHET</v>
      </c>
      <c r="E37" t="str">
        <f>E36</f>
        <v>NR_ES-SS-SpHeat</v>
      </c>
      <c r="F37" s="1">
        <f>IDEES!E294*IDEES!E153/'TechHeat-COM'!F143/'TechHeat-COM'!F196</f>
        <v>0.64296319996212592</v>
      </c>
      <c r="G37" s="1">
        <f>IDEES!F294*IDEES!F153/'TechHeat-COM'!G143/'TechHeat-COM'!G196</f>
        <v>0.11585165905124264</v>
      </c>
      <c r="H37" s="1">
        <f>IDEES!G294*IDEES!G153/'TechHeat-COM'!H143/'TechHeat-COM'!H196</f>
        <v>8.0482371571809791E-2</v>
      </c>
      <c r="I37" s="1">
        <f>IDEES!H294*IDEES!H153/'TechHeat-COM'!I143/'TechHeat-COM'!I196</f>
        <v>9.7605580721070007E-2</v>
      </c>
      <c r="J37" s="1">
        <f>IDEES!I294*IDEES!I153/'TechHeat-COM'!J143/'TechHeat-COM'!J196</f>
        <v>0</v>
      </c>
      <c r="K37" s="1">
        <f>IDEES!J294*IDEES!J153/'TechHeat-COM'!K143/'TechHeat-COM'!K196</f>
        <v>0.35110277478148227</v>
      </c>
      <c r="L37" s="1">
        <f>IDEES!K294*IDEES!K153/'TechHeat-COM'!L143/'TechHeat-COM'!L196</f>
        <v>3.1634767359875435</v>
      </c>
      <c r="M37" s="1">
        <f>IDEES!L294*IDEES!L153/'TechHeat-COM'!M143/'TechHeat-COM'!M196</f>
        <v>0.43937000610491544</v>
      </c>
      <c r="N37" s="1">
        <f>IDEES!M294*IDEES!M153/'TechHeat-COM'!N143/'TechHeat-COM'!N196</f>
        <v>6.5273554006032547E-2</v>
      </c>
      <c r="O37" s="1">
        <f>IDEES!N294*IDEES!N153/'TechHeat-COM'!O143/'TechHeat-COM'!O196</f>
        <v>0</v>
      </c>
      <c r="P37" s="1">
        <f>IDEES!O294*IDEES!O153/'TechHeat-COM'!P143/'TechHeat-COM'!P196</f>
        <v>0.53802066737481624</v>
      </c>
      <c r="Q37" s="1">
        <f>IDEES!P294*IDEES!P153/'TechHeat-COM'!Q143/'TechHeat-COM'!Q196</f>
        <v>1.1887779788421573</v>
      </c>
      <c r="R37" s="1">
        <f>IDEES!Q294*IDEES!Q153/'TechHeat-COM'!R143/'TechHeat-COM'!R196</f>
        <v>0</v>
      </c>
      <c r="S37" s="1">
        <f>IDEES!R294*IDEES!R153/'TechHeat-COM'!S143/'TechHeat-COM'!S196</f>
        <v>5.0233668076126531E-2</v>
      </c>
      <c r="T37" s="1">
        <f>IDEES!S294*IDEES!S153/'TechHeat-COM'!T143/'TechHeat-COM'!T196</f>
        <v>0.18562884126215401</v>
      </c>
      <c r="U37" s="1">
        <f>IDEES!T294*IDEES!T153/'TechHeat-COM'!U143/'TechHeat-COM'!U196</f>
        <v>0</v>
      </c>
      <c r="V37" s="1">
        <f>IDEES!U294*IDEES!U153/'TechHeat-COM'!V143/'TechHeat-COM'!V196</f>
        <v>2.5393042904790216E-2</v>
      </c>
      <c r="W37" s="1">
        <f>IDEES!V294*IDEES!V153/'TechHeat-COM'!W143/'TechHeat-COM'!W196</f>
        <v>8.9018397934123444E-2</v>
      </c>
      <c r="X37" s="1">
        <f>IDEES!W294*IDEES!W153/'TechHeat-COM'!X143/'TechHeat-COM'!X196</f>
        <v>0.15225671166536667</v>
      </c>
      <c r="Y37" s="1">
        <f>IDEES!X294*IDEES!X153/'TechHeat-COM'!Y143/'TechHeat-COM'!Y196</f>
        <v>2.2634459681386634E-2</v>
      </c>
      <c r="Z37" s="1">
        <f>IDEES!Y294*IDEES!Y153/'TechHeat-COM'!Z143/'TechHeat-COM'!Z196</f>
        <v>0.15870427422073752</v>
      </c>
      <c r="AA37" s="1">
        <f>IDEES!Z294*IDEES!Z153/'TechHeat-COM'!AA143/'TechHeat-COM'!AA196</f>
        <v>0</v>
      </c>
      <c r="AB37" s="1">
        <f>IDEES!AA294*IDEES!AA153/'TechHeat-COM'!AB143/'TechHeat-COM'!AB196</f>
        <v>0.57745906852812667</v>
      </c>
      <c r="AC37" s="1">
        <f>IDEES!AB294*IDEES!AB153/'TechHeat-COM'!AC143/'TechHeat-COM'!AC196</f>
        <v>0.11342235909195933</v>
      </c>
      <c r="AD37" s="1">
        <f>IDEES!AC294*IDEES!AC153/'TechHeat-COM'!AD143/'TechHeat-COM'!AD196</f>
        <v>0.73652229917500556</v>
      </c>
      <c r="AE37" s="1">
        <f>IDEES!AD294*IDEES!AD153/'TechHeat-COM'!AE143/'TechHeat-COM'!AE196</f>
        <v>1.1598306217709789E-2</v>
      </c>
      <c r="AF37" s="1">
        <f>IDEES!AE294*IDEES!AE153/'TechHeat-COM'!AF143/'TechHeat-COM'!AF196</f>
        <v>0.15848429805882888</v>
      </c>
      <c r="AG37" s="1">
        <f>IDEES!AF294*IDEES!AF153/'TechHeat-COM'!AG143/'TechHeat-COM'!AG196</f>
        <v>0.68022236709193629</v>
      </c>
      <c r="AH37" s="1">
        <f>IDEES!AG294*IDEES!AG153/'TechHeat-COM'!AH143/'TechHeat-COM'!AH196</f>
        <v>4.5215232649916288E-2</v>
      </c>
      <c r="AI37" s="1">
        <f>IDEES!AH294*IDEES!AH153/'TechHeat-COM'!AI143/'TechHeat-COM'!AI196</f>
        <v>0.21284070246549294</v>
      </c>
      <c r="AJ37" s="1">
        <f>IDEES!AI294*IDEES!AI153/'TechHeat-COM'!AJ143/'TechHeat-COM'!AJ196</f>
        <v>0.27652506489522993</v>
      </c>
      <c r="AK37" s="1">
        <f>IDEES!AJ294*IDEES!AJ153/'TechHeat-COM'!AK143/'TechHeat-COM'!AK196</f>
        <v>0</v>
      </c>
      <c r="AL37" s="1">
        <f>IDEES!AK294*IDEES!AK153/'TechHeat-COM'!AL143/'TechHeat-COM'!AL196</f>
        <v>7.7676734656437804E-2</v>
      </c>
      <c r="AM37" s="1">
        <f>IDEES!AL294*IDEES!AL153/'TechHeat-COM'!AM143/'TechHeat-COM'!AM196</f>
        <v>0</v>
      </c>
      <c r="AN37" s="1">
        <f>IDEES!AM294*IDEES!AM153/'TechHeat-COM'!AN143/'TechHeat-COM'!AN196</f>
        <v>1.6275477689512166E-2</v>
      </c>
      <c r="AO37" s="1">
        <f>IDEES!AN294*IDEES!AN153/'TechHeat-COM'!AO143/'TechHeat-COM'!AO196</f>
        <v>0.12092196732402735</v>
      </c>
      <c r="AP37" s="1">
        <f>IDEES!AO294*IDEES!AO153/'TechHeat-COM'!AP143/'TechHeat-COM'!AP196</f>
        <v>2.5226307434856551E-3</v>
      </c>
      <c r="AQ37" s="7"/>
      <c r="AR37" s="7"/>
      <c r="AS37" s="7"/>
      <c r="AT37" s="7"/>
    </row>
    <row r="38" spans="1:46" x14ac:dyDescent="0.25">
      <c r="A38" t="str">
        <f t="shared" si="5"/>
        <v>Electricity</v>
      </c>
      <c r="C38" t="str">
        <f>TechComm!L50</f>
        <v>C_ES-SH-SS_ELC</v>
      </c>
      <c r="D38" t="str">
        <f t="shared" si="2"/>
        <v>COMELC</v>
      </c>
      <c r="E38" t="str">
        <f t="shared" ref="E38:E43" si="7">E37</f>
        <v>NR_ES-SS-SpHeat</v>
      </c>
      <c r="F38" s="1">
        <f>IDEES!E295*IDEES!E154/'TechHeat-COM'!F144/'TechHeat-COM'!F197</f>
        <v>0.24318343739426371</v>
      </c>
      <c r="G38" s="1">
        <f>IDEES!F295*IDEES!F154/'TechHeat-COM'!G144/'TechHeat-COM'!G197</f>
        <v>0.87414541903036369</v>
      </c>
      <c r="H38" s="1">
        <f>IDEES!G295*IDEES!G154/'TechHeat-COM'!H144/'TechHeat-COM'!H197</f>
        <v>0.11469418875728478</v>
      </c>
      <c r="I38" s="1">
        <f>IDEES!H295*IDEES!H154/'TechHeat-COM'!I144/'TechHeat-COM'!I197</f>
        <v>0.45764893690121278</v>
      </c>
      <c r="J38" s="1">
        <f>IDEES!I295*IDEES!I154/'TechHeat-COM'!J144/'TechHeat-COM'!J197</f>
        <v>6.6411011691985253E-2</v>
      </c>
      <c r="K38" s="1">
        <f>IDEES!J295*IDEES!J154/'TechHeat-COM'!K144/'TechHeat-COM'!K197</f>
        <v>0.38064857928023577</v>
      </c>
      <c r="L38" s="1">
        <f>IDEES!K295*IDEES!K154/'TechHeat-COM'!L144/'TechHeat-COM'!L197</f>
        <v>2.3099838535240553</v>
      </c>
      <c r="M38" s="1">
        <f>IDEES!L295*IDEES!L154/'TechHeat-COM'!M144/'TechHeat-COM'!M197</f>
        <v>0.15278880980248524</v>
      </c>
      <c r="N38" s="1">
        <f>IDEES!M295*IDEES!M154/'TechHeat-COM'!N144/'TechHeat-COM'!N197</f>
        <v>4.4226185022187642E-2</v>
      </c>
      <c r="O38" s="1">
        <f>IDEES!N295*IDEES!N154/'TechHeat-COM'!O144/'TechHeat-COM'!O197</f>
        <v>2.0797768178498131</v>
      </c>
      <c r="P38" s="1">
        <f>IDEES!O295*IDEES!O154/'TechHeat-COM'!P144/'TechHeat-COM'!P197</f>
        <v>0.55032467747762259</v>
      </c>
      <c r="Q38" s="1">
        <f>IDEES!P295*IDEES!P154/'TechHeat-COM'!Q144/'TechHeat-COM'!Q197</f>
        <v>6.2404777320874603</v>
      </c>
      <c r="R38" s="1">
        <f>IDEES!Q295*IDEES!Q154/'TechHeat-COM'!R144/'TechHeat-COM'!R197</f>
        <v>0.47226447245467479</v>
      </c>
      <c r="S38" s="1">
        <f>IDEES!R295*IDEES!R154/'TechHeat-COM'!S144/'TechHeat-COM'!S197</f>
        <v>8.2482418652106426E-2</v>
      </c>
      <c r="T38" s="1">
        <f>IDEES!S295*IDEES!S154/'TechHeat-COM'!T144/'TechHeat-COM'!T197</f>
        <v>0.24456375147884082</v>
      </c>
      <c r="U38" s="1">
        <f>IDEES!T295*IDEES!T154/'TechHeat-COM'!U144/'TechHeat-COM'!U197</f>
        <v>0.22588719095527349</v>
      </c>
      <c r="V38" s="1">
        <f>IDEES!U295*IDEES!U154/'TechHeat-COM'!V144/'TechHeat-COM'!V197</f>
        <v>5.4584506282037756E-3</v>
      </c>
      <c r="W38" s="1">
        <f>IDEES!V295*IDEES!V154/'TechHeat-COM'!W144/'TechHeat-COM'!W197</f>
        <v>2.2930501911176049</v>
      </c>
      <c r="X38" s="1">
        <f>IDEES!W295*IDEES!W154/'TechHeat-COM'!X144/'TechHeat-COM'!X197</f>
        <v>4.3443945667259065E-2</v>
      </c>
      <c r="Y38" s="1">
        <f>IDEES!X295*IDEES!X154/'TechHeat-COM'!Y144/'TechHeat-COM'!Y197</f>
        <v>9.5378482878528889E-2</v>
      </c>
      <c r="Z38" s="1">
        <f>IDEES!Y295*IDEES!Y154/'TechHeat-COM'!Z144/'TechHeat-COM'!Z197</f>
        <v>5.9983798940041674E-2</v>
      </c>
      <c r="AA38" s="1">
        <f>IDEES!Z295*IDEES!Z154/'TechHeat-COM'!AA144/'TechHeat-COM'!AA197</f>
        <v>5.906693228277699E-3</v>
      </c>
      <c r="AB38" s="1">
        <f>IDEES!AA295*IDEES!AA154/'TechHeat-COM'!AB144/'TechHeat-COM'!AB197</f>
        <v>1.6029861720254051</v>
      </c>
      <c r="AC38" s="1">
        <f>IDEES!AB295*IDEES!AB154/'TechHeat-COM'!AC144/'TechHeat-COM'!AC197</f>
        <v>0.58511196060529846</v>
      </c>
      <c r="AD38" s="1">
        <f>IDEES!AC295*IDEES!AC154/'TechHeat-COM'!AD144/'TechHeat-COM'!AD197</f>
        <v>1.2711525353935103</v>
      </c>
      <c r="AE38" s="1">
        <f>IDEES!AD295*IDEES!AD154/'TechHeat-COM'!AE144/'TechHeat-COM'!AE197</f>
        <v>0.35657725475575186</v>
      </c>
      <c r="AF38" s="1">
        <f>IDEES!AE295*IDEES!AE154/'TechHeat-COM'!AF144/'TechHeat-COM'!AF197</f>
        <v>0.12014431779249979</v>
      </c>
      <c r="AG38" s="1">
        <f>IDEES!AF295*IDEES!AF154/'TechHeat-COM'!AG144/'TechHeat-COM'!AG197</f>
        <v>0.91010738129633639</v>
      </c>
      <c r="AH38" s="1">
        <f>IDEES!AG295*IDEES!AG154/'TechHeat-COM'!AH144/'TechHeat-COM'!AH197</f>
        <v>6.2786135251019171E-2</v>
      </c>
      <c r="AI38" s="1">
        <f>IDEES!AH295*IDEES!AH154/'TechHeat-COM'!AI144/'TechHeat-COM'!AI197</f>
        <v>0.28662446634200361</v>
      </c>
      <c r="AJ38" s="1">
        <f>IDEES!AI295*IDEES!AI154/'TechHeat-COM'!AJ144/'TechHeat-COM'!AJ197</f>
        <v>2.6184808740780707</v>
      </c>
      <c r="AK38" s="1">
        <f>IDEES!AJ295*IDEES!AJ154/'TechHeat-COM'!AK144/'TechHeat-COM'!AK197</f>
        <v>2.7046139048143177E-2</v>
      </c>
      <c r="AL38" s="1">
        <f>IDEES!AK295*IDEES!AK154/'TechHeat-COM'!AL144/'TechHeat-COM'!AL197</f>
        <v>5.7519627865157035E-3</v>
      </c>
      <c r="AM38" s="1">
        <f>IDEES!AL295*IDEES!AL154/'TechHeat-COM'!AM144/'TechHeat-COM'!AM197</f>
        <v>4.4442987631635443E-4</v>
      </c>
      <c r="AN38" s="1">
        <f>IDEES!AM295*IDEES!AM154/'TechHeat-COM'!AN144/'TechHeat-COM'!AN197</f>
        <v>3.0285017623805709E-2</v>
      </c>
      <c r="AO38" s="1">
        <f>IDEES!AN295*IDEES!AN154/'TechHeat-COM'!AO144/'TechHeat-COM'!AO197</f>
        <v>6.9768437436303829E-2</v>
      </c>
      <c r="AP38" s="1">
        <f>IDEES!AO295*IDEES!AO154/'TechHeat-COM'!AP144/'TechHeat-COM'!AP197</f>
        <v>1.0946708423611029E-2</v>
      </c>
      <c r="AQ38" s="7"/>
      <c r="AR38" s="7"/>
      <c r="AS38" s="7"/>
      <c r="AT38" s="7"/>
    </row>
    <row r="39" spans="1:46" x14ac:dyDescent="0.25">
      <c r="A39" t="str">
        <f t="shared" si="5"/>
        <v>Gas</v>
      </c>
      <c r="C39" t="str">
        <f>TechComm!L51</f>
        <v>C_ES-SH-SS_GAS</v>
      </c>
      <c r="D39" t="str">
        <f t="shared" si="2"/>
        <v>COMGAS</v>
      </c>
      <c r="E39" t="str">
        <f t="shared" si="7"/>
        <v>NR_ES-SS-SpHeat</v>
      </c>
      <c r="F39" s="1">
        <f>IDEES!E296*IDEES!E155/'TechHeat-COM'!F145/'TechHeat-COM'!F198</f>
        <v>0.36872062197906541</v>
      </c>
      <c r="G39" s="1">
        <f>IDEES!F296*IDEES!F155/'TechHeat-COM'!G145/'TechHeat-COM'!G198</f>
        <v>1.6720843102691589</v>
      </c>
      <c r="H39" s="1">
        <f>IDEES!G296*IDEES!G155/'TechHeat-COM'!H145/'TechHeat-COM'!H198</f>
        <v>2.8021378427449149E-2</v>
      </c>
      <c r="I39" s="1">
        <f>IDEES!H296*IDEES!H155/'TechHeat-COM'!I145/'TechHeat-COM'!I198</f>
        <v>0.38614864502629681</v>
      </c>
      <c r="J39" s="1">
        <f>IDEES!I296*IDEES!I155/'TechHeat-COM'!J145/'TechHeat-COM'!J198</f>
        <v>9.0271102783512892E-5</v>
      </c>
      <c r="K39" s="1">
        <f>IDEES!J296*IDEES!J155/'TechHeat-COM'!K145/'TechHeat-COM'!K198</f>
        <v>0.80518117523842525</v>
      </c>
      <c r="L39" s="1">
        <f>IDEES!K296*IDEES!K155/'TechHeat-COM'!L145/'TechHeat-COM'!L198</f>
        <v>5.5725314398805148</v>
      </c>
      <c r="M39" s="1">
        <f>IDEES!L296*IDEES!L155/'TechHeat-COM'!M145/'TechHeat-COM'!M198</f>
        <v>8.1546035567474112E-2</v>
      </c>
      <c r="N39" s="1">
        <f>IDEES!M296*IDEES!M155/'TechHeat-COM'!N145/'TechHeat-COM'!N198</f>
        <v>9.0423274725892674E-3</v>
      </c>
      <c r="O39" s="1">
        <f>IDEES!N296*IDEES!N155/'TechHeat-COM'!O145/'TechHeat-COM'!O198</f>
        <v>0.61940557927766549</v>
      </c>
      <c r="P39" s="1">
        <f>IDEES!O296*IDEES!O155/'TechHeat-COM'!P145/'TechHeat-COM'!P198</f>
        <v>8.2882486211312053E-3</v>
      </c>
      <c r="Q39" s="1">
        <f>IDEES!P296*IDEES!P155/'TechHeat-COM'!Q145/'TechHeat-COM'!Q198</f>
        <v>4.6181410518526063</v>
      </c>
      <c r="R39" s="1">
        <f>IDEES!Q296*IDEES!Q155/'TechHeat-COM'!R145/'TechHeat-COM'!R198</f>
        <v>5.747384090101014E-2</v>
      </c>
      <c r="S39" s="1">
        <f>IDEES!R296*IDEES!R155/'TechHeat-COM'!S145/'TechHeat-COM'!S198</f>
        <v>9.1291837759912758E-2</v>
      </c>
      <c r="T39" s="1">
        <f>IDEES!S296*IDEES!S155/'TechHeat-COM'!T145/'TechHeat-COM'!T198</f>
        <v>1.0028660488935774</v>
      </c>
      <c r="U39" s="1">
        <f>IDEES!T296*IDEES!T155/'TechHeat-COM'!U145/'TechHeat-COM'!U198</f>
        <v>0.23759975918323564</v>
      </c>
      <c r="V39" s="1">
        <f>IDEES!U296*IDEES!U155/'TechHeat-COM'!V145/'TechHeat-COM'!V198</f>
        <v>0</v>
      </c>
      <c r="W39" s="1">
        <f>IDEES!V296*IDEES!V155/'TechHeat-COM'!W145/'TechHeat-COM'!W198</f>
        <v>6.1736083538139077</v>
      </c>
      <c r="X39" s="1">
        <f>IDEES!W296*IDEES!W155/'TechHeat-COM'!X145/'TechHeat-COM'!X198</f>
        <v>1.5357640947439889E-2</v>
      </c>
      <c r="Y39" s="1">
        <f>IDEES!X296*IDEES!X155/'TechHeat-COM'!Y145/'TechHeat-COM'!Y198</f>
        <v>0.10139648277694792</v>
      </c>
      <c r="Z39" s="1">
        <f>IDEES!Y296*IDEES!Y155/'TechHeat-COM'!Z145/'TechHeat-COM'!Z198</f>
        <v>7.1869548276821876E-2</v>
      </c>
      <c r="AA39" s="1">
        <f>IDEES!Z296*IDEES!Z155/'TechHeat-COM'!AA145/'TechHeat-COM'!AA198</f>
        <v>0</v>
      </c>
      <c r="AB39" s="1">
        <f>IDEES!AA296*IDEES!AA155/'TechHeat-COM'!AB145/'TechHeat-COM'!AB198</f>
        <v>4.6821838284845576</v>
      </c>
      <c r="AC39" s="1">
        <f>IDEES!AB296*IDEES!AB155/'TechHeat-COM'!AC145/'TechHeat-COM'!AC198</f>
        <v>6.1710838347970752E-3</v>
      </c>
      <c r="AD39" s="1">
        <f>IDEES!AC296*IDEES!AC155/'TechHeat-COM'!AD145/'TechHeat-COM'!AD198</f>
        <v>0.92640562333506649</v>
      </c>
      <c r="AE39" s="1">
        <f>IDEES!AD296*IDEES!AD155/'TechHeat-COM'!AE145/'TechHeat-COM'!AE198</f>
        <v>0.14094317870882456</v>
      </c>
      <c r="AF39" s="1">
        <f>IDEES!AE296*IDEES!AE155/'TechHeat-COM'!AF145/'TechHeat-COM'!AF198</f>
        <v>0.39823006926848586</v>
      </c>
      <c r="AG39" s="1">
        <f>IDEES!AF296*IDEES!AF155/'TechHeat-COM'!AG145/'TechHeat-COM'!AG198</f>
        <v>7.7245707110622751E-3</v>
      </c>
      <c r="AH39" s="1">
        <f>IDEES!AG296*IDEES!AG155/'TechHeat-COM'!AH145/'TechHeat-COM'!AH198</f>
        <v>1.6670190832180225E-2</v>
      </c>
      <c r="AI39" s="1">
        <f>IDEES!AH296*IDEES!AH155/'TechHeat-COM'!AI145/'TechHeat-COM'!AI198</f>
        <v>0.5233387233192246</v>
      </c>
      <c r="AJ39" s="1">
        <f>IDEES!AI296*IDEES!AI155/'TechHeat-COM'!AJ145/'TechHeat-COM'!AJ198</f>
        <v>2.1725107593414479</v>
      </c>
      <c r="AK39" s="1">
        <f>IDEES!AJ296*IDEES!AJ155/'TechHeat-COM'!AK145/'TechHeat-COM'!AK198</f>
        <v>0</v>
      </c>
      <c r="AL39" s="1">
        <f>IDEES!AK296*IDEES!AK155/'TechHeat-COM'!AL145/'TechHeat-COM'!AL198</f>
        <v>0</v>
      </c>
      <c r="AM39" s="1">
        <f>IDEES!AL296*IDEES!AL155/'TechHeat-COM'!AM145/'TechHeat-COM'!AM198</f>
        <v>0</v>
      </c>
      <c r="AN39" s="1">
        <f>IDEES!AM296*IDEES!AM155/'TechHeat-COM'!AN145/'TechHeat-COM'!AN198</f>
        <v>9.1144566510345851E-4</v>
      </c>
      <c r="AO39" s="1">
        <f>IDEES!AN296*IDEES!AN155/'TechHeat-COM'!AO145/'TechHeat-COM'!AO198</f>
        <v>4.3584451871519631E-2</v>
      </c>
      <c r="AP39" s="1">
        <f>IDEES!AO296*IDEES!AO155/'TechHeat-COM'!AP145/'TechHeat-COM'!AP198</f>
        <v>0</v>
      </c>
      <c r="AQ39" s="7"/>
      <c r="AR39" s="7"/>
      <c r="AS39" s="7"/>
      <c r="AT39" s="7"/>
    </row>
    <row r="40" spans="1:46" x14ac:dyDescent="0.25">
      <c r="A40" t="str">
        <f t="shared" si="5"/>
        <v>GDO and other liquids</v>
      </c>
      <c r="C40" t="str">
        <f>TechComm!L52</f>
        <v>C_ES-SH-SS_OIL</v>
      </c>
      <c r="D40" t="str">
        <f t="shared" si="2"/>
        <v>COMOIL</v>
      </c>
      <c r="E40" t="str">
        <f t="shared" si="7"/>
        <v>NR_ES-SS-SpHeat</v>
      </c>
      <c r="F40" s="1">
        <f>IDEES!E297*IDEES!E156/'TechHeat-COM'!F146/'TechHeat-COM'!F199</f>
        <v>0.13797093898027674</v>
      </c>
      <c r="G40" s="1">
        <f>IDEES!F297*IDEES!F156/'TechHeat-COM'!G146/'TechHeat-COM'!G199</f>
        <v>0.67515887306913147</v>
      </c>
      <c r="H40" s="1">
        <f>IDEES!G297*IDEES!G156/'TechHeat-COM'!H146/'TechHeat-COM'!H199</f>
        <v>1.7518322482874917E-2</v>
      </c>
      <c r="I40" s="1">
        <f>IDEES!H297*IDEES!H156/'TechHeat-COM'!I146/'TechHeat-COM'!I199</f>
        <v>0.69519062314019131</v>
      </c>
      <c r="J40" s="1">
        <f>IDEES!I297*IDEES!I156/'TechHeat-COM'!J146/'TechHeat-COM'!J199</f>
        <v>1.4320655489178111E-2</v>
      </c>
      <c r="K40" s="1">
        <f>IDEES!J297*IDEES!J156/'TechHeat-COM'!K146/'TechHeat-COM'!K199</f>
        <v>1.156274899637454E-2</v>
      </c>
      <c r="L40" s="1">
        <f>IDEES!K297*IDEES!K156/'TechHeat-COM'!L146/'TechHeat-COM'!L199</f>
        <v>4.5898233290290866</v>
      </c>
      <c r="M40" s="1">
        <f>IDEES!L297*IDEES!L156/'TechHeat-COM'!M146/'TechHeat-COM'!M199</f>
        <v>1.8499831454553216E-2</v>
      </c>
      <c r="N40" s="1">
        <f>IDEES!M297*IDEES!M156/'TechHeat-COM'!N146/'TechHeat-COM'!N199</f>
        <v>8.4731629874180373E-3</v>
      </c>
      <c r="O40" s="1">
        <f>IDEES!N297*IDEES!N156/'TechHeat-COM'!O146/'TechHeat-COM'!O199</f>
        <v>0.7007016805107279</v>
      </c>
      <c r="P40" s="1">
        <f>IDEES!O297*IDEES!O156/'TechHeat-COM'!P146/'TechHeat-COM'!P199</f>
        <v>9.2155523522539987E-2</v>
      </c>
      <c r="Q40" s="1">
        <f>IDEES!P297*IDEES!P156/'TechHeat-COM'!Q146/'TechHeat-COM'!Q199</f>
        <v>1.9414605149047031</v>
      </c>
      <c r="R40" s="1">
        <f>IDEES!Q297*IDEES!Q156/'TechHeat-COM'!R146/'TechHeat-COM'!R199</f>
        <v>0.10028289997536817</v>
      </c>
      <c r="S40" s="1">
        <f>IDEES!R297*IDEES!R156/'TechHeat-COM'!S146/'TechHeat-COM'!S199</f>
        <v>5.7174140914846364E-2</v>
      </c>
      <c r="T40" s="1">
        <f>IDEES!S297*IDEES!S156/'TechHeat-COM'!T146/'TechHeat-COM'!T199</f>
        <v>0</v>
      </c>
      <c r="U40" s="1">
        <f>IDEES!T297*IDEES!T156/'TechHeat-COM'!U146/'TechHeat-COM'!U199</f>
        <v>0.21655998968847634</v>
      </c>
      <c r="V40" s="1">
        <f>IDEES!U297*IDEES!U156/'TechHeat-COM'!V146/'TechHeat-COM'!V199</f>
        <v>0</v>
      </c>
      <c r="W40" s="1">
        <f>IDEES!V297*IDEES!V156/'TechHeat-COM'!W146/'TechHeat-COM'!W199</f>
        <v>0.16925700689554954</v>
      </c>
      <c r="X40" s="1">
        <f>IDEES!W297*IDEES!W156/'TechHeat-COM'!X146/'TechHeat-COM'!X199</f>
        <v>1.4428324318970806E-3</v>
      </c>
      <c r="Y40" s="1">
        <f>IDEES!X297*IDEES!X156/'TechHeat-COM'!Y146/'TechHeat-COM'!Y199</f>
        <v>2.7513373885032427E-2</v>
      </c>
      <c r="Z40" s="1">
        <f>IDEES!Y297*IDEES!Y156/'TechHeat-COM'!Z146/'TechHeat-COM'!Z199</f>
        <v>2.1088432873873835E-2</v>
      </c>
      <c r="AA40" s="1">
        <f>IDEES!Z297*IDEES!Z156/'TechHeat-COM'!AA146/'TechHeat-COM'!AA199</f>
        <v>0</v>
      </c>
      <c r="AB40" s="1">
        <f>IDEES!AA297*IDEES!AA156/'TechHeat-COM'!AB146/'TechHeat-COM'!AB199</f>
        <v>0.20312171767955534</v>
      </c>
      <c r="AC40" s="1">
        <f>IDEES!AB297*IDEES!AB156/'TechHeat-COM'!AC146/'TechHeat-COM'!AC199</f>
        <v>6.0355540870762954E-2</v>
      </c>
      <c r="AD40" s="1">
        <f>IDEES!AC297*IDEES!AC156/'TechHeat-COM'!AD146/'TechHeat-COM'!AD199</f>
        <v>0.33691330041865081</v>
      </c>
      <c r="AE40" s="1">
        <f>IDEES!AD297*IDEES!AD156/'TechHeat-COM'!AE146/'TechHeat-COM'!AE199</f>
        <v>0.11649398090279577</v>
      </c>
      <c r="AF40" s="1">
        <f>IDEES!AE297*IDEES!AE156/'TechHeat-COM'!AF146/'TechHeat-COM'!AF199</f>
        <v>2.7224545969978618E-2</v>
      </c>
      <c r="AG40" s="1">
        <f>IDEES!AF297*IDEES!AF156/'TechHeat-COM'!AG146/'TechHeat-COM'!AG199</f>
        <v>0.1593760139437787</v>
      </c>
      <c r="AH40" s="1">
        <f>IDEES!AG297*IDEES!AG156/'TechHeat-COM'!AH146/'TechHeat-COM'!AH199</f>
        <v>0.12989147576158039</v>
      </c>
      <c r="AI40" s="1">
        <f>IDEES!AH297*IDEES!AH156/'TechHeat-COM'!AI146/'TechHeat-COM'!AI199</f>
        <v>2.0402370421886622E-2</v>
      </c>
      <c r="AJ40" s="1">
        <f>IDEES!AI297*IDEES!AI156/'TechHeat-COM'!AJ146/'TechHeat-COM'!AJ199</f>
        <v>0.3872786808553596</v>
      </c>
      <c r="AK40" s="1">
        <f>IDEES!AJ297*IDEES!AJ156/'TechHeat-COM'!AK146/'TechHeat-COM'!AK199</f>
        <v>4.3847432209585899E-3</v>
      </c>
      <c r="AL40" s="1">
        <f>IDEES!AK297*IDEES!AK156/'TechHeat-COM'!AL146/'TechHeat-COM'!AL199</f>
        <v>2.9626233332865088E-2</v>
      </c>
      <c r="AM40" s="1">
        <f>IDEES!AL297*IDEES!AL156/'TechHeat-COM'!AM146/'TechHeat-COM'!AM199</f>
        <v>0</v>
      </c>
      <c r="AN40" s="1">
        <f>IDEES!AM297*IDEES!AM156/'TechHeat-COM'!AN146/'TechHeat-COM'!AN199</f>
        <v>3.7962236619844492E-2</v>
      </c>
      <c r="AO40" s="1">
        <f>IDEES!AN297*IDEES!AN156/'TechHeat-COM'!AO146/'TechHeat-COM'!AO199</f>
        <v>5.4971859726600861E-2</v>
      </c>
      <c r="AP40" s="1">
        <f>IDEES!AO297*IDEES!AO156/'TechHeat-COM'!AP146/'TechHeat-COM'!AP199</f>
        <v>1.8636793645057107E-2</v>
      </c>
      <c r="AQ40" s="7"/>
      <c r="AR40" s="7"/>
      <c r="AS40" s="7"/>
      <c r="AT40" s="7"/>
    </row>
    <row r="41" spans="1:46" x14ac:dyDescent="0.25">
      <c r="A41" t="str">
        <f t="shared" si="5"/>
        <v>Geothermal Energy</v>
      </c>
      <c r="C41" t="str">
        <f>TechComm!L53</f>
        <v>C_ES-SH-SS_GEO</v>
      </c>
      <c r="D41" t="str">
        <f t="shared" si="2"/>
        <v>COMGEO</v>
      </c>
      <c r="E41" t="str">
        <f t="shared" si="7"/>
        <v>NR_ES-SS-SpHeat</v>
      </c>
      <c r="F41" s="1">
        <f>IDEES!E298*IDEES!E157/'TechHeat-COM'!F147/'TechHeat-COM'!F200</f>
        <v>7.0850616849087705E-3</v>
      </c>
      <c r="G41" s="1">
        <f>IDEES!F298*IDEES!F157/'TechHeat-COM'!G147/'TechHeat-COM'!G200</f>
        <v>0</v>
      </c>
      <c r="H41" s="1">
        <f>IDEES!G298*IDEES!G157/'TechHeat-COM'!H147/'TechHeat-COM'!H200</f>
        <v>2.433882098713442E-2</v>
      </c>
      <c r="I41" s="1">
        <f>IDEES!H298*IDEES!H157/'TechHeat-COM'!I147/'TechHeat-COM'!I200</f>
        <v>2.1811141857463922E-2</v>
      </c>
      <c r="J41" s="1">
        <f>IDEES!I298*IDEES!I157/'TechHeat-COM'!J147/'TechHeat-COM'!J200</f>
        <v>0</v>
      </c>
      <c r="K41" s="1">
        <f>IDEES!J298*IDEES!J157/'TechHeat-COM'!K147/'TechHeat-COM'!K200</f>
        <v>0</v>
      </c>
      <c r="L41" s="1">
        <f>IDEES!K298*IDEES!K157/'TechHeat-COM'!L147/'TechHeat-COM'!L200</f>
        <v>0</v>
      </c>
      <c r="M41" s="1">
        <f>IDEES!L298*IDEES!L157/'TechHeat-COM'!M147/'TechHeat-COM'!M200</f>
        <v>0</v>
      </c>
      <c r="N41" s="1">
        <f>IDEES!M298*IDEES!M157/'TechHeat-COM'!N147/'TechHeat-COM'!N200</f>
        <v>0</v>
      </c>
      <c r="O41" s="1">
        <f>IDEES!N298*IDEES!N157/'TechHeat-COM'!O147/'TechHeat-COM'!O200</f>
        <v>2.5231963830641226E-3</v>
      </c>
      <c r="P41" s="1">
        <f>IDEES!O298*IDEES!O157/'TechHeat-COM'!P147/'TechHeat-COM'!P200</f>
        <v>0</v>
      </c>
      <c r="Q41" s="1">
        <f>IDEES!P298*IDEES!P157/'TechHeat-COM'!Q147/'TechHeat-COM'!Q200</f>
        <v>3.0320941091388973E-2</v>
      </c>
      <c r="R41" s="1">
        <f>IDEES!Q298*IDEES!Q157/'TechHeat-COM'!R147/'TechHeat-COM'!R200</f>
        <v>0</v>
      </c>
      <c r="S41" s="1">
        <f>IDEES!R298*IDEES!R157/'TechHeat-COM'!S147/'TechHeat-COM'!S200</f>
        <v>8.0340682954968233E-3</v>
      </c>
      <c r="T41" s="1">
        <f>IDEES!S298*IDEES!S157/'TechHeat-COM'!T147/'TechHeat-COM'!T200</f>
        <v>7.0278007251179928E-2</v>
      </c>
      <c r="U41" s="1">
        <f>IDEES!T298*IDEES!T157/'TechHeat-COM'!U147/'TechHeat-COM'!U200</f>
        <v>0</v>
      </c>
      <c r="V41" s="1">
        <f>IDEES!U298*IDEES!U157/'TechHeat-COM'!V147/'TechHeat-COM'!V200</f>
        <v>7.030613571323012E-2</v>
      </c>
      <c r="W41" s="1">
        <f>IDEES!V298*IDEES!V157/'TechHeat-COM'!W147/'TechHeat-COM'!W200</f>
        <v>9.1416455140596584E-2</v>
      </c>
      <c r="X41" s="1">
        <f>IDEES!W298*IDEES!W157/'TechHeat-COM'!X147/'TechHeat-COM'!X200</f>
        <v>0</v>
      </c>
      <c r="Y41" s="1">
        <f>IDEES!X298*IDEES!X157/'TechHeat-COM'!Y147/'TechHeat-COM'!Y200</f>
        <v>0</v>
      </c>
      <c r="Z41" s="1">
        <f>IDEES!Y298*IDEES!Y157/'TechHeat-COM'!Z147/'TechHeat-COM'!Z200</f>
        <v>0</v>
      </c>
      <c r="AA41" s="1">
        <f>IDEES!Z298*IDEES!Z157/'TechHeat-COM'!AA147/'TechHeat-COM'!AA200</f>
        <v>0</v>
      </c>
      <c r="AB41" s="1">
        <f>IDEES!AA298*IDEES!AA157/'TechHeat-COM'!AB147/'TechHeat-COM'!AB200</f>
        <v>0</v>
      </c>
      <c r="AC41" s="1">
        <f>IDEES!AB298*IDEES!AB157/'TechHeat-COM'!AC147/'TechHeat-COM'!AC200</f>
        <v>0</v>
      </c>
      <c r="AD41" s="1">
        <f>IDEES!AC298*IDEES!AC157/'TechHeat-COM'!AD147/'TechHeat-COM'!AD200</f>
        <v>2.6157507435496941E-3</v>
      </c>
      <c r="AE41" s="1">
        <f>IDEES!AD298*IDEES!AD157/'TechHeat-COM'!AE147/'TechHeat-COM'!AE200</f>
        <v>1.0632854526326943E-2</v>
      </c>
      <c r="AF41" s="1">
        <f>IDEES!AE298*IDEES!AE157/'TechHeat-COM'!AF147/'TechHeat-COM'!AF200</f>
        <v>3.7658055118602058E-3</v>
      </c>
      <c r="AG41" s="1">
        <f>IDEES!AF298*IDEES!AF157/'TechHeat-COM'!AG147/'TechHeat-COM'!AG200</f>
        <v>0</v>
      </c>
      <c r="AH41" s="1">
        <f>IDEES!AG298*IDEES!AG157/'TechHeat-COM'!AH147/'TechHeat-COM'!AH200</f>
        <v>1.2771119563958827E-2</v>
      </c>
      <c r="AI41" s="1">
        <f>IDEES!AH298*IDEES!AH157/'TechHeat-COM'!AI147/'TechHeat-COM'!AI200</f>
        <v>1.0347653049258307E-3</v>
      </c>
      <c r="AJ41" s="1">
        <f>IDEES!AI298*IDEES!AI157/'TechHeat-COM'!AJ147/'TechHeat-COM'!AJ200</f>
        <v>5.8920660793352188E-4</v>
      </c>
      <c r="AK41" s="1">
        <f>IDEES!AJ298*IDEES!AJ157/'TechHeat-COM'!AK147/'TechHeat-COM'!AK200</f>
        <v>0</v>
      </c>
      <c r="AL41" s="1">
        <f>IDEES!AK298*IDEES!AK157/'TechHeat-COM'!AL147/'TechHeat-COM'!AL200</f>
        <v>0</v>
      </c>
      <c r="AM41" s="1">
        <f>IDEES!AL298*IDEES!AL157/'TechHeat-COM'!AM147/'TechHeat-COM'!AM200</f>
        <v>0</v>
      </c>
      <c r="AN41" s="1">
        <f>IDEES!AM298*IDEES!AM157/'TechHeat-COM'!AN147/'TechHeat-COM'!AN200</f>
        <v>1.6408325288030164E-3</v>
      </c>
      <c r="AO41" s="1">
        <f>IDEES!AN298*IDEES!AN157/'TechHeat-COM'!AO147/'TechHeat-COM'!AO200</f>
        <v>3.1784503871610044E-3</v>
      </c>
      <c r="AP41" s="1">
        <f>IDEES!AO298*IDEES!AO157/'TechHeat-COM'!AP147/'TechHeat-COM'!AP200</f>
        <v>0</v>
      </c>
      <c r="AQ41" s="7"/>
      <c r="AR41" s="7"/>
      <c r="AS41" s="7"/>
      <c r="AT41" s="7"/>
    </row>
    <row r="42" spans="1:46" x14ac:dyDescent="0.25">
      <c r="A42" t="str">
        <f t="shared" si="5"/>
        <v>LPG</v>
      </c>
      <c r="C42" t="str">
        <f>TechComm!L54</f>
        <v>C_ES-SH-SS_LPG</v>
      </c>
      <c r="D42" t="str">
        <f t="shared" si="2"/>
        <v>COMLPG</v>
      </c>
      <c r="E42" t="str">
        <f t="shared" si="7"/>
        <v>NR_ES-SS-SpHeat</v>
      </c>
      <c r="F42" s="1">
        <f>IDEES!E299*IDEES!E158/'TechHeat-COM'!F148/'TechHeat-COM'!F201</f>
        <v>0</v>
      </c>
      <c r="G42" s="1">
        <f>IDEES!F299*IDEES!F158/'TechHeat-COM'!G148/'TechHeat-COM'!G201</f>
        <v>0</v>
      </c>
      <c r="H42" s="1">
        <f>IDEES!G299*IDEES!G158/'TechHeat-COM'!H148/'TechHeat-COM'!H201</f>
        <v>0</v>
      </c>
      <c r="I42" s="1">
        <f>IDEES!H299*IDEES!H158/'TechHeat-COM'!I148/'TechHeat-COM'!I201</f>
        <v>0</v>
      </c>
      <c r="J42" s="1">
        <f>IDEES!I299*IDEES!I158/'TechHeat-COM'!J148/'TechHeat-COM'!J201</f>
        <v>0</v>
      </c>
      <c r="K42" s="1">
        <f>IDEES!J299*IDEES!J158/'TechHeat-COM'!K148/'TechHeat-COM'!K201</f>
        <v>0</v>
      </c>
      <c r="L42" s="1">
        <f>IDEES!K299*IDEES!K158/'TechHeat-COM'!L148/'TechHeat-COM'!L201</f>
        <v>0</v>
      </c>
      <c r="M42" s="1">
        <f>IDEES!L299*IDEES!L158/'TechHeat-COM'!M148/'TechHeat-COM'!M201</f>
        <v>0</v>
      </c>
      <c r="N42" s="1">
        <f>IDEES!M299*IDEES!M158/'TechHeat-COM'!N148/'TechHeat-COM'!N201</f>
        <v>0</v>
      </c>
      <c r="O42" s="1">
        <f>IDEES!N299*IDEES!N158/'TechHeat-COM'!O148/'TechHeat-COM'!O201</f>
        <v>0</v>
      </c>
      <c r="P42" s="1">
        <f>IDEES!O299*IDEES!O158/'TechHeat-COM'!P148/'TechHeat-COM'!P201</f>
        <v>0</v>
      </c>
      <c r="Q42" s="1">
        <f>IDEES!P299*IDEES!P158/'TechHeat-COM'!Q148/'TechHeat-COM'!Q201</f>
        <v>0</v>
      </c>
      <c r="R42" s="1">
        <f>IDEES!Q299*IDEES!Q158/'TechHeat-COM'!R148/'TechHeat-COM'!R201</f>
        <v>0</v>
      </c>
      <c r="S42" s="1">
        <f>IDEES!R299*IDEES!R158/'TechHeat-COM'!S148/'TechHeat-COM'!S201</f>
        <v>0</v>
      </c>
      <c r="T42" s="1">
        <f>IDEES!S299*IDEES!S158/'TechHeat-COM'!T148/'TechHeat-COM'!T201</f>
        <v>0</v>
      </c>
      <c r="U42" s="1">
        <f>IDEES!T299*IDEES!T158/'TechHeat-COM'!U148/'TechHeat-COM'!U201</f>
        <v>0</v>
      </c>
      <c r="V42" s="1">
        <f>IDEES!U299*IDEES!U158/'TechHeat-COM'!V148/'TechHeat-COM'!V201</f>
        <v>0</v>
      </c>
      <c r="W42" s="1">
        <f>IDEES!V299*IDEES!V158/'TechHeat-COM'!W148/'TechHeat-COM'!W201</f>
        <v>7.6742202166254353E-2</v>
      </c>
      <c r="X42" s="1">
        <f>IDEES!W299*IDEES!W158/'TechHeat-COM'!X148/'TechHeat-COM'!X201</f>
        <v>0</v>
      </c>
      <c r="Y42" s="1">
        <f>IDEES!X299*IDEES!X158/'TechHeat-COM'!Y148/'TechHeat-COM'!Y201</f>
        <v>6.6560900409815915E-4</v>
      </c>
      <c r="Z42" s="1">
        <f>IDEES!Y299*IDEES!Y158/'TechHeat-COM'!Z148/'TechHeat-COM'!Z201</f>
        <v>0</v>
      </c>
      <c r="AA42" s="1">
        <f>IDEES!Z299*IDEES!Z158/'TechHeat-COM'!AA148/'TechHeat-COM'!AA201</f>
        <v>0</v>
      </c>
      <c r="AB42" s="1">
        <f>IDEES!AA299*IDEES!AA158/'TechHeat-COM'!AB148/'TechHeat-COM'!AB201</f>
        <v>0</v>
      </c>
      <c r="AC42" s="1">
        <f>IDEES!AB299*IDEES!AB158/'TechHeat-COM'!AC148/'TechHeat-COM'!AC201</f>
        <v>0</v>
      </c>
      <c r="AD42" s="1">
        <f>IDEES!AC299*IDEES!AC158/'TechHeat-COM'!AD148/'TechHeat-COM'!AD201</f>
        <v>0</v>
      </c>
      <c r="AE42" s="1">
        <f>IDEES!AD299*IDEES!AD158/'TechHeat-COM'!AE148/'TechHeat-COM'!AE201</f>
        <v>0</v>
      </c>
      <c r="AF42" s="1">
        <f>IDEES!AE299*IDEES!AE158/'TechHeat-COM'!AF148/'TechHeat-COM'!AF201</f>
        <v>0</v>
      </c>
      <c r="AG42" s="1">
        <f>IDEES!AF299*IDEES!AF158/'TechHeat-COM'!AG148/'TechHeat-COM'!AG201</f>
        <v>0</v>
      </c>
      <c r="AH42" s="1">
        <f>IDEES!AG299*IDEES!AG158/'TechHeat-COM'!AH148/'TechHeat-COM'!AH201</f>
        <v>5.5867924242693958E-3</v>
      </c>
      <c r="AI42" s="1">
        <f>IDEES!AH299*IDEES!AH158/'TechHeat-COM'!AI148/'TechHeat-COM'!AI201</f>
        <v>0</v>
      </c>
      <c r="AJ42" s="1">
        <f>IDEES!AI299*IDEES!AI158/'TechHeat-COM'!AJ148/'TechHeat-COM'!AJ201</f>
        <v>0</v>
      </c>
      <c r="AK42" s="1">
        <f>IDEES!AJ299*IDEES!AJ158/'TechHeat-COM'!AK148/'TechHeat-COM'!AK201</f>
        <v>0</v>
      </c>
      <c r="AL42" s="1">
        <f>IDEES!AK299*IDEES!AK158/'TechHeat-COM'!AL148/'TechHeat-COM'!AL201</f>
        <v>0</v>
      </c>
      <c r="AM42" s="1">
        <f>IDEES!AL299*IDEES!AL158/'TechHeat-COM'!AM148/'TechHeat-COM'!AM201</f>
        <v>0</v>
      </c>
      <c r="AN42" s="1">
        <f>IDEES!AM299*IDEES!AM158/'TechHeat-COM'!AN148/'TechHeat-COM'!AN201</f>
        <v>0</v>
      </c>
      <c r="AO42" s="1">
        <f>IDEES!AN299*IDEES!AN158/'TechHeat-COM'!AO148/'TechHeat-COM'!AO201</f>
        <v>0</v>
      </c>
      <c r="AP42" s="1">
        <f>IDEES!AO299*IDEES!AO158/'TechHeat-COM'!AP148/'TechHeat-COM'!AP201</f>
        <v>0</v>
      </c>
      <c r="AQ42" s="7"/>
      <c r="AR42" s="7"/>
      <c r="AS42" s="7"/>
      <c r="AT42" s="7"/>
    </row>
    <row r="43" spans="1:46" x14ac:dyDescent="0.25">
      <c r="A43" t="str">
        <f t="shared" si="5"/>
        <v>Solids</v>
      </c>
      <c r="C43" t="str">
        <f>TechComm!L55</f>
        <v>C_ES-SH-SS_COA</v>
      </c>
      <c r="D43" t="str">
        <f t="shared" si="2"/>
        <v>COMCOA</v>
      </c>
      <c r="E43" t="str">
        <f t="shared" si="7"/>
        <v>NR_ES-SS-SpHeat</v>
      </c>
      <c r="F43" s="1">
        <f>IDEES!E300*IDEES!E159/'TechHeat-COM'!F149/'TechHeat-COM'!F202</f>
        <v>2.1473807335626069E-3</v>
      </c>
      <c r="G43" s="1">
        <f>IDEES!F300*IDEES!F159/'TechHeat-COM'!G149/'TechHeat-COM'!G202</f>
        <v>0</v>
      </c>
      <c r="H43" s="1">
        <f>IDEES!G300*IDEES!G159/'TechHeat-COM'!H149/'TechHeat-COM'!H202</f>
        <v>1.6632034531980119E-3</v>
      </c>
      <c r="I43" s="1">
        <f>IDEES!H300*IDEES!H159/'TechHeat-COM'!I149/'TechHeat-COM'!I202</f>
        <v>0</v>
      </c>
      <c r="J43" s="1">
        <f>IDEES!I300*IDEES!I159/'TechHeat-COM'!J149/'TechHeat-COM'!J202</f>
        <v>0</v>
      </c>
      <c r="K43" s="1">
        <f>IDEES!J300*IDEES!J159/'TechHeat-COM'!K149/'TechHeat-COM'!K202</f>
        <v>1.3039658220818347E-2</v>
      </c>
      <c r="L43" s="1">
        <f>IDEES!K300*IDEES!K159/'TechHeat-COM'!L149/'TechHeat-COM'!L202</f>
        <v>9.2575023198182477E-2</v>
      </c>
      <c r="M43" s="1">
        <f>IDEES!L300*IDEES!L159/'TechHeat-COM'!M149/'TechHeat-COM'!M202</f>
        <v>0</v>
      </c>
      <c r="N43" s="1">
        <f>IDEES!M300*IDEES!M159/'TechHeat-COM'!N149/'TechHeat-COM'!N202</f>
        <v>6.3985970398085202E-4</v>
      </c>
      <c r="O43" s="1">
        <f>IDEES!N300*IDEES!N159/'TechHeat-COM'!O149/'TechHeat-COM'!O202</f>
        <v>1.585080261529271E-2</v>
      </c>
      <c r="P43" s="1">
        <f>IDEES!O300*IDEES!O159/'TechHeat-COM'!P149/'TechHeat-COM'!P202</f>
        <v>7.6266630562225109E-4</v>
      </c>
      <c r="Q43" s="1">
        <f>IDEES!P300*IDEES!P159/'TechHeat-COM'!Q149/'TechHeat-COM'!Q202</f>
        <v>0</v>
      </c>
      <c r="R43" s="1">
        <f>IDEES!Q300*IDEES!Q159/'TechHeat-COM'!R149/'TechHeat-COM'!R202</f>
        <v>0</v>
      </c>
      <c r="S43" s="1">
        <f>IDEES!R300*IDEES!R159/'TechHeat-COM'!S149/'TechHeat-COM'!S202</f>
        <v>7.2490551643959169E-4</v>
      </c>
      <c r="T43" s="1">
        <f>IDEES!S300*IDEES!S159/'TechHeat-COM'!T149/'TechHeat-COM'!T202</f>
        <v>1.2681510419324357E-3</v>
      </c>
      <c r="U43" s="1">
        <f>IDEES!T300*IDEES!T159/'TechHeat-COM'!U149/'TechHeat-COM'!U202</f>
        <v>0</v>
      </c>
      <c r="V43" s="1">
        <f>IDEES!U300*IDEES!U159/'TechHeat-COM'!V149/'TechHeat-COM'!V202</f>
        <v>0</v>
      </c>
      <c r="W43" s="1">
        <f>IDEES!V300*IDEES!V159/'TechHeat-COM'!W149/'TechHeat-COM'!W202</f>
        <v>0</v>
      </c>
      <c r="X43" s="1">
        <f>IDEES!W300*IDEES!W159/'TechHeat-COM'!X149/'TechHeat-COM'!X202</f>
        <v>2.2707721027360253E-2</v>
      </c>
      <c r="Y43" s="1">
        <f>IDEES!X300*IDEES!X159/'TechHeat-COM'!Y149/'TechHeat-COM'!Y202</f>
        <v>0</v>
      </c>
      <c r="Z43" s="1">
        <f>IDEES!Y300*IDEES!Y159/'TechHeat-COM'!Z149/'TechHeat-COM'!Z202</f>
        <v>1.1787764148766837E-2</v>
      </c>
      <c r="AA43" s="1">
        <f>IDEES!Z300*IDEES!Z159/'TechHeat-COM'!AA149/'TechHeat-COM'!AA202</f>
        <v>0</v>
      </c>
      <c r="AB43" s="1">
        <f>IDEES!AA300*IDEES!AA159/'TechHeat-COM'!AB149/'TechHeat-COM'!AB202</f>
        <v>8.3319974300068102E-4</v>
      </c>
      <c r="AC43" s="1">
        <f>IDEES!AB300*IDEES!AB159/'TechHeat-COM'!AC149/'TechHeat-COM'!AC202</f>
        <v>0</v>
      </c>
      <c r="AD43" s="1">
        <f>IDEES!AC300*IDEES!AC159/'TechHeat-COM'!AD149/'TechHeat-COM'!AD202</f>
        <v>0.39611536817521353</v>
      </c>
      <c r="AE43" s="1">
        <f>IDEES!AD300*IDEES!AD159/'TechHeat-COM'!AE149/'TechHeat-COM'!AE202</f>
        <v>0</v>
      </c>
      <c r="AF43" s="1">
        <f>IDEES!AE300*IDEES!AE159/'TechHeat-COM'!AF149/'TechHeat-COM'!AF202</f>
        <v>2.5424060283296598E-4</v>
      </c>
      <c r="AG43" s="1">
        <f>IDEES!AF300*IDEES!AF159/'TechHeat-COM'!AG149/'TechHeat-COM'!AG202</f>
        <v>0</v>
      </c>
      <c r="AH43" s="1">
        <f>IDEES!AG300*IDEES!AG159/'TechHeat-COM'!AH149/'TechHeat-COM'!AH202</f>
        <v>0</v>
      </c>
      <c r="AI43" s="1">
        <f>IDEES!AH300*IDEES!AH159/'TechHeat-COM'!AI149/'TechHeat-COM'!AI202</f>
        <v>0.12387453023441998</v>
      </c>
      <c r="AJ43" s="1">
        <f>IDEES!AI300*IDEES!AI159/'TechHeat-COM'!AJ149/'TechHeat-COM'!AJ202</f>
        <v>8.3675022328663917E-3</v>
      </c>
      <c r="AK43" s="1">
        <f>IDEES!AJ300*IDEES!AJ159/'TechHeat-COM'!AK149/'TechHeat-COM'!AK202</f>
        <v>6.0615304301480765E-4</v>
      </c>
      <c r="AL43" s="1">
        <f>IDEES!AK300*IDEES!AK159/'TechHeat-COM'!AL149/'TechHeat-COM'!AL202</f>
        <v>4.5742423831916089E-2</v>
      </c>
      <c r="AM43" s="1">
        <f>IDEES!AL300*IDEES!AL159/'TechHeat-COM'!AM149/'TechHeat-COM'!AM202</f>
        <v>0</v>
      </c>
      <c r="AN43" s="1">
        <f>IDEES!AM300*IDEES!AM159/'TechHeat-COM'!AN149/'TechHeat-COM'!AN202</f>
        <v>9.0577908080460964E-4</v>
      </c>
      <c r="AO43" s="1">
        <f>IDEES!AN300*IDEES!AN159/'TechHeat-COM'!AO149/'TechHeat-COM'!AO202</f>
        <v>0.12847298781559582</v>
      </c>
      <c r="AP43" s="1">
        <f>IDEES!AO300*IDEES!AO159/'TechHeat-COM'!AP149/'TechHeat-COM'!AP202</f>
        <v>3.091067920512718E-3</v>
      </c>
      <c r="AQ43" s="7"/>
      <c r="AR43" s="7"/>
      <c r="AS43" s="7"/>
      <c r="AT43" s="7"/>
    </row>
    <row r="44" spans="1:46" x14ac:dyDescent="0.25">
      <c r="A44" t="str">
        <f t="shared" si="5"/>
        <v>Biomass and wastes</v>
      </c>
      <c r="C44" t="str">
        <f>TechComm!L56</f>
        <v>C_ES-SH-OF_BIO</v>
      </c>
      <c r="D44" t="str">
        <f t="shared" si="2"/>
        <v>COMBIO</v>
      </c>
      <c r="E44" t="str">
        <f>TechComm!C30</f>
        <v>NR_ES-OF-SpHeat</v>
      </c>
      <c r="F44" s="1">
        <f>IDEES!E321*IDEES!E152/'TechHeat-COM'!F150/'TechHeat-COM'!F203</f>
        <v>0.12703409361729306</v>
      </c>
      <c r="G44" s="1">
        <f>IDEES!F321*IDEES!F152/'TechHeat-COM'!G150/'TechHeat-COM'!G203</f>
        <v>1.8699903668958487E-3</v>
      </c>
      <c r="H44" s="1">
        <f>IDEES!G321*IDEES!G152/'TechHeat-COM'!H150/'TechHeat-COM'!H203</f>
        <v>1.1927422618846375E-2</v>
      </c>
      <c r="I44" s="1">
        <f>IDEES!H321*IDEES!H152/'TechHeat-COM'!I150/'TechHeat-COM'!I203</f>
        <v>0.48664871726585274</v>
      </c>
      <c r="J44" s="1">
        <f>IDEES!I321*IDEES!I152/'TechHeat-COM'!J150/'TechHeat-COM'!J203</f>
        <v>6.2259033101844906E-3</v>
      </c>
      <c r="K44" s="1">
        <f>IDEES!J321*IDEES!J152/'TechHeat-COM'!K150/'TechHeat-COM'!K203</f>
        <v>6.3222817342673529E-2</v>
      </c>
      <c r="L44" s="1">
        <f>IDEES!K321*IDEES!K152/'TechHeat-COM'!L150/'TechHeat-COM'!L203</f>
        <v>0</v>
      </c>
      <c r="M44" s="1">
        <f>IDEES!L321*IDEES!L152/'TechHeat-COM'!M150/'TechHeat-COM'!M203</f>
        <v>4.7198919519379476E-2</v>
      </c>
      <c r="N44" s="1">
        <f>IDEES!M321*IDEES!M152/'TechHeat-COM'!N150/'TechHeat-COM'!N203</f>
        <v>2.476049892269953E-2</v>
      </c>
      <c r="O44" s="1">
        <f>IDEES!N321*IDEES!N152/'TechHeat-COM'!O150/'TechHeat-COM'!O203</f>
        <v>0.10503308067091814</v>
      </c>
      <c r="P44" s="1">
        <f>IDEES!O321*IDEES!O152/'TechHeat-COM'!P150/'TechHeat-COM'!P203</f>
        <v>0.1208470842564888</v>
      </c>
      <c r="Q44" s="1">
        <f>IDEES!P321*IDEES!P152/'TechHeat-COM'!Q150/'TechHeat-COM'!Q203</f>
        <v>0.86932436439282657</v>
      </c>
      <c r="R44" s="1">
        <f>IDEES!Q321*IDEES!Q152/'TechHeat-COM'!R150/'TechHeat-COM'!R203</f>
        <v>0</v>
      </c>
      <c r="S44" s="1">
        <f>IDEES!R321*IDEES!R152/'TechHeat-COM'!S150/'TechHeat-COM'!S203</f>
        <v>3.7411528874996269E-3</v>
      </c>
      <c r="T44" s="1">
        <f>IDEES!S321*IDEES!S152/'TechHeat-COM'!T150/'TechHeat-COM'!T203</f>
        <v>0.18705099226334818</v>
      </c>
      <c r="U44" s="1">
        <f>IDEES!T321*IDEES!T152/'TechHeat-COM'!U150/'TechHeat-COM'!U203</f>
        <v>1.7962279535388464E-2</v>
      </c>
      <c r="V44" s="1">
        <f>IDEES!U321*IDEES!U152/'TechHeat-COM'!V150/'TechHeat-COM'!V203</f>
        <v>0</v>
      </c>
      <c r="W44" s="1">
        <f>IDEES!V321*IDEES!V152/'TechHeat-COM'!W150/'TechHeat-COM'!W203</f>
        <v>0</v>
      </c>
      <c r="X44" s="1">
        <f>IDEES!W321*IDEES!W152/'TechHeat-COM'!X150/'TechHeat-COM'!X203</f>
        <v>4.5927967598104559E-2</v>
      </c>
      <c r="Y44" s="1">
        <f>IDEES!X321*IDEES!X152/'TechHeat-COM'!Y150/'TechHeat-COM'!Y203</f>
        <v>0</v>
      </c>
      <c r="Z44" s="1">
        <f>IDEES!Y321*IDEES!Y152/'TechHeat-COM'!Z150/'TechHeat-COM'!Z203</f>
        <v>0.12270715073613592</v>
      </c>
      <c r="AA44" s="1">
        <f>IDEES!Z321*IDEES!Z152/'TechHeat-COM'!AA150/'TechHeat-COM'!AA203</f>
        <v>0</v>
      </c>
      <c r="AB44" s="1">
        <f>IDEES!AA321*IDEES!AA152/'TechHeat-COM'!AB150/'TechHeat-COM'!AB203</f>
        <v>1.5109772963982852E-2</v>
      </c>
      <c r="AC44" s="1">
        <f>IDEES!AB321*IDEES!AB152/'TechHeat-COM'!AC150/'TechHeat-COM'!AC203</f>
        <v>4.6797893529445064E-2</v>
      </c>
      <c r="AD44" s="1">
        <f>IDEES!AC321*IDEES!AC152/'TechHeat-COM'!AD150/'TechHeat-COM'!AD203</f>
        <v>0.28148786938270826</v>
      </c>
      <c r="AE44" s="1">
        <f>IDEES!AD321*IDEES!AD152/'TechHeat-COM'!AE150/'TechHeat-COM'!AE203</f>
        <v>0</v>
      </c>
      <c r="AF44" s="1">
        <f>IDEES!AE321*IDEES!AE152/'TechHeat-COM'!AF150/'TechHeat-COM'!AF203</f>
        <v>0</v>
      </c>
      <c r="AG44" s="1">
        <f>IDEES!AF321*IDEES!AF152/'TechHeat-COM'!AG150/'TechHeat-COM'!AG203</f>
        <v>5.8386490505277618E-2</v>
      </c>
      <c r="AH44" s="1">
        <f>IDEES!AG321*IDEES!AG152/'TechHeat-COM'!AH150/'TechHeat-COM'!AH203</f>
        <v>0</v>
      </c>
      <c r="AI44" s="1">
        <f>IDEES!AH321*IDEES!AH152/'TechHeat-COM'!AI150/'TechHeat-COM'!AI203</f>
        <v>2.3990448155875817E-2</v>
      </c>
      <c r="AJ44" s="1">
        <f>IDEES!AI321*IDEES!AI152/'TechHeat-COM'!AJ150/'TechHeat-COM'!AJ203</f>
        <v>7.146072825552216E-2</v>
      </c>
      <c r="AK44" s="1">
        <f>IDEES!AJ321*IDEES!AJ152/'TechHeat-COM'!AK150/'TechHeat-COM'!AK203</f>
        <v>1.7192165517265223E-2</v>
      </c>
      <c r="AL44" s="1">
        <f>IDEES!AK321*IDEES!AK152/'TechHeat-COM'!AL150/'TechHeat-COM'!AL203</f>
        <v>0</v>
      </c>
      <c r="AM44" s="1">
        <f>IDEES!AL321*IDEES!AL152/'TechHeat-COM'!AM150/'TechHeat-COM'!AM203</f>
        <v>0</v>
      </c>
      <c r="AN44" s="1">
        <f>IDEES!AM321*IDEES!AM152/'TechHeat-COM'!AN150/'TechHeat-COM'!AN203</f>
        <v>1.5634468633611689E-2</v>
      </c>
      <c r="AO44" s="1">
        <f>IDEES!AN321*IDEES!AN152/'TechHeat-COM'!AO150/'TechHeat-COM'!AO203</f>
        <v>2.1767780321753576E-2</v>
      </c>
      <c r="AP44" s="1">
        <f>IDEES!AO321*IDEES!AO152/'TechHeat-COM'!AP150/'TechHeat-COM'!AP203</f>
        <v>6.9265350792377381E-3</v>
      </c>
      <c r="AQ44" s="7"/>
      <c r="AR44" s="7"/>
      <c r="AS44" s="7"/>
      <c r="AT44" s="7"/>
    </row>
    <row r="45" spans="1:46" x14ac:dyDescent="0.25">
      <c r="A45" t="str">
        <f t="shared" si="5"/>
        <v>Derived heat</v>
      </c>
      <c r="C45" t="str">
        <f>TechComm!L57</f>
        <v>C_ES-SH-OF_HET</v>
      </c>
      <c r="D45" t="str">
        <f t="shared" si="2"/>
        <v>COMHET</v>
      </c>
      <c r="E45" t="str">
        <f>E44</f>
        <v>NR_ES-OF-SpHeat</v>
      </c>
      <c r="F45" s="1">
        <f>IDEES!E322*IDEES!E153/'TechHeat-COM'!F151/'TechHeat-COM'!F204</f>
        <v>1.8999885154654814</v>
      </c>
      <c r="G45" s="1">
        <f>IDEES!F322*IDEES!F153/'TechHeat-COM'!G151/'TechHeat-COM'!G204</f>
        <v>0.26457719659432188</v>
      </c>
      <c r="H45" s="1">
        <f>IDEES!G322*IDEES!G153/'TechHeat-COM'!H151/'TechHeat-COM'!H204</f>
        <v>0.24795266604112365</v>
      </c>
      <c r="I45" s="1">
        <f>IDEES!H322*IDEES!H153/'TechHeat-COM'!I151/'TechHeat-COM'!I204</f>
        <v>0.25976591155713241</v>
      </c>
      <c r="J45" s="1">
        <f>IDEES!I322*IDEES!I153/'TechHeat-COM'!J151/'TechHeat-COM'!J204</f>
        <v>0</v>
      </c>
      <c r="K45" s="1">
        <f>IDEES!J322*IDEES!J153/'TechHeat-COM'!K151/'TechHeat-COM'!K204</f>
        <v>1.0246384647474633</v>
      </c>
      <c r="L45" s="1">
        <f>IDEES!K322*IDEES!K153/'TechHeat-COM'!L151/'TechHeat-COM'!L204</f>
        <v>8.8631235895379739</v>
      </c>
      <c r="M45" s="1">
        <f>IDEES!L322*IDEES!L153/'TechHeat-COM'!M151/'TechHeat-COM'!M204</f>
        <v>2.0720458904062524</v>
      </c>
      <c r="N45" s="1">
        <f>IDEES!M322*IDEES!M153/'TechHeat-COM'!N151/'TechHeat-COM'!N204</f>
        <v>0.29319802502406112</v>
      </c>
      <c r="O45" s="1">
        <f>IDEES!N322*IDEES!N153/'TechHeat-COM'!O151/'TechHeat-COM'!O204</f>
        <v>0</v>
      </c>
      <c r="P45" s="1">
        <f>IDEES!O322*IDEES!O153/'TechHeat-COM'!P151/'TechHeat-COM'!P204</f>
        <v>2.6722521552082807</v>
      </c>
      <c r="Q45" s="1">
        <f>IDEES!P322*IDEES!P153/'TechHeat-COM'!Q151/'TechHeat-COM'!Q204</f>
        <v>2.9689745315226892</v>
      </c>
      <c r="R45" s="1">
        <f>IDEES!Q322*IDEES!Q153/'TechHeat-COM'!R151/'TechHeat-COM'!R204</f>
        <v>0</v>
      </c>
      <c r="S45" s="1">
        <f>IDEES!R322*IDEES!R153/'TechHeat-COM'!S151/'TechHeat-COM'!S204</f>
        <v>9.8867457930139124E-2</v>
      </c>
      <c r="T45" s="1">
        <f>IDEES!S322*IDEES!S153/'TechHeat-COM'!T151/'TechHeat-COM'!T204</f>
        <v>0.52402754794344908</v>
      </c>
      <c r="U45" s="1">
        <f>IDEES!T322*IDEES!T153/'TechHeat-COM'!U151/'TechHeat-COM'!U204</f>
        <v>0</v>
      </c>
      <c r="V45" s="1">
        <f>IDEES!U322*IDEES!U153/'TechHeat-COM'!V151/'TechHeat-COM'!V204</f>
        <v>0.10602963275315949</v>
      </c>
      <c r="W45" s="1">
        <f>IDEES!V322*IDEES!V153/'TechHeat-COM'!W151/'TechHeat-COM'!W204</f>
        <v>0.17700196650552996</v>
      </c>
      <c r="X45" s="1">
        <f>IDEES!W322*IDEES!W153/'TechHeat-COM'!X151/'TechHeat-COM'!X204</f>
        <v>0.44780611796396613</v>
      </c>
      <c r="Y45" s="1">
        <f>IDEES!X322*IDEES!X153/'TechHeat-COM'!Y151/'TechHeat-COM'!Y204</f>
        <v>6.9213830085996089E-2</v>
      </c>
      <c r="Z45" s="1">
        <f>IDEES!Y322*IDEES!Y153/'TechHeat-COM'!Z151/'TechHeat-COM'!Z204</f>
        <v>0.36452084943277308</v>
      </c>
      <c r="AA45" s="1">
        <f>IDEES!Z322*IDEES!Z153/'TechHeat-COM'!AA151/'TechHeat-COM'!AA204</f>
        <v>0</v>
      </c>
      <c r="AB45" s="1">
        <f>IDEES!AA322*IDEES!AA153/'TechHeat-COM'!AB151/'TechHeat-COM'!AB204</f>
        <v>1.3692729478606529</v>
      </c>
      <c r="AC45" s="1">
        <f>IDEES!AB322*IDEES!AB153/'TechHeat-COM'!AC151/'TechHeat-COM'!AC204</f>
        <v>0.61760497836485606</v>
      </c>
      <c r="AD45" s="1">
        <f>IDEES!AC322*IDEES!AC153/'TechHeat-COM'!AD151/'TechHeat-COM'!AD204</f>
        <v>2.1388569336919305</v>
      </c>
      <c r="AE45" s="1">
        <f>IDEES!AD322*IDEES!AD153/'TechHeat-COM'!AE151/'TechHeat-COM'!AE204</f>
        <v>2.5029269409187056E-2</v>
      </c>
      <c r="AF45" s="1">
        <f>IDEES!AE322*IDEES!AE153/'TechHeat-COM'!AF151/'TechHeat-COM'!AF204</f>
        <v>0.45350290124131554</v>
      </c>
      <c r="AG45" s="1">
        <f>IDEES!AF322*IDEES!AF153/'TechHeat-COM'!AG151/'TechHeat-COM'!AG204</f>
        <v>3.4191967674954471</v>
      </c>
      <c r="AH45" s="1">
        <f>IDEES!AG322*IDEES!AG153/'TechHeat-COM'!AH151/'TechHeat-COM'!AH204</f>
        <v>8.6964194938179723E-2</v>
      </c>
      <c r="AI45" s="1">
        <f>IDEES!AH322*IDEES!AH153/'TechHeat-COM'!AI151/'TechHeat-COM'!AI204</f>
        <v>0.59839178483984024</v>
      </c>
      <c r="AJ45" s="1">
        <f>IDEES!AI322*IDEES!AI153/'TechHeat-COM'!AJ151/'TechHeat-COM'!AJ204</f>
        <v>1.0188937584012316</v>
      </c>
      <c r="AK45" s="1">
        <f>IDEES!AJ322*IDEES!AJ153/'TechHeat-COM'!AK151/'TechHeat-COM'!AK204</f>
        <v>0</v>
      </c>
      <c r="AL45" s="1">
        <f>IDEES!AK322*IDEES!AK153/'TechHeat-COM'!AL151/'TechHeat-COM'!AL204</f>
        <v>0.12927363949213078</v>
      </c>
      <c r="AM45" s="1">
        <f>IDEES!AL322*IDEES!AL153/'TechHeat-COM'!AM151/'TechHeat-COM'!AM204</f>
        <v>0</v>
      </c>
      <c r="AN45" s="1">
        <f>IDEES!AM322*IDEES!AM153/'TechHeat-COM'!AN151/'TechHeat-COM'!AN204</f>
        <v>2.81870698366243E-2</v>
      </c>
      <c r="AO45" s="1">
        <f>IDEES!AN322*IDEES!AN153/'TechHeat-COM'!AO151/'TechHeat-COM'!AO204</f>
        <v>0.19849903492286988</v>
      </c>
      <c r="AP45" s="1">
        <f>IDEES!AO322*IDEES!AO153/'TechHeat-COM'!AP151/'TechHeat-COM'!AP204</f>
        <v>4.0858321414556338E-3</v>
      </c>
      <c r="AQ45" s="7"/>
      <c r="AR45" s="7"/>
      <c r="AS45" s="7"/>
      <c r="AT45" s="7"/>
    </row>
    <row r="46" spans="1:46" x14ac:dyDescent="0.25">
      <c r="A46" t="str">
        <f t="shared" si="5"/>
        <v>Electricity</v>
      </c>
      <c r="C46" t="str">
        <f>TechComm!L58</f>
        <v>C_ES-SH-OF_ELC</v>
      </c>
      <c r="D46" t="str">
        <f t="shared" si="2"/>
        <v>COMELC</v>
      </c>
      <c r="E46" t="str">
        <f t="shared" ref="E46:E51" si="8">E45</f>
        <v>NR_ES-OF-SpHeat</v>
      </c>
      <c r="F46" s="1">
        <f>IDEES!E323*IDEES!E154/'TechHeat-COM'!F152/'TechHeat-COM'!F205</f>
        <v>0.61993035555817111</v>
      </c>
      <c r="G46" s="1">
        <f>IDEES!F323*IDEES!F154/'TechHeat-COM'!G152/'TechHeat-COM'!G205</f>
        <v>1.8470247182670885</v>
      </c>
      <c r="H46" s="1">
        <f>IDEES!G323*IDEES!G154/'TechHeat-COM'!H152/'TechHeat-COM'!H205</f>
        <v>0.33137715331347523</v>
      </c>
      <c r="I46" s="1">
        <f>IDEES!H323*IDEES!H154/'TechHeat-COM'!I152/'TechHeat-COM'!I205</f>
        <v>0.95120463994498905</v>
      </c>
      <c r="J46" s="1">
        <f>IDEES!I323*IDEES!I154/'TechHeat-COM'!J152/'TechHeat-COM'!J205</f>
        <v>0.11828557119891103</v>
      </c>
      <c r="K46" s="1">
        <f>IDEES!J323*IDEES!J154/'TechHeat-COM'!K152/'TechHeat-COM'!K205</f>
        <v>0.96658205250766072</v>
      </c>
      <c r="L46" s="1">
        <f>IDEES!K323*IDEES!K154/'TechHeat-COM'!L152/'TechHeat-COM'!L205</f>
        <v>5.0543474977451694</v>
      </c>
      <c r="M46" s="1">
        <f>IDEES!L323*IDEES!L154/'TechHeat-COM'!M152/'TechHeat-COM'!M205</f>
        <v>0.53408636224095574</v>
      </c>
      <c r="N46" s="1">
        <f>IDEES!M323*IDEES!M154/'TechHeat-COM'!N152/'TechHeat-COM'!N205</f>
        <v>0.19142763224695555</v>
      </c>
      <c r="O46" s="1">
        <f>IDEES!N323*IDEES!N154/'TechHeat-COM'!O152/'TechHeat-COM'!O205</f>
        <v>3.3640251624761506</v>
      </c>
      <c r="P46" s="1">
        <f>IDEES!O323*IDEES!O154/'TechHeat-COM'!P152/'TechHeat-COM'!P205</f>
        <v>2.0551009598057495</v>
      </c>
      <c r="Q46" s="1">
        <f>IDEES!P323*IDEES!P154/'TechHeat-COM'!Q152/'TechHeat-COM'!Q205</f>
        <v>11.3352211412308</v>
      </c>
      <c r="R46" s="1">
        <f>IDEES!Q323*IDEES!Q154/'TechHeat-COM'!R152/'TechHeat-COM'!R205</f>
        <v>0.82391724277357226</v>
      </c>
      <c r="S46" s="1">
        <f>IDEES!R323*IDEES!R154/'TechHeat-COM'!S152/'TechHeat-COM'!S205</f>
        <v>0.15420903298023617</v>
      </c>
      <c r="T46" s="1">
        <f>IDEES!S323*IDEES!S154/'TechHeat-COM'!T152/'TechHeat-COM'!T205</f>
        <v>0.56623173907326407</v>
      </c>
      <c r="U46" s="1">
        <f>IDEES!T323*IDEES!T154/'TechHeat-COM'!U152/'TechHeat-COM'!U205</f>
        <v>0.63031294521814729</v>
      </c>
      <c r="V46" s="1">
        <f>IDEES!U323*IDEES!U154/'TechHeat-COM'!V152/'TechHeat-COM'!V205</f>
        <v>1.6894014957713886E-2</v>
      </c>
      <c r="W46" s="1">
        <f>IDEES!V323*IDEES!V154/'TechHeat-COM'!W152/'TechHeat-COM'!W205</f>
        <v>3.3396008641486148</v>
      </c>
      <c r="X46" s="1">
        <f>IDEES!W323*IDEES!W154/'TechHeat-COM'!X152/'TechHeat-COM'!X205</f>
        <v>0.10867153174442963</v>
      </c>
      <c r="Y46" s="1">
        <f>IDEES!X323*IDEES!X154/'TechHeat-COM'!Y152/'TechHeat-COM'!Y205</f>
        <v>0.19864418968503145</v>
      </c>
      <c r="Z46" s="1">
        <f>IDEES!Y323*IDEES!Y154/'TechHeat-COM'!Z152/'TechHeat-COM'!Z205</f>
        <v>0.12153898462623143</v>
      </c>
      <c r="AA46" s="1">
        <f>IDEES!Z323*IDEES!Z154/'TechHeat-COM'!AA152/'TechHeat-COM'!AA205</f>
        <v>1.3000668688130917E-2</v>
      </c>
      <c r="AB46" s="1">
        <f>IDEES!AA323*IDEES!AA154/'TechHeat-COM'!AB152/'TechHeat-COM'!AB205</f>
        <v>2.6529996830657767</v>
      </c>
      <c r="AC46" s="1">
        <f>IDEES!AB323*IDEES!AB154/'TechHeat-COM'!AC152/'TechHeat-COM'!AC205</f>
        <v>2.3615767535114225</v>
      </c>
      <c r="AD46" s="1">
        <f>IDEES!AC323*IDEES!AC154/'TechHeat-COM'!AD152/'TechHeat-COM'!AD205</f>
        <v>2.6839396256897601</v>
      </c>
      <c r="AE46" s="1">
        <f>IDEES!AD323*IDEES!AD154/'TechHeat-COM'!AE152/'TechHeat-COM'!AE205</f>
        <v>0.6114990883750584</v>
      </c>
      <c r="AF46" s="1">
        <f>IDEES!AE323*IDEES!AE154/'TechHeat-COM'!AF152/'TechHeat-COM'!AF205</f>
        <v>0.31874580582568163</v>
      </c>
      <c r="AG46" s="1">
        <f>IDEES!AF323*IDEES!AF154/'TechHeat-COM'!AG152/'TechHeat-COM'!AG205</f>
        <v>3.5193317401043278</v>
      </c>
      <c r="AH46" s="1">
        <f>IDEES!AG323*IDEES!AG154/'TechHeat-COM'!AH152/'TechHeat-COM'!AH205</f>
        <v>0.10663037246245555</v>
      </c>
      <c r="AI46" s="1">
        <f>IDEES!AH323*IDEES!AH154/'TechHeat-COM'!AI152/'TechHeat-COM'!AI205</f>
        <v>0.68897342126143335</v>
      </c>
      <c r="AJ46" s="1">
        <f>IDEES!AI323*IDEES!AI154/'TechHeat-COM'!AJ152/'TechHeat-COM'!AJ205</f>
        <v>6.5249721153884588</v>
      </c>
      <c r="AK46" s="1">
        <f>IDEES!AJ323*IDEES!AJ154/'TechHeat-COM'!AK152/'TechHeat-COM'!AK205</f>
        <v>4.4053998707506349E-2</v>
      </c>
      <c r="AL46" s="1">
        <f>IDEES!AK323*IDEES!AK154/'TechHeat-COM'!AL152/'TechHeat-COM'!AL205</f>
        <v>8.0798891616429887E-3</v>
      </c>
      <c r="AM46" s="1">
        <f>IDEES!AL323*IDEES!AL154/'TechHeat-COM'!AM152/'TechHeat-COM'!AM205</f>
        <v>9.781929336426143E-4</v>
      </c>
      <c r="AN46" s="1">
        <f>IDEES!AM323*IDEES!AM154/'TechHeat-COM'!AN152/'TechHeat-COM'!AN205</f>
        <v>4.4270490977168557E-2</v>
      </c>
      <c r="AO46" s="1">
        <f>IDEES!AN323*IDEES!AN154/'TechHeat-COM'!AO152/'TechHeat-COM'!AO205</f>
        <v>9.6667950754189658E-2</v>
      </c>
      <c r="AP46" s="1">
        <f>IDEES!AO323*IDEES!AO154/'TechHeat-COM'!AP152/'TechHeat-COM'!AP205</f>
        <v>1.4965137346269794E-2</v>
      </c>
      <c r="AQ46" s="7"/>
      <c r="AR46" s="7"/>
      <c r="AS46" s="7"/>
      <c r="AT46" s="7"/>
    </row>
    <row r="47" spans="1:46" x14ac:dyDescent="0.25">
      <c r="A47" t="str">
        <f t="shared" si="5"/>
        <v>Gas</v>
      </c>
      <c r="C47" t="str">
        <f>TechComm!L59</f>
        <v>C_ES-SH-OF_GAS</v>
      </c>
      <c r="D47" t="str">
        <f t="shared" si="2"/>
        <v>COMGAS</v>
      </c>
      <c r="E47" t="str">
        <f t="shared" si="8"/>
        <v>NR_ES-OF-SpHeat</v>
      </c>
      <c r="F47" s="1">
        <f>IDEES!E324*IDEES!E155/'TechHeat-COM'!F153/'TechHeat-COM'!F206</f>
        <v>1.2892537001913837</v>
      </c>
      <c r="G47" s="1">
        <f>IDEES!F324*IDEES!F155/'TechHeat-COM'!G153/'TechHeat-COM'!G206</f>
        <v>4.5276461446691876</v>
      </c>
      <c r="H47" s="1">
        <f>IDEES!G324*IDEES!G155/'TechHeat-COM'!H153/'TechHeat-COM'!H206</f>
        <v>0.1027726830773279</v>
      </c>
      <c r="I47" s="1">
        <f>IDEES!H324*IDEES!H155/'TechHeat-COM'!I153/'TechHeat-COM'!I206</f>
        <v>1.2178195208414573</v>
      </c>
      <c r="J47" s="1">
        <f>IDEES!I324*IDEES!I155/'TechHeat-COM'!J153/'TechHeat-COM'!J206</f>
        <v>2.6225741587883935E-4</v>
      </c>
      <c r="K47" s="1">
        <f>IDEES!J324*IDEES!J155/'TechHeat-COM'!K153/'TechHeat-COM'!K206</f>
        <v>2.790251757082935</v>
      </c>
      <c r="L47" s="1">
        <f>IDEES!K324*IDEES!K155/'TechHeat-COM'!L153/'TechHeat-COM'!L206</f>
        <v>18.50101666057483</v>
      </c>
      <c r="M47" s="1">
        <f>IDEES!L324*IDEES!L155/'TechHeat-COM'!M153/'TechHeat-COM'!M206</f>
        <v>0.45502500169378457</v>
      </c>
      <c r="N47" s="1">
        <f>IDEES!M324*IDEES!M155/'TechHeat-COM'!N153/'TechHeat-COM'!N206</f>
        <v>4.8353088248231417E-2</v>
      </c>
      <c r="O47" s="1">
        <f>IDEES!N324*IDEES!N155/'TechHeat-COM'!O153/'TechHeat-COM'!O206</f>
        <v>1.6094498060112747</v>
      </c>
      <c r="P47" s="1">
        <f>IDEES!O324*IDEES!O155/'TechHeat-COM'!P153/'TechHeat-COM'!P206</f>
        <v>4.9007063686526672E-2</v>
      </c>
      <c r="Q47" s="1">
        <f>IDEES!P324*IDEES!P155/'TechHeat-COM'!Q153/'TechHeat-COM'!Q206</f>
        <v>13.685438796502156</v>
      </c>
      <c r="R47" s="1">
        <f>IDEES!Q324*IDEES!Q155/'TechHeat-COM'!R153/'TechHeat-COM'!R206</f>
        <v>0.16487484064884747</v>
      </c>
      <c r="S47" s="1">
        <f>IDEES!R324*IDEES!R155/'TechHeat-COM'!S153/'TechHeat-COM'!S206</f>
        <v>0.21340754546635821</v>
      </c>
      <c r="T47" s="1">
        <f>IDEES!S324*IDEES!S155/'TechHeat-COM'!T153/'TechHeat-COM'!T206</f>
        <v>3.3599683416042487</v>
      </c>
      <c r="U47" s="1">
        <f>IDEES!T324*IDEES!T155/'TechHeat-COM'!U153/'TechHeat-COM'!U206</f>
        <v>0.92457941729236215</v>
      </c>
      <c r="V47" s="1">
        <f>IDEES!U324*IDEES!U155/'TechHeat-COM'!V153/'TechHeat-COM'!V206</f>
        <v>0</v>
      </c>
      <c r="W47" s="1">
        <f>IDEES!V324*IDEES!V155/'TechHeat-COM'!W153/'TechHeat-COM'!W206</f>
        <v>14.586082691824561</v>
      </c>
      <c r="X47" s="1">
        <f>IDEES!W324*IDEES!W155/'TechHeat-COM'!X153/'TechHeat-COM'!X206</f>
        <v>5.3771999956916665E-2</v>
      </c>
      <c r="Y47" s="1">
        <f>IDEES!X324*IDEES!X155/'TechHeat-COM'!Y153/'TechHeat-COM'!Y206</f>
        <v>0.36694866105609042</v>
      </c>
      <c r="Z47" s="1">
        <f>IDEES!Y324*IDEES!Y155/'TechHeat-COM'!Z153/'TechHeat-COM'!Z206</f>
        <v>0.1965160279929144</v>
      </c>
      <c r="AA47" s="1">
        <f>IDEES!Z324*IDEES!Z155/'TechHeat-COM'!AA153/'TechHeat-COM'!AA206</f>
        <v>0</v>
      </c>
      <c r="AB47" s="1">
        <f>IDEES!AA324*IDEES!AA155/'TechHeat-COM'!AB153/'TechHeat-COM'!AB206</f>
        <v>13.150932379859626</v>
      </c>
      <c r="AC47" s="1">
        <f>IDEES!AB324*IDEES!AB155/'TechHeat-COM'!AC153/'TechHeat-COM'!AC206</f>
        <v>3.9759141896938327E-2</v>
      </c>
      <c r="AD47" s="1">
        <f>IDEES!AC324*IDEES!AC155/'TechHeat-COM'!AD153/'TechHeat-COM'!AD206</f>
        <v>3.1862651421004484</v>
      </c>
      <c r="AE47" s="1">
        <f>IDEES!AD324*IDEES!AD155/'TechHeat-COM'!AE153/'TechHeat-COM'!AE206</f>
        <v>0.35906584495649019</v>
      </c>
      <c r="AF47" s="1">
        <f>IDEES!AE324*IDEES!AE155/'TechHeat-COM'!AF153/'TechHeat-COM'!AF206</f>
        <v>1.3551979661998241</v>
      </c>
      <c r="AG47" s="1">
        <f>IDEES!AF324*IDEES!AF155/'TechHeat-COM'!AG153/'TechHeat-COM'!AG206</f>
        <v>4.6223895755951559E-2</v>
      </c>
      <c r="AH47" s="1">
        <f>IDEES!AG324*IDEES!AG155/'TechHeat-COM'!AH153/'TechHeat-COM'!AH206</f>
        <v>3.8169414533660351E-2</v>
      </c>
      <c r="AI47" s="1">
        <f>IDEES!AH324*IDEES!AH155/'TechHeat-COM'!AI153/'TechHeat-COM'!AI206</f>
        <v>1.7469439805938285</v>
      </c>
      <c r="AJ47" s="1">
        <f>IDEES!AI324*IDEES!AI155/'TechHeat-COM'!AJ153/'TechHeat-COM'!AJ206</f>
        <v>9.4825071238828151</v>
      </c>
      <c r="AK47" s="1">
        <f>IDEES!AJ324*IDEES!AJ155/'TechHeat-COM'!AK153/'TechHeat-COM'!AK206</f>
        <v>0</v>
      </c>
      <c r="AL47" s="1">
        <f>IDEES!AK324*IDEES!AK155/'TechHeat-COM'!AL153/'TechHeat-COM'!AL206</f>
        <v>0</v>
      </c>
      <c r="AM47" s="1">
        <f>IDEES!AL324*IDEES!AL155/'TechHeat-COM'!AM153/'TechHeat-COM'!AM206</f>
        <v>0</v>
      </c>
      <c r="AN47" s="1">
        <f>IDEES!AM324*IDEES!AM155/'TechHeat-COM'!AN153/'TechHeat-COM'!AN206</f>
        <v>2.1908020709121528E-3</v>
      </c>
      <c r="AO47" s="1">
        <f>IDEES!AN324*IDEES!AN155/'TechHeat-COM'!AO153/'TechHeat-COM'!AO206</f>
        <v>9.9298103864093309E-2</v>
      </c>
      <c r="AP47" s="1">
        <f>IDEES!AO324*IDEES!AO155/'TechHeat-COM'!AP153/'TechHeat-COM'!AP206</f>
        <v>0</v>
      </c>
      <c r="AQ47" s="7"/>
      <c r="AR47" s="7"/>
      <c r="AS47" s="7"/>
      <c r="AT47" s="7"/>
    </row>
    <row r="48" spans="1:46" x14ac:dyDescent="0.25">
      <c r="A48" t="str">
        <f t="shared" si="5"/>
        <v>GDO and other liquids</v>
      </c>
      <c r="C48" t="str">
        <f>TechComm!L60</f>
        <v>C_ES-SH-OF_OIL</v>
      </c>
      <c r="D48" t="str">
        <f t="shared" si="2"/>
        <v>COMOIL</v>
      </c>
      <c r="E48" t="str">
        <f t="shared" si="8"/>
        <v>NR_ES-OF-SpHeat</v>
      </c>
      <c r="F48" s="1">
        <f>IDEES!E325*IDEES!E156/'TechHeat-COM'!F154/'TechHeat-COM'!F207</f>
        <v>0.51772908975341247</v>
      </c>
      <c r="G48" s="1">
        <f>IDEES!F325*IDEES!F156/'TechHeat-COM'!G154/'TechHeat-COM'!G207</f>
        <v>1.9579690162171079</v>
      </c>
      <c r="H48" s="1">
        <f>IDEES!G325*IDEES!G156/'TechHeat-COM'!H154/'TechHeat-COM'!H207</f>
        <v>6.8534598233696717E-2</v>
      </c>
      <c r="I48" s="1">
        <f>IDEES!H325*IDEES!H156/'TechHeat-COM'!I154/'TechHeat-COM'!I207</f>
        <v>2.3494136238110954</v>
      </c>
      <c r="J48" s="1">
        <f>IDEES!I325*IDEES!I156/'TechHeat-COM'!J154/'TechHeat-COM'!J207</f>
        <v>4.4378345026362988E-2</v>
      </c>
      <c r="K48" s="1">
        <f>IDEES!J325*IDEES!J156/'TechHeat-COM'!K154/'TechHeat-COM'!K207</f>
        <v>4.2849687452327936E-2</v>
      </c>
      <c r="L48" s="1">
        <f>IDEES!K325*IDEES!K156/'TechHeat-COM'!L154/'TechHeat-COM'!L207</f>
        <v>16.329248456947877</v>
      </c>
      <c r="M48" s="1">
        <f>IDEES!L325*IDEES!L156/'TechHeat-COM'!M154/'TechHeat-COM'!M207</f>
        <v>0.11078607184348123</v>
      </c>
      <c r="N48" s="1">
        <f>IDEES!M325*IDEES!M156/'TechHeat-COM'!N154/'TechHeat-COM'!N207</f>
        <v>4.8330293817146999E-2</v>
      </c>
      <c r="O48" s="1">
        <f>IDEES!N325*IDEES!N156/'TechHeat-COM'!O154/'TechHeat-COM'!O207</f>
        <v>1.9538769939388621</v>
      </c>
      <c r="P48" s="1">
        <f>IDEES!O325*IDEES!O156/'TechHeat-COM'!P154/'TechHeat-COM'!P207</f>
        <v>0.58122909830343705</v>
      </c>
      <c r="Q48" s="1">
        <f>IDEES!P325*IDEES!P156/'TechHeat-COM'!Q154/'TechHeat-COM'!Q207</f>
        <v>6.1571798739237336</v>
      </c>
      <c r="R48" s="1">
        <f>IDEES!Q325*IDEES!Q156/'TechHeat-COM'!R154/'TechHeat-COM'!R207</f>
        <v>0.30746370322138994</v>
      </c>
      <c r="S48" s="1">
        <f>IDEES!R325*IDEES!R156/'TechHeat-COM'!S154/'TechHeat-COM'!S207</f>
        <v>0.14289201683600805</v>
      </c>
      <c r="T48" s="1">
        <f>IDEES!S325*IDEES!S156/'TechHeat-COM'!T154/'TechHeat-COM'!T207</f>
        <v>0</v>
      </c>
      <c r="U48" s="1">
        <f>IDEES!T325*IDEES!T156/'TechHeat-COM'!U154/'TechHeat-COM'!U207</f>
        <v>0.90297894745378693</v>
      </c>
      <c r="V48" s="1">
        <f>IDEES!U325*IDEES!U156/'TechHeat-COM'!V154/'TechHeat-COM'!V207</f>
        <v>0</v>
      </c>
      <c r="W48" s="1">
        <f>IDEES!V325*IDEES!V156/'TechHeat-COM'!W154/'TechHeat-COM'!W207</f>
        <v>0.42736153286140022</v>
      </c>
      <c r="X48" s="1">
        <f>IDEES!W325*IDEES!W156/'TechHeat-COM'!X154/'TechHeat-COM'!X207</f>
        <v>5.3886074738050413E-3</v>
      </c>
      <c r="Y48" s="1">
        <f>IDEES!X325*IDEES!X156/'TechHeat-COM'!Y154/'TechHeat-COM'!Y207</f>
        <v>0.10683590157728365</v>
      </c>
      <c r="Z48" s="1">
        <f>IDEES!Y325*IDEES!Y156/'TechHeat-COM'!Z154/'TechHeat-COM'!Z207</f>
        <v>6.1507176784221344E-2</v>
      </c>
      <c r="AA48" s="1">
        <f>IDEES!Z325*IDEES!Z156/'TechHeat-COM'!AA154/'TechHeat-COM'!AA207</f>
        <v>0</v>
      </c>
      <c r="AB48" s="1">
        <f>IDEES!AA325*IDEES!AA156/'TechHeat-COM'!AB154/'TechHeat-COM'!AB207</f>
        <v>0.61160869384263872</v>
      </c>
      <c r="AC48" s="1">
        <f>IDEES!AB325*IDEES!AB156/'TechHeat-COM'!AC154/'TechHeat-COM'!AC207</f>
        <v>0.41732815645499716</v>
      </c>
      <c r="AD48" s="1">
        <f>IDEES!AC325*IDEES!AC156/'TechHeat-COM'!AD154/'TechHeat-COM'!AD207</f>
        <v>1.2424030484641702</v>
      </c>
      <c r="AE48" s="1">
        <f>IDEES!AD325*IDEES!AD156/'TechHeat-COM'!AE154/'TechHeat-COM'!AE207</f>
        <v>0.31923226636729274</v>
      </c>
      <c r="AF48" s="1">
        <f>IDEES!AE325*IDEES!AE156/'TechHeat-COM'!AF154/'TechHeat-COM'!AF207</f>
        <v>9.892439815889853E-2</v>
      </c>
      <c r="AG48" s="1">
        <f>IDEES!AF325*IDEES!AF156/'TechHeat-COM'!AG154/'TechHeat-COM'!AG207</f>
        <v>1.0172897754316346</v>
      </c>
      <c r="AH48" s="1">
        <f>IDEES!AG325*IDEES!AG156/'TechHeat-COM'!AH154/'TechHeat-COM'!AH207</f>
        <v>0.3172385175820423</v>
      </c>
      <c r="AI48" s="1">
        <f>IDEES!AH325*IDEES!AH156/'TechHeat-COM'!AI154/'TechHeat-COM'!AI207</f>
        <v>7.283848669872732E-2</v>
      </c>
      <c r="AJ48" s="1">
        <f>IDEES!AI325*IDEES!AI156/'TechHeat-COM'!AJ154/'TechHeat-COM'!AJ207</f>
        <v>1.8120418620200196</v>
      </c>
      <c r="AK48" s="1">
        <f>IDEES!AJ325*IDEES!AJ156/'TechHeat-COM'!AK154/'TechHeat-COM'!AK207</f>
        <v>1.2551420417644968E-2</v>
      </c>
      <c r="AL48" s="1">
        <f>IDEES!AK325*IDEES!AK156/'TechHeat-COM'!AL154/'TechHeat-COM'!AL207</f>
        <v>7.3136542906275123E-2</v>
      </c>
      <c r="AM48" s="1">
        <f>IDEES!AL325*IDEES!AL156/'TechHeat-COM'!AM154/'TechHeat-COM'!AM207</f>
        <v>0</v>
      </c>
      <c r="AN48" s="1">
        <f>IDEES!AM325*IDEES!AM156/'TechHeat-COM'!AN154/'TechHeat-COM'!AN207</f>
        <v>9.7522977599235228E-2</v>
      </c>
      <c r="AO48" s="1">
        <f>IDEES!AN325*IDEES!AN156/'TechHeat-COM'!AO154/'TechHeat-COM'!AO207</f>
        <v>0.13385438362655136</v>
      </c>
      <c r="AP48" s="1">
        <f>IDEES!AO325*IDEES!AO156/'TechHeat-COM'!AP154/'TechHeat-COM'!AP207</f>
        <v>4.4775145564393964E-2</v>
      </c>
      <c r="AQ48" s="7"/>
      <c r="AR48" s="7"/>
      <c r="AS48" s="7"/>
      <c r="AT48" s="7"/>
    </row>
    <row r="49" spans="1:46" x14ac:dyDescent="0.25">
      <c r="A49" t="str">
        <f t="shared" si="5"/>
        <v>Geothermal Energy</v>
      </c>
      <c r="C49" t="str">
        <f>TechComm!L61</f>
        <v>C_ES-SH-OF_GEO</v>
      </c>
      <c r="D49" t="str">
        <f t="shared" si="2"/>
        <v>COMGEO</v>
      </c>
      <c r="E49" t="str">
        <f t="shared" si="8"/>
        <v>NR_ES-OF-SpHeat</v>
      </c>
      <c r="F49" s="1">
        <f>IDEES!E326*IDEES!E157/'TechHeat-COM'!F155/'TechHeat-COM'!F208</f>
        <v>2.2038621694898185E-2</v>
      </c>
      <c r="G49" s="1">
        <f>IDEES!F326*IDEES!F157/'TechHeat-COM'!G155/'TechHeat-COM'!G208</f>
        <v>0</v>
      </c>
      <c r="H49" s="1">
        <f>IDEES!G326*IDEES!G157/'TechHeat-COM'!H155/'TechHeat-COM'!H208</f>
        <v>7.893035824244253E-2</v>
      </c>
      <c r="I49" s="1">
        <f>IDEES!H326*IDEES!H157/'TechHeat-COM'!I155/'TechHeat-COM'!I208</f>
        <v>7.5343560387593433E-2</v>
      </c>
      <c r="J49" s="1">
        <f>IDEES!I326*IDEES!I157/'TechHeat-COM'!J155/'TechHeat-COM'!J208</f>
        <v>0</v>
      </c>
      <c r="K49" s="1">
        <f>IDEES!J326*IDEES!J157/'TechHeat-COM'!K155/'TechHeat-COM'!K208</f>
        <v>0</v>
      </c>
      <c r="L49" s="1">
        <f>IDEES!K326*IDEES!K157/'TechHeat-COM'!L155/'TechHeat-COM'!L208</f>
        <v>0</v>
      </c>
      <c r="M49" s="1">
        <f>IDEES!L326*IDEES!L157/'TechHeat-COM'!M155/'TechHeat-COM'!M208</f>
        <v>0</v>
      </c>
      <c r="N49" s="1">
        <f>IDEES!M326*IDEES!M157/'TechHeat-COM'!N155/'TechHeat-COM'!N208</f>
        <v>0</v>
      </c>
      <c r="O49" s="1">
        <f>IDEES!N326*IDEES!N157/'TechHeat-COM'!O155/'TechHeat-COM'!O208</f>
        <v>5.8323441145782121E-3</v>
      </c>
      <c r="P49" s="1">
        <f>IDEES!O326*IDEES!O157/'TechHeat-COM'!P155/'TechHeat-COM'!P208</f>
        <v>0</v>
      </c>
      <c r="Q49" s="1">
        <f>IDEES!P326*IDEES!P157/'TechHeat-COM'!Q155/'TechHeat-COM'!Q208</f>
        <v>7.9712009998829089E-2</v>
      </c>
      <c r="R49" s="1">
        <f>IDEES!Q326*IDEES!Q157/'TechHeat-COM'!R155/'TechHeat-COM'!R208</f>
        <v>0</v>
      </c>
      <c r="S49" s="1">
        <f>IDEES!R326*IDEES!R157/'TechHeat-COM'!S155/'TechHeat-COM'!S208</f>
        <v>1.6644506509543255E-2</v>
      </c>
      <c r="T49" s="1">
        <f>IDEES!S326*IDEES!S157/'TechHeat-COM'!T155/'TechHeat-COM'!T208</f>
        <v>0.20883544978125693</v>
      </c>
      <c r="U49" s="1">
        <f>IDEES!T326*IDEES!T157/'TechHeat-COM'!U155/'TechHeat-COM'!U208</f>
        <v>0</v>
      </c>
      <c r="V49" s="1">
        <f>IDEES!U326*IDEES!U157/'TechHeat-COM'!V155/'TechHeat-COM'!V208</f>
        <v>0.34868418459044537</v>
      </c>
      <c r="W49" s="1">
        <f>IDEES!V326*IDEES!V157/'TechHeat-COM'!W155/'TechHeat-COM'!W208</f>
        <v>0.19133683239226196</v>
      </c>
      <c r="X49" s="1">
        <f>IDEES!W326*IDEES!W157/'TechHeat-COM'!X155/'TechHeat-COM'!X208</f>
        <v>0</v>
      </c>
      <c r="Y49" s="1">
        <f>IDEES!X326*IDEES!X157/'TechHeat-COM'!Y155/'TechHeat-COM'!Y208</f>
        <v>0</v>
      </c>
      <c r="Z49" s="1">
        <f>IDEES!Y326*IDEES!Y157/'TechHeat-COM'!Z155/'TechHeat-COM'!Z208</f>
        <v>0</v>
      </c>
      <c r="AA49" s="1">
        <f>IDEES!Z326*IDEES!Z157/'TechHeat-COM'!AA155/'TechHeat-COM'!AA208</f>
        <v>0</v>
      </c>
      <c r="AB49" s="1">
        <f>IDEES!AA326*IDEES!AA157/'TechHeat-COM'!AB155/'TechHeat-COM'!AB208</f>
        <v>0</v>
      </c>
      <c r="AC49" s="1">
        <f>IDEES!AB326*IDEES!AB157/'TechHeat-COM'!AC155/'TechHeat-COM'!AC208</f>
        <v>0</v>
      </c>
      <c r="AD49" s="1">
        <f>IDEES!AC326*IDEES!AC157/'TechHeat-COM'!AD155/'TechHeat-COM'!AD208</f>
        <v>7.9959118006447411E-3</v>
      </c>
      <c r="AE49" s="1">
        <f>IDEES!AD326*IDEES!AD157/'TechHeat-COM'!AE155/'TechHeat-COM'!AE208</f>
        <v>2.4153561190142416E-2</v>
      </c>
      <c r="AF49" s="1">
        <f>IDEES!AE326*IDEES!AE157/'TechHeat-COM'!AF155/'TechHeat-COM'!AF208</f>
        <v>1.1342998038916082E-2</v>
      </c>
      <c r="AG49" s="1">
        <f>IDEES!AF326*IDEES!AF157/'TechHeat-COM'!AG155/'TechHeat-COM'!AG208</f>
        <v>0</v>
      </c>
      <c r="AH49" s="1">
        <f>IDEES!AG326*IDEES!AG157/'TechHeat-COM'!AH155/'TechHeat-COM'!AH208</f>
        <v>2.5856033499770902E-2</v>
      </c>
      <c r="AI49" s="1">
        <f>IDEES!AH326*IDEES!AH157/'TechHeat-COM'!AI155/'TechHeat-COM'!AI208</f>
        <v>3.0623166321972375E-3</v>
      </c>
      <c r="AJ49" s="1">
        <f>IDEES!AI326*IDEES!AI157/'TechHeat-COM'!AJ155/'TechHeat-COM'!AJ208</f>
        <v>2.2852768367870222E-3</v>
      </c>
      <c r="AK49" s="1">
        <f>IDEES!AJ326*IDEES!AJ157/'TechHeat-COM'!AK155/'TechHeat-COM'!AK208</f>
        <v>0</v>
      </c>
      <c r="AL49" s="1">
        <f>IDEES!AK326*IDEES!AK157/'TechHeat-COM'!AL155/'TechHeat-COM'!AL208</f>
        <v>0</v>
      </c>
      <c r="AM49" s="1">
        <f>IDEES!AL326*IDEES!AL157/'TechHeat-COM'!AM155/'TechHeat-COM'!AM208</f>
        <v>0</v>
      </c>
      <c r="AN49" s="1">
        <f>IDEES!AM326*IDEES!AM157/'TechHeat-COM'!AN155/'TechHeat-COM'!AN208</f>
        <v>3.2476737237556869E-3</v>
      </c>
      <c r="AO49" s="1">
        <f>IDEES!AN326*IDEES!AN157/'TechHeat-COM'!AO155/'TechHeat-COM'!AO208</f>
        <v>5.9629419190268349E-3</v>
      </c>
      <c r="AP49" s="1">
        <f>IDEES!AO326*IDEES!AO157/'TechHeat-COM'!AP155/'TechHeat-COM'!AP208</f>
        <v>0</v>
      </c>
      <c r="AQ49" s="7"/>
      <c r="AR49" s="7"/>
      <c r="AS49" s="7"/>
      <c r="AT49" s="7"/>
    </row>
    <row r="50" spans="1:46" x14ac:dyDescent="0.25">
      <c r="A50" t="str">
        <f t="shared" si="5"/>
        <v>LPG</v>
      </c>
      <c r="C50" t="str">
        <f>TechComm!L62</f>
        <v>C_ES-SH-OF_LPG</v>
      </c>
      <c r="D50" t="str">
        <f t="shared" si="2"/>
        <v>COMLPG</v>
      </c>
      <c r="E50" t="str">
        <f t="shared" si="8"/>
        <v>NR_ES-OF-SpHeat</v>
      </c>
      <c r="F50" s="1">
        <f>IDEES!E327*IDEES!E158/'TechHeat-COM'!F156/'TechHeat-COM'!F209</f>
        <v>0</v>
      </c>
      <c r="G50" s="1">
        <f>IDEES!F327*IDEES!F158/'TechHeat-COM'!G156/'TechHeat-COM'!G209</f>
        <v>0</v>
      </c>
      <c r="H50" s="1">
        <f>IDEES!G327*IDEES!G158/'TechHeat-COM'!H156/'TechHeat-COM'!H209</f>
        <v>0</v>
      </c>
      <c r="I50" s="1">
        <f>IDEES!H327*IDEES!H158/'TechHeat-COM'!I156/'TechHeat-COM'!I209</f>
        <v>0</v>
      </c>
      <c r="J50" s="1">
        <f>IDEES!I327*IDEES!I158/'TechHeat-COM'!J156/'TechHeat-COM'!J209</f>
        <v>0</v>
      </c>
      <c r="K50" s="1">
        <f>IDEES!J327*IDEES!J158/'TechHeat-COM'!K156/'TechHeat-COM'!K209</f>
        <v>0</v>
      </c>
      <c r="L50" s="1">
        <f>IDEES!K327*IDEES!K158/'TechHeat-COM'!L156/'TechHeat-COM'!L209</f>
        <v>0</v>
      </c>
      <c r="M50" s="1">
        <f>IDEES!L327*IDEES!L158/'TechHeat-COM'!M156/'TechHeat-COM'!M209</f>
        <v>0</v>
      </c>
      <c r="N50" s="1">
        <f>IDEES!M327*IDEES!M158/'TechHeat-COM'!N156/'TechHeat-COM'!N209</f>
        <v>0</v>
      </c>
      <c r="O50" s="1">
        <f>IDEES!N327*IDEES!N158/'TechHeat-COM'!O156/'TechHeat-COM'!O209</f>
        <v>0</v>
      </c>
      <c r="P50" s="1">
        <f>IDEES!O327*IDEES!O158/'TechHeat-COM'!P156/'TechHeat-COM'!P209</f>
        <v>0</v>
      </c>
      <c r="Q50" s="1">
        <f>IDEES!P327*IDEES!P158/'TechHeat-COM'!Q156/'TechHeat-COM'!Q209</f>
        <v>0</v>
      </c>
      <c r="R50" s="1">
        <f>IDEES!Q327*IDEES!Q158/'TechHeat-COM'!R156/'TechHeat-COM'!R209</f>
        <v>0</v>
      </c>
      <c r="S50" s="1">
        <f>IDEES!R327*IDEES!R158/'TechHeat-COM'!S156/'TechHeat-COM'!S209</f>
        <v>0</v>
      </c>
      <c r="T50" s="1">
        <f>IDEES!S327*IDEES!S158/'TechHeat-COM'!T156/'TechHeat-COM'!T209</f>
        <v>0</v>
      </c>
      <c r="U50" s="1">
        <f>IDEES!T327*IDEES!T158/'TechHeat-COM'!U156/'TechHeat-COM'!U209</f>
        <v>0</v>
      </c>
      <c r="V50" s="1">
        <f>IDEES!U327*IDEES!U158/'TechHeat-COM'!V156/'TechHeat-COM'!V209</f>
        <v>0</v>
      </c>
      <c r="W50" s="1">
        <f>IDEES!V327*IDEES!V158/'TechHeat-COM'!W156/'TechHeat-COM'!W209</f>
        <v>0.18873486444396612</v>
      </c>
      <c r="X50" s="1">
        <f>IDEES!W327*IDEES!W158/'TechHeat-COM'!X156/'TechHeat-COM'!X209</f>
        <v>0</v>
      </c>
      <c r="Y50" s="1">
        <f>IDEES!X327*IDEES!X158/'TechHeat-COM'!Y156/'TechHeat-COM'!Y209</f>
        <v>2.5174634809175425E-3</v>
      </c>
      <c r="Z50" s="1">
        <f>IDEES!Y327*IDEES!Y158/'TechHeat-COM'!Z156/'TechHeat-COM'!Z209</f>
        <v>0</v>
      </c>
      <c r="AA50" s="1">
        <f>IDEES!Z327*IDEES!Z158/'TechHeat-COM'!AA156/'TechHeat-COM'!AA209</f>
        <v>0</v>
      </c>
      <c r="AB50" s="1">
        <f>IDEES!AA327*IDEES!AA158/'TechHeat-COM'!AB156/'TechHeat-COM'!AB209</f>
        <v>0</v>
      </c>
      <c r="AC50" s="1">
        <f>IDEES!AB327*IDEES!AB158/'TechHeat-COM'!AC156/'TechHeat-COM'!AC209</f>
        <v>0</v>
      </c>
      <c r="AD50" s="1">
        <f>IDEES!AC327*IDEES!AC158/'TechHeat-COM'!AD156/'TechHeat-COM'!AD209</f>
        <v>0</v>
      </c>
      <c r="AE50" s="1">
        <f>IDEES!AD327*IDEES!AD158/'TechHeat-COM'!AE156/'TechHeat-COM'!AE209</f>
        <v>0</v>
      </c>
      <c r="AF50" s="1">
        <f>IDEES!AE327*IDEES!AE158/'TechHeat-COM'!AF156/'TechHeat-COM'!AF209</f>
        <v>0</v>
      </c>
      <c r="AG50" s="1">
        <f>IDEES!AF327*IDEES!AF158/'TechHeat-COM'!AG156/'TechHeat-COM'!AG209</f>
        <v>0</v>
      </c>
      <c r="AH50" s="1">
        <f>IDEES!AG327*IDEES!AG158/'TechHeat-COM'!AH156/'TechHeat-COM'!AH209</f>
        <v>1.3290416654861361E-2</v>
      </c>
      <c r="AI50" s="1">
        <f>IDEES!AH327*IDEES!AH158/'TechHeat-COM'!AI156/'TechHeat-COM'!AI209</f>
        <v>0</v>
      </c>
      <c r="AJ50" s="1">
        <f>IDEES!AI327*IDEES!AI158/'TechHeat-COM'!AJ156/'TechHeat-COM'!AJ209</f>
        <v>0</v>
      </c>
      <c r="AK50" s="1">
        <f>IDEES!AJ327*IDEES!AJ158/'TechHeat-COM'!AK156/'TechHeat-COM'!AK209</f>
        <v>0</v>
      </c>
      <c r="AL50" s="1">
        <f>IDEES!AK327*IDEES!AK158/'TechHeat-COM'!AL156/'TechHeat-COM'!AL209</f>
        <v>0</v>
      </c>
      <c r="AM50" s="1">
        <f>IDEES!AL327*IDEES!AL158/'TechHeat-COM'!AM156/'TechHeat-COM'!AM209</f>
        <v>0</v>
      </c>
      <c r="AN50" s="1">
        <f>IDEES!AM327*IDEES!AM158/'TechHeat-COM'!AN156/'TechHeat-COM'!AN209</f>
        <v>0</v>
      </c>
      <c r="AO50" s="1">
        <f>IDEES!AN327*IDEES!AN158/'TechHeat-COM'!AO156/'TechHeat-COM'!AO209</f>
        <v>0</v>
      </c>
      <c r="AP50" s="1">
        <f>IDEES!AO327*IDEES!AO158/'TechHeat-COM'!AP156/'TechHeat-COM'!AP209</f>
        <v>0</v>
      </c>
      <c r="AQ50" s="7"/>
      <c r="AR50" s="7"/>
      <c r="AS50" s="7"/>
      <c r="AT50" s="7"/>
    </row>
    <row r="51" spans="1:46" x14ac:dyDescent="0.25">
      <c r="A51" t="str">
        <f t="shared" si="5"/>
        <v>Solids</v>
      </c>
      <c r="C51" t="str">
        <f>TechComm!L63</f>
        <v>C_ES-SH-OF_COA</v>
      </c>
      <c r="D51" t="str">
        <f t="shared" si="2"/>
        <v>COMCOA</v>
      </c>
      <c r="E51" t="str">
        <f t="shared" si="8"/>
        <v>NR_ES-OF-SpHeat</v>
      </c>
      <c r="F51" s="1">
        <f>IDEES!E328*IDEES!E159/'TechHeat-COM'!F157/'TechHeat-COM'!F210</f>
        <v>9.297616345850114E-3</v>
      </c>
      <c r="G51" s="1">
        <f>IDEES!F328*IDEES!F159/'TechHeat-COM'!G157/'TechHeat-COM'!G210</f>
        <v>0</v>
      </c>
      <c r="H51" s="1">
        <f>IDEES!G328*IDEES!G159/'TechHeat-COM'!H157/'TechHeat-COM'!H210</f>
        <v>7.5077552067443817E-3</v>
      </c>
      <c r="I51" s="1">
        <f>IDEES!H328*IDEES!H159/'TechHeat-COM'!I157/'TechHeat-COM'!I210</f>
        <v>0</v>
      </c>
      <c r="J51" s="1">
        <f>IDEES!I328*IDEES!I159/'TechHeat-COM'!J157/'TechHeat-COM'!J210</f>
        <v>0</v>
      </c>
      <c r="K51" s="1">
        <f>IDEES!J328*IDEES!J159/'TechHeat-COM'!K157/'TechHeat-COM'!K210</f>
        <v>5.5757179379817237E-2</v>
      </c>
      <c r="L51" s="1">
        <f>IDEES!K328*IDEES!K159/'TechHeat-COM'!L157/'TechHeat-COM'!L210</f>
        <v>0.380025526210446</v>
      </c>
      <c r="M51" s="1">
        <f>IDEES!L328*IDEES!L159/'TechHeat-COM'!M157/'TechHeat-COM'!M210</f>
        <v>0</v>
      </c>
      <c r="N51" s="1">
        <f>IDEES!M328*IDEES!M159/'TechHeat-COM'!N157/'TechHeat-COM'!N210</f>
        <v>4.2111908807652325E-3</v>
      </c>
      <c r="O51" s="1">
        <f>IDEES!N328*IDEES!N159/'TechHeat-COM'!O157/'TechHeat-COM'!O210</f>
        <v>5.0999336041045173E-2</v>
      </c>
      <c r="P51" s="1">
        <f>IDEES!O328*IDEES!O159/'TechHeat-COM'!P157/'TechHeat-COM'!P210</f>
        <v>5.5502192352285722E-3</v>
      </c>
      <c r="Q51" s="1">
        <f>IDEES!P328*IDEES!P159/'TechHeat-COM'!Q157/'TechHeat-COM'!Q210</f>
        <v>0</v>
      </c>
      <c r="R51" s="1">
        <f>IDEES!Q328*IDEES!Q159/'TechHeat-COM'!R157/'TechHeat-COM'!R210</f>
        <v>0</v>
      </c>
      <c r="S51" s="1">
        <f>IDEES!R328*IDEES!R159/'TechHeat-COM'!S157/'TechHeat-COM'!S210</f>
        <v>2.0904397102069687E-3</v>
      </c>
      <c r="T51" s="1">
        <f>IDEES!S328*IDEES!S159/'TechHeat-COM'!T157/'TechHeat-COM'!T210</f>
        <v>5.2453879772474971E-3</v>
      </c>
      <c r="U51" s="1">
        <f>IDEES!T328*IDEES!T159/'TechHeat-COM'!U157/'TechHeat-COM'!U210</f>
        <v>0</v>
      </c>
      <c r="V51" s="1">
        <f>IDEES!U328*IDEES!U159/'TechHeat-COM'!V157/'TechHeat-COM'!V210</f>
        <v>0</v>
      </c>
      <c r="W51" s="1">
        <f>IDEES!V328*IDEES!V159/'TechHeat-COM'!W157/'TechHeat-COM'!W210</f>
        <v>0</v>
      </c>
      <c r="X51" s="1">
        <f>IDEES!W328*IDEES!W159/'TechHeat-COM'!X157/'TechHeat-COM'!X210</f>
        <v>9.7854947085769722E-2</v>
      </c>
      <c r="Y51" s="1">
        <f>IDEES!X328*IDEES!X159/'TechHeat-COM'!Y157/'TechHeat-COM'!Y210</f>
        <v>0</v>
      </c>
      <c r="Z51" s="1">
        <f>IDEES!Y328*IDEES!Y159/'TechHeat-COM'!Z157/'TechHeat-COM'!Z210</f>
        <v>3.9669926908432608E-2</v>
      </c>
      <c r="AA51" s="1">
        <f>IDEES!Z328*IDEES!Z159/'TechHeat-COM'!AA157/'TechHeat-COM'!AA210</f>
        <v>0</v>
      </c>
      <c r="AB51" s="1">
        <f>IDEES!AA328*IDEES!AA159/'TechHeat-COM'!AB157/'TechHeat-COM'!AB210</f>
        <v>2.8947785853250959E-3</v>
      </c>
      <c r="AC51" s="1">
        <f>IDEES!AB328*IDEES!AB159/'TechHeat-COM'!AC157/'TechHeat-COM'!AC210</f>
        <v>0</v>
      </c>
      <c r="AD51" s="1">
        <f>IDEES!AC328*IDEES!AC159/'TechHeat-COM'!AD157/'TechHeat-COM'!AD210</f>
        <v>1.685444457582002</v>
      </c>
      <c r="AE51" s="1">
        <f>IDEES!AD328*IDEES!AD159/'TechHeat-COM'!AE157/'TechHeat-COM'!AE210</f>
        <v>0</v>
      </c>
      <c r="AF51" s="1">
        <f>IDEES!AE328*IDEES!AE159/'TechHeat-COM'!AF157/'TechHeat-COM'!AF210</f>
        <v>1.0659488382324192E-3</v>
      </c>
      <c r="AG51" s="1">
        <f>IDEES!AF328*IDEES!AF159/'TechHeat-COM'!AG157/'TechHeat-COM'!AG210</f>
        <v>0</v>
      </c>
      <c r="AH51" s="1">
        <f>IDEES!AG328*IDEES!AG159/'TechHeat-COM'!AH157/'TechHeat-COM'!AH210</f>
        <v>0</v>
      </c>
      <c r="AI51" s="1">
        <f>IDEES!AH328*IDEES!AH159/'TechHeat-COM'!AI157/'TechHeat-COM'!AI210</f>
        <v>0.51028292797270103</v>
      </c>
      <c r="AJ51" s="1">
        <f>IDEES!AI328*IDEES!AI159/'TechHeat-COM'!AJ157/'TechHeat-COM'!AJ210</f>
        <v>4.5174098353208514E-2</v>
      </c>
      <c r="AK51" s="1">
        <f>IDEES!AJ328*IDEES!AJ159/'TechHeat-COM'!AK157/'TechHeat-COM'!AK210</f>
        <v>1.8715955774547557E-3</v>
      </c>
      <c r="AL51" s="1">
        <f>IDEES!AK328*IDEES!AK159/'TechHeat-COM'!AL157/'TechHeat-COM'!AL210</f>
        <v>0.12180305228529906</v>
      </c>
      <c r="AM51" s="1">
        <f>IDEES!AL328*IDEES!AL159/'TechHeat-COM'!AM157/'TechHeat-COM'!AM210</f>
        <v>0</v>
      </c>
      <c r="AN51" s="1">
        <f>IDEES!AM328*IDEES!AM159/'TechHeat-COM'!AN157/'TechHeat-COM'!AN210</f>
        <v>2.5099117771413982E-3</v>
      </c>
      <c r="AO51" s="1">
        <f>IDEES!AN328*IDEES!AN159/'TechHeat-COM'!AO157/'TechHeat-COM'!AO210</f>
        <v>0.33743101816023663</v>
      </c>
      <c r="AP51" s="1">
        <f>IDEES!AO328*IDEES!AO159/'TechHeat-COM'!AP157/'TechHeat-COM'!AP210</f>
        <v>8.0104214657130916E-3</v>
      </c>
      <c r="AQ51" s="7"/>
      <c r="AR51" s="7"/>
      <c r="AS51" s="7"/>
      <c r="AT51" s="7"/>
    </row>
    <row r="52" spans="1:46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E55" s="3" t="s">
        <v>50</v>
      </c>
      <c r="AQ55" s="7"/>
      <c r="AR55" s="7"/>
      <c r="AS55" s="7"/>
      <c r="AT55" s="7"/>
    </row>
    <row r="56" spans="1:46" ht="15.75" thickBot="1" x14ac:dyDescent="0.3">
      <c r="C56" s="178" t="s">
        <v>42</v>
      </c>
      <c r="D56" s="178" t="s">
        <v>47</v>
      </c>
      <c r="E56" s="178" t="s">
        <v>34</v>
      </c>
      <c r="F56" s="177" t="s">
        <v>0</v>
      </c>
      <c r="G56" s="177" t="s">
        <v>1</v>
      </c>
      <c r="H56" s="177" t="s">
        <v>2</v>
      </c>
      <c r="I56" s="177" t="s">
        <v>33</v>
      </c>
      <c r="J56" s="177" t="s">
        <v>3</v>
      </c>
      <c r="K56" s="177" t="s">
        <v>4</v>
      </c>
      <c r="L56" s="177" t="s">
        <v>5</v>
      </c>
      <c r="M56" s="177" t="s">
        <v>6</v>
      </c>
      <c r="N56" s="177" t="s">
        <v>7</v>
      </c>
      <c r="O56" s="177" t="s">
        <v>9</v>
      </c>
      <c r="P56" s="177" t="s">
        <v>10</v>
      </c>
      <c r="Q56" s="177" t="s">
        <v>11</v>
      </c>
      <c r="R56" s="177" t="s">
        <v>8</v>
      </c>
      <c r="S56" s="177" t="s">
        <v>12</v>
      </c>
      <c r="T56" s="177" t="s">
        <v>13</v>
      </c>
      <c r="U56" s="177" t="s">
        <v>14</v>
      </c>
      <c r="V56" s="177" t="s">
        <v>15</v>
      </c>
      <c r="W56" s="177" t="s">
        <v>16</v>
      </c>
      <c r="X56" s="177" t="s">
        <v>17</v>
      </c>
      <c r="Y56" s="177" t="s">
        <v>18</v>
      </c>
      <c r="Z56" s="177" t="s">
        <v>19</v>
      </c>
      <c r="AA56" s="177" t="s">
        <v>20</v>
      </c>
      <c r="AB56" s="177" t="s">
        <v>21</v>
      </c>
      <c r="AC56" s="177" t="s">
        <v>22</v>
      </c>
      <c r="AD56" s="177" t="s">
        <v>23</v>
      </c>
      <c r="AE56" s="177" t="s">
        <v>24</v>
      </c>
      <c r="AF56" s="177" t="s">
        <v>25</v>
      </c>
      <c r="AG56" s="177" t="s">
        <v>26</v>
      </c>
      <c r="AH56" s="177" t="s">
        <v>27</v>
      </c>
      <c r="AI56" s="177" t="s">
        <v>28</v>
      </c>
      <c r="AJ56" s="177" t="s">
        <v>29</v>
      </c>
      <c r="AK56" s="177" t="s">
        <v>121</v>
      </c>
      <c r="AL56" s="177" t="s">
        <v>122</v>
      </c>
      <c r="AM56" s="177" t="s">
        <v>124</v>
      </c>
      <c r="AN56" s="177" t="s">
        <v>125</v>
      </c>
      <c r="AO56" s="177" t="s">
        <v>126</v>
      </c>
      <c r="AP56" s="177" t="s">
        <v>123</v>
      </c>
      <c r="AQ56" s="7"/>
      <c r="AR56" s="7"/>
      <c r="AS56" s="7"/>
      <c r="AT56" s="7"/>
    </row>
    <row r="57" spans="1:46" x14ac:dyDescent="0.25">
      <c r="A57" t="str">
        <f>A4</f>
        <v>Biomass and wastes</v>
      </c>
      <c r="C57" t="str">
        <f>C4</f>
        <v>C_ES-SH-HO_BIO</v>
      </c>
      <c r="E57" t="str">
        <f>E4</f>
        <v>NR_ES-HO-SpHeat</v>
      </c>
      <c r="F57" s="28">
        <f>IDEES!E152</f>
        <v>0.56636967800557592</v>
      </c>
      <c r="G57" s="28">
        <f>IDEES!F152</f>
        <v>0.58143601389810529</v>
      </c>
      <c r="H57" s="28">
        <f>IDEES!G152</f>
        <v>0.47597370243559184</v>
      </c>
      <c r="I57" s="28">
        <f>IDEES!H152</f>
        <v>0.5</v>
      </c>
      <c r="J57" s="28">
        <f>IDEES!I152</f>
        <v>0.44584231229690441</v>
      </c>
      <c r="K57" s="28">
        <f>IDEES!J152</f>
        <v>0.51615018995212869</v>
      </c>
      <c r="L57" s="28">
        <f>IDEES!K152</f>
        <v>0.5</v>
      </c>
      <c r="M57" s="28">
        <f>IDEES!L152</f>
        <v>0.54125846320370219</v>
      </c>
      <c r="N57" s="28">
        <f>IDEES!M152</f>
        <v>0.51614822449170805</v>
      </c>
      <c r="O57" s="28">
        <f>IDEES!N152</f>
        <v>0.49104004549575642</v>
      </c>
      <c r="P57" s="28">
        <f>IDEES!O152</f>
        <v>0.52117145681665245</v>
      </c>
      <c r="Q57" s="28">
        <f>IDEES!P152</f>
        <v>0.54126053333113244</v>
      </c>
      <c r="R57" s="28">
        <f>IDEES!Q152</f>
        <v>0.5</v>
      </c>
      <c r="S57" s="28">
        <f>IDEES!R152</f>
        <v>0.52619226772725647</v>
      </c>
      <c r="T57" s="28">
        <f>IDEES!S152</f>
        <v>0.52619483225875885</v>
      </c>
      <c r="U57" s="28">
        <f>IDEES!T152</f>
        <v>0.55130367951244852</v>
      </c>
      <c r="V57" s="28">
        <f>IDEES!U152</f>
        <v>0.54125846320370219</v>
      </c>
      <c r="W57" s="28">
        <f>IDEES!V152</f>
        <v>0.5</v>
      </c>
      <c r="X57" s="28">
        <f>IDEES!W152</f>
        <v>0.51615008794215356</v>
      </c>
      <c r="Y57" s="28">
        <f>IDEES!X152</f>
        <v>0.5</v>
      </c>
      <c r="Z57" s="28">
        <f>IDEES!Y152</f>
        <v>0.53623797076053037</v>
      </c>
      <c r="AA57" s="28">
        <f>IDEES!Z152</f>
        <v>0.5</v>
      </c>
      <c r="AB57" s="28">
        <f>IDEES!AA152</f>
        <v>0.58143642322455591</v>
      </c>
      <c r="AC57" s="28">
        <f>IDEES!AB152</f>
        <v>0.54125846320370219</v>
      </c>
      <c r="AD57" s="28">
        <f>IDEES!AC152</f>
        <v>0.5362370307551646</v>
      </c>
      <c r="AE57" s="28">
        <f>IDEES!AD152</f>
        <v>0.5</v>
      </c>
      <c r="AF57" s="28">
        <f>IDEES!AE152</f>
        <v>0.5</v>
      </c>
      <c r="AG57" s="28">
        <f>IDEES!AF152</f>
        <v>0.51614899075903098</v>
      </c>
      <c r="AH57" s="28">
        <f>IDEES!AG152</f>
        <v>0.5</v>
      </c>
      <c r="AI57" s="28">
        <f>IDEES!AH152</f>
        <v>0.52619458090501325</v>
      </c>
      <c r="AJ57" s="28">
        <f>IDEES!AI152</f>
        <v>0.54126052266387825</v>
      </c>
      <c r="AK57" s="28">
        <f>IDEES!AJ152</f>
        <v>0.5</v>
      </c>
      <c r="AL57" s="28">
        <f>IDEES!AK152</f>
        <v>0.5</v>
      </c>
      <c r="AM57" s="28">
        <f>IDEES!AL152</f>
        <v>0.5</v>
      </c>
      <c r="AN57" s="28">
        <f>IDEES!AM152</f>
        <v>0.5</v>
      </c>
      <c r="AO57" s="28">
        <f>IDEES!AN152</f>
        <v>0.5</v>
      </c>
      <c r="AP57" s="28">
        <f>IDEES!AO152</f>
        <v>0.5</v>
      </c>
      <c r="AQ57" s="29"/>
      <c r="AR57" s="7"/>
      <c r="AS57" s="7"/>
      <c r="AT57" s="7"/>
    </row>
    <row r="58" spans="1:46" x14ac:dyDescent="0.25">
      <c r="A58" t="str">
        <f t="shared" ref="A58:A104" si="9">A5</f>
        <v>Derived heat</v>
      </c>
      <c r="C58" t="str">
        <f t="shared" ref="C58:C104" si="10">C5</f>
        <v>C_ES-SH-HO_HET</v>
      </c>
      <c r="E58" t="str">
        <f t="shared" ref="E58:E104" si="11">E5</f>
        <v>NR_ES-HO-SpHeat</v>
      </c>
      <c r="F58" s="28">
        <f>IDEES!E153</f>
        <v>0.869999697421875</v>
      </c>
      <c r="G58" s="28">
        <f>IDEES!F153</f>
        <v>0.893142811116307</v>
      </c>
      <c r="H58" s="28">
        <f>IDEES!G153</f>
        <v>0.73114327409514679</v>
      </c>
      <c r="I58" s="28">
        <f>IDEES!H153</f>
        <v>0.90856973763489934</v>
      </c>
      <c r="J58" s="28">
        <f>IDEES!I153</f>
        <v>0.8</v>
      </c>
      <c r="K58" s="28">
        <f>IDEES!J153</f>
        <v>0.79285818087871995</v>
      </c>
      <c r="L58" s="28">
        <f>IDEES!K153</f>
        <v>0.90856973763489934</v>
      </c>
      <c r="M58" s="28">
        <f>IDEES!L153</f>
        <v>0.83142781689006839</v>
      </c>
      <c r="N58" s="28">
        <f>IDEES!M153</f>
        <v>0.79285670877284364</v>
      </c>
      <c r="O58" s="28">
        <f>IDEES!N153</f>
        <v>0.8</v>
      </c>
      <c r="P58" s="28">
        <f>IDEES!O153</f>
        <v>0.80056939501779345</v>
      </c>
      <c r="Q58" s="28">
        <f>IDEES!P153</f>
        <v>0.83142591991090919</v>
      </c>
      <c r="R58" s="28">
        <f>IDEES!Q153</f>
        <v>0.8</v>
      </c>
      <c r="S58" s="28">
        <f>IDEES!R153</f>
        <v>0.80828658084167493</v>
      </c>
      <c r="T58" s="28">
        <f>IDEES!S153</f>
        <v>0.8082848743643114</v>
      </c>
      <c r="U58" s="28">
        <f>IDEES!T153</f>
        <v>0.8</v>
      </c>
      <c r="V58" s="28">
        <f>IDEES!U153</f>
        <v>0.83142781689006839</v>
      </c>
      <c r="W58" s="28">
        <f>IDEES!V153</f>
        <v>0.83142793464554809</v>
      </c>
      <c r="X58" s="28">
        <f>IDEES!W153</f>
        <v>0.79285459180531781</v>
      </c>
      <c r="Y58" s="28">
        <f>IDEES!X153</f>
        <v>0.83142964572192501</v>
      </c>
      <c r="Z58" s="28">
        <f>IDEES!Y153</f>
        <v>0.82371178025565939</v>
      </c>
      <c r="AA58" s="28">
        <f>IDEES!Z153</f>
        <v>0.8</v>
      </c>
      <c r="AB58" s="28">
        <f>IDEES!AA153</f>
        <v>0.89314316964932261</v>
      </c>
      <c r="AC58" s="28">
        <f>IDEES!AB153</f>
        <v>0.83142781689006839</v>
      </c>
      <c r="AD58" s="28">
        <f>IDEES!AC153</f>
        <v>0.82371353985987195</v>
      </c>
      <c r="AE58" s="28">
        <f>IDEES!AD153</f>
        <v>0.77743071353682414</v>
      </c>
      <c r="AF58" s="28">
        <f>IDEES!AE153</f>
        <v>0.81214265249940831</v>
      </c>
      <c r="AG58" s="28">
        <f>IDEES!AF153</f>
        <v>0.79285469678245457</v>
      </c>
      <c r="AH58" s="28">
        <f>IDEES!AG153</f>
        <v>0.86228726595308014</v>
      </c>
      <c r="AI58" s="28">
        <f>IDEES!AH153</f>
        <v>0.80828694242829968</v>
      </c>
      <c r="AJ58" s="28">
        <f>IDEES!AI153</f>
        <v>0.83142879399815417</v>
      </c>
      <c r="AK58" s="28">
        <f>IDEES!AJ153</f>
        <v>0.8</v>
      </c>
      <c r="AL58" s="28">
        <f>IDEES!AK153</f>
        <v>0.8</v>
      </c>
      <c r="AM58" s="28">
        <f>IDEES!AL153</f>
        <v>0.8</v>
      </c>
      <c r="AN58" s="28">
        <f>IDEES!AM153</f>
        <v>0.8</v>
      </c>
      <c r="AO58" s="28">
        <f>IDEES!AN153</f>
        <v>0.8</v>
      </c>
      <c r="AP58" s="28">
        <f>IDEES!AO153</f>
        <v>0.8</v>
      </c>
      <c r="AQ58" s="29"/>
      <c r="AR58" s="7"/>
      <c r="AS58" s="7"/>
      <c r="AT58" s="7"/>
    </row>
    <row r="59" spans="1:46" x14ac:dyDescent="0.25">
      <c r="A59" t="str">
        <f t="shared" si="9"/>
        <v>Electricity</v>
      </c>
      <c r="C59" t="str">
        <f t="shared" si="10"/>
        <v>C_ES-SH-HO_ELC</v>
      </c>
      <c r="E59" t="str">
        <f t="shared" si="11"/>
        <v>NR_ES-HO-SpHeat</v>
      </c>
      <c r="F59" s="28">
        <f>IDEES!E154</f>
        <v>1.0084980225972717</v>
      </c>
      <c r="G59" s="28">
        <f>IDEES!F154</f>
        <v>0.96534385944249512</v>
      </c>
      <c r="H59" s="28">
        <f>IDEES!G154</f>
        <v>0.77963146310130682</v>
      </c>
      <c r="I59" s="28">
        <f>IDEES!H154</f>
        <v>1.1633871819913861</v>
      </c>
      <c r="J59" s="28">
        <f>IDEES!I154</f>
        <v>0.93835400157127447</v>
      </c>
      <c r="K59" s="28">
        <f>IDEES!J154</f>
        <v>0.91120772186594279</v>
      </c>
      <c r="L59" s="28">
        <f>IDEES!K154</f>
        <v>1.1633871819913861</v>
      </c>
      <c r="M59" s="28">
        <f>IDEES!L154</f>
        <v>1.1216918730488372</v>
      </c>
      <c r="N59" s="28">
        <f>IDEES!M154</f>
        <v>0.82279820773840806</v>
      </c>
      <c r="O59" s="28">
        <f>IDEES!N154</f>
        <v>1.0240202398146621</v>
      </c>
      <c r="P59" s="28">
        <f>IDEES!O154</f>
        <v>1.0647883387976504</v>
      </c>
      <c r="Q59" s="28">
        <f>IDEES!P154</f>
        <v>1.1431865884145935</v>
      </c>
      <c r="R59" s="28">
        <f>IDEES!Q154</f>
        <v>0.94780646484775677</v>
      </c>
      <c r="S59" s="28">
        <f>IDEES!R154</f>
        <v>0.85089391609927512</v>
      </c>
      <c r="T59" s="28">
        <f>IDEES!S154</f>
        <v>0.98553260007627153</v>
      </c>
      <c r="U59" s="28">
        <f>IDEES!T154</f>
        <v>0.99654021420485883</v>
      </c>
      <c r="V59" s="28">
        <f>IDEES!U154</f>
        <v>1.1216918730488372</v>
      </c>
      <c r="W59" s="28">
        <f>IDEES!V154</f>
        <v>1.1351203915566801</v>
      </c>
      <c r="X59" s="28">
        <f>IDEES!W154</f>
        <v>0.93222467860648439</v>
      </c>
      <c r="Y59" s="28">
        <f>IDEES!X154</f>
        <v>1.2207389454201159</v>
      </c>
      <c r="Z59" s="28">
        <f>IDEES!Y154</f>
        <v>0.93374306853304945</v>
      </c>
      <c r="AA59" s="28">
        <f>IDEES!Z154</f>
        <v>0.77025043487448086</v>
      </c>
      <c r="AB59" s="28">
        <f>IDEES!AA154</f>
        <v>1.2796243074847591</v>
      </c>
      <c r="AC59" s="28">
        <f>IDEES!AB154</f>
        <v>1.1216918730488372</v>
      </c>
      <c r="AD59" s="28">
        <f>IDEES!AC154</f>
        <v>1.1329140590477953</v>
      </c>
      <c r="AE59" s="28">
        <f>IDEES!AD154</f>
        <v>0.97830240105151089</v>
      </c>
      <c r="AF59" s="28">
        <f>IDEES!AE154</f>
        <v>0.87596127194701168</v>
      </c>
      <c r="AG59" s="28">
        <f>IDEES!AF154</f>
        <v>1.0306215507272265</v>
      </c>
      <c r="AH59" s="28">
        <f>IDEES!AG154</f>
        <v>0.97654106043505773</v>
      </c>
      <c r="AI59" s="28">
        <f>IDEES!AH154</f>
        <v>0.9453819209147396</v>
      </c>
      <c r="AJ59" s="28">
        <f>IDEES!AI154</f>
        <v>1.2293914992528641</v>
      </c>
      <c r="AK59" s="28">
        <f>IDEES!AJ154</f>
        <v>0.94780646484775677</v>
      </c>
      <c r="AL59" s="28">
        <f>IDEES!AK154</f>
        <v>0.94780646484775677</v>
      </c>
      <c r="AM59" s="28">
        <f>IDEES!AL154</f>
        <v>0.94780646484775677</v>
      </c>
      <c r="AN59" s="28">
        <f>IDEES!AM154</f>
        <v>0.94780646484775677</v>
      </c>
      <c r="AO59" s="28">
        <f>IDEES!AN154</f>
        <v>0.94780646484775677</v>
      </c>
      <c r="AP59" s="28">
        <f>IDEES!AO154</f>
        <v>0.94780646484775677</v>
      </c>
      <c r="AQ59" s="29"/>
      <c r="AR59" s="7"/>
      <c r="AS59" s="7"/>
      <c r="AT59" s="7"/>
    </row>
    <row r="60" spans="1:46" x14ac:dyDescent="0.25">
      <c r="A60" t="str">
        <f t="shared" si="9"/>
        <v>Gas</v>
      </c>
      <c r="C60" t="str">
        <f t="shared" si="10"/>
        <v>C_ES-SH-HO_GAS</v>
      </c>
      <c r="E60" t="str">
        <f t="shared" si="11"/>
        <v>NR_ES-HO-SpHeat</v>
      </c>
      <c r="F60" s="28">
        <f>IDEES!E155</f>
        <v>0.7352634909049075</v>
      </c>
      <c r="G60" s="28">
        <f>IDEES!F155</f>
        <v>0.75328055047085551</v>
      </c>
      <c r="H60" s="28">
        <f>IDEES!G155</f>
        <v>0.6141611018624169</v>
      </c>
      <c r="I60" s="28">
        <f>IDEES!H155</f>
        <v>0.76672100407458499</v>
      </c>
      <c r="J60" s="28">
        <f>IDEES!I155</f>
        <v>0.57528010617490921</v>
      </c>
      <c r="K60" s="28">
        <f>IDEES!J155</f>
        <v>0.66770115516495232</v>
      </c>
      <c r="L60" s="28">
        <f>IDEES!K155</f>
        <v>0.76672100407458499</v>
      </c>
      <c r="M60" s="28">
        <f>IDEES!L155</f>
        <v>0.70268568510503271</v>
      </c>
      <c r="N60" s="28">
        <f>IDEES!M155</f>
        <v>0.66600041566986956</v>
      </c>
      <c r="O60" s="28">
        <f>IDEES!N155</f>
        <v>0.63745380705538113</v>
      </c>
      <c r="P60" s="28">
        <f>IDEES!O155</f>
        <v>0.67248336931142338</v>
      </c>
      <c r="Q60" s="28">
        <f>IDEES!P155</f>
        <v>0.70070908267201493</v>
      </c>
      <c r="R60" s="28">
        <f>IDEES!Q155</f>
        <v>0.57641306417083138</v>
      </c>
      <c r="S60" s="28">
        <f>IDEES!R155</f>
        <v>0.68052803939986284</v>
      </c>
      <c r="T60" s="28">
        <f>IDEES!S155</f>
        <v>0.68105292098157955</v>
      </c>
      <c r="U60" s="28">
        <f>IDEES!T155</f>
        <v>0.71459706117723176</v>
      </c>
      <c r="V60" s="28">
        <f>IDEES!U155</f>
        <v>0.70268568510503271</v>
      </c>
      <c r="W60" s="28">
        <f>IDEES!V155</f>
        <v>0.69971846218945677</v>
      </c>
      <c r="X60" s="28">
        <f>IDEES!W155</f>
        <v>0.6660018608818512</v>
      </c>
      <c r="Y60" s="28">
        <f>IDEES!X155</f>
        <v>0.70253156128482397</v>
      </c>
      <c r="Z60" s="28">
        <f>IDEES!Y155</f>
        <v>0.69192012891015608</v>
      </c>
      <c r="AA60" s="28">
        <f>IDEES!Z155</f>
        <v>0.6</v>
      </c>
      <c r="AB60" s="28">
        <f>IDEES!AA155</f>
        <v>0.75401818371825691</v>
      </c>
      <c r="AC60" s="28">
        <f>IDEES!AB155</f>
        <v>0.70268568510503271</v>
      </c>
      <c r="AD60" s="28">
        <f>IDEES!AC155</f>
        <v>0.69549067389373476</v>
      </c>
      <c r="AE60" s="28">
        <f>IDEES!AD155</f>
        <v>0.65854470485857619</v>
      </c>
      <c r="AF60" s="28">
        <f>IDEES!AE155</f>
        <v>0.68290054101230824</v>
      </c>
      <c r="AG60" s="28">
        <f>IDEES!AF155</f>
        <v>0.66600056433669619</v>
      </c>
      <c r="AH60" s="28">
        <f>IDEES!AG155</f>
        <v>0.72432380169684063</v>
      </c>
      <c r="AI60" s="28">
        <f>IDEES!AH155</f>
        <v>0.68076997618728152</v>
      </c>
      <c r="AJ60" s="28">
        <f>IDEES!AI155</f>
        <v>0.7018724861397978</v>
      </c>
      <c r="AK60" s="28">
        <f>IDEES!AJ155</f>
        <v>0.57641306417083138</v>
      </c>
      <c r="AL60" s="28">
        <f>IDEES!AK155</f>
        <v>0.57641306417083138</v>
      </c>
      <c r="AM60" s="28">
        <f>IDEES!AL155</f>
        <v>0.57641306417083138</v>
      </c>
      <c r="AN60" s="28">
        <f>IDEES!AM155</f>
        <v>0.57641306417083138</v>
      </c>
      <c r="AO60" s="28">
        <f>IDEES!AN155</f>
        <v>0.57641306417083138</v>
      </c>
      <c r="AP60" s="28">
        <f>IDEES!AO155</f>
        <v>0.57641306417083138</v>
      </c>
      <c r="AQ60" s="29"/>
      <c r="AR60" s="7"/>
      <c r="AS60" s="7"/>
      <c r="AT60" s="7"/>
    </row>
    <row r="61" spans="1:46" x14ac:dyDescent="0.25">
      <c r="A61" t="str">
        <f t="shared" si="9"/>
        <v>GDO and other liquids</v>
      </c>
      <c r="C61" t="str">
        <f t="shared" si="10"/>
        <v>C_ES-SH-HO_OIL</v>
      </c>
      <c r="E61" t="str">
        <f t="shared" si="11"/>
        <v>NR_ES-HO-SpHeat</v>
      </c>
      <c r="F61" s="28">
        <f>IDEES!E156</f>
        <v>0.6851237349214605</v>
      </c>
      <c r="G61" s="28">
        <f>IDEES!F156</f>
        <v>0.70334956709312524</v>
      </c>
      <c r="H61" s="28">
        <f>IDEES!G156</f>
        <v>0.57577546106916611</v>
      </c>
      <c r="I61" s="28">
        <f>IDEES!H156</f>
        <v>0.71550092501440088</v>
      </c>
      <c r="J61" s="28">
        <f>IDEES!I156</f>
        <v>0.5393245382177313</v>
      </c>
      <c r="K61" s="28">
        <f>IDEES!J156</f>
        <v>0.62437476878480902</v>
      </c>
      <c r="L61" s="28">
        <f>IDEES!K156</f>
        <v>0.71550092501440088</v>
      </c>
      <c r="M61" s="28">
        <f>IDEES!L156</f>
        <v>0.65475092688517245</v>
      </c>
      <c r="N61" s="28">
        <f>IDEES!M156</f>
        <v>0.62437371424779353</v>
      </c>
      <c r="O61" s="28">
        <f>IDEES!N156</f>
        <v>0.59400073574969003</v>
      </c>
      <c r="P61" s="28">
        <f>IDEES!O156</f>
        <v>0.63045121029666285</v>
      </c>
      <c r="Q61" s="28">
        <f>IDEES!P156</f>
        <v>0.65475074533242184</v>
      </c>
      <c r="R61" s="28">
        <f>IDEES!Q156</f>
        <v>0.53932557282182469</v>
      </c>
      <c r="S61" s="28">
        <f>IDEES!R156</f>
        <v>0.63652508929559315</v>
      </c>
      <c r="T61" s="28">
        <f>IDEES!S156</f>
        <v>0.55000000000000004</v>
      </c>
      <c r="U61" s="28">
        <f>IDEES!T156</f>
        <v>0.66689897171121149</v>
      </c>
      <c r="V61" s="28">
        <f>IDEES!U156</f>
        <v>0.65475092688517245</v>
      </c>
      <c r="W61" s="28">
        <f>IDEES!V156</f>
        <v>0.65474796557578607</v>
      </c>
      <c r="X61" s="28">
        <f>IDEES!W156</f>
        <v>0.62437638525085637</v>
      </c>
      <c r="Y61" s="28">
        <f>IDEES!X156</f>
        <v>0.65474906536279265</v>
      </c>
      <c r="Z61" s="28">
        <f>IDEES!Y156</f>
        <v>0.64867556959769046</v>
      </c>
      <c r="AA61" s="28">
        <f>IDEES!Z156</f>
        <v>0.55000000000000004</v>
      </c>
      <c r="AB61" s="28">
        <f>IDEES!AA156</f>
        <v>0.70335181691724313</v>
      </c>
      <c r="AC61" s="28">
        <f>IDEES!AB156</f>
        <v>0.65475092688517245</v>
      </c>
      <c r="AD61" s="28">
        <f>IDEES!AC156</f>
        <v>0.64867578830771455</v>
      </c>
      <c r="AE61" s="28">
        <f>IDEES!AD156</f>
        <v>0.61222632752145101</v>
      </c>
      <c r="AF61" s="28">
        <f>IDEES!AE156</f>
        <v>0.63956306859319423</v>
      </c>
      <c r="AG61" s="28">
        <f>IDEES!AF156</f>
        <v>0.62437437437437437</v>
      </c>
      <c r="AH61" s="28">
        <f>IDEES!AG156</f>
        <v>0.67905104662972282</v>
      </c>
      <c r="AI61" s="28">
        <f>IDEES!AH156</f>
        <v>0.63652609984043762</v>
      </c>
      <c r="AJ61" s="28">
        <f>IDEES!AI156</f>
        <v>0.65474896949000527</v>
      </c>
      <c r="AK61" s="28">
        <f>IDEES!AJ156</f>
        <v>0.53932557282182469</v>
      </c>
      <c r="AL61" s="28">
        <f>IDEES!AK156</f>
        <v>0.53932557282182469</v>
      </c>
      <c r="AM61" s="28">
        <f>IDEES!AL156</f>
        <v>0.53932557282182469</v>
      </c>
      <c r="AN61" s="28">
        <f>IDEES!AM156</f>
        <v>0.53932557282182469</v>
      </c>
      <c r="AO61" s="28">
        <f>IDEES!AN156</f>
        <v>0.53932557282182469</v>
      </c>
      <c r="AP61" s="28">
        <f>IDEES!AO156</f>
        <v>0.53932557282182469</v>
      </c>
      <c r="AQ61" s="29"/>
      <c r="AR61" s="7"/>
      <c r="AS61" s="7"/>
      <c r="AT61" s="7"/>
    </row>
    <row r="62" spans="1:46" x14ac:dyDescent="0.25">
      <c r="A62" t="str">
        <f t="shared" si="9"/>
        <v>Geothermal Energy</v>
      </c>
      <c r="C62" t="str">
        <f t="shared" si="10"/>
        <v>C_ES-SH-HO_GEO</v>
      </c>
      <c r="E62" t="str">
        <f t="shared" si="11"/>
        <v>NR_ES-HO-SpHeat</v>
      </c>
      <c r="F62" s="28">
        <f>IDEES!E157</f>
        <v>0.82650058693100303</v>
      </c>
      <c r="G62" s="28">
        <f>IDEES!F157</f>
        <v>0.7</v>
      </c>
      <c r="H62" s="28">
        <f>IDEES!G157</f>
        <v>0.69458590928567054</v>
      </c>
      <c r="I62" s="28">
        <f>IDEES!H157</f>
        <v>0.7</v>
      </c>
      <c r="J62" s="28">
        <f>IDEES!I157</f>
        <v>0.7</v>
      </c>
      <c r="K62" s="28">
        <f>IDEES!J157</f>
        <v>0.7</v>
      </c>
      <c r="L62" s="28">
        <f>IDEES!K157</f>
        <v>0.7</v>
      </c>
      <c r="M62" s="28">
        <f>IDEES!L157</f>
        <v>0.7</v>
      </c>
      <c r="N62" s="28">
        <f>IDEES!M157</f>
        <v>0.7</v>
      </c>
      <c r="O62" s="28">
        <f>IDEES!N157</f>
        <v>0.71657055219524413</v>
      </c>
      <c r="P62" s="28">
        <f>IDEES!O157</f>
        <v>0.7</v>
      </c>
      <c r="Q62" s="28">
        <f>IDEES!P157</f>
        <v>0.78985650018060605</v>
      </c>
      <c r="R62" s="28">
        <f>IDEES!Q157</f>
        <v>0.7</v>
      </c>
      <c r="S62" s="28">
        <f>IDEES!R157</f>
        <v>0.76787130894667244</v>
      </c>
      <c r="T62" s="28">
        <f>IDEES!S157</f>
        <v>0.76787111822687804</v>
      </c>
      <c r="U62" s="28">
        <f>IDEES!T157</f>
        <v>0.7</v>
      </c>
      <c r="V62" s="28">
        <f>IDEES!U157</f>
        <v>0.7</v>
      </c>
      <c r="W62" s="28">
        <f>IDEES!V157</f>
        <v>0.78985746341937924</v>
      </c>
      <c r="X62" s="28">
        <f>IDEES!W157</f>
        <v>0.7</v>
      </c>
      <c r="Y62" s="28">
        <f>IDEES!X157</f>
        <v>0.7</v>
      </c>
      <c r="Z62" s="28">
        <f>IDEES!Y157</f>
        <v>0.7</v>
      </c>
      <c r="AA62" s="28">
        <f>IDEES!Z157</f>
        <v>0.7</v>
      </c>
      <c r="AB62" s="28">
        <f>IDEES!AA157</f>
        <v>0.7</v>
      </c>
      <c r="AC62" s="28">
        <f>IDEES!AB157</f>
        <v>0.7</v>
      </c>
      <c r="AD62" s="28">
        <f>IDEES!AC157</f>
        <v>0.7825289312457453</v>
      </c>
      <c r="AE62" s="28">
        <f>IDEES!AD157</f>
        <v>0.7385569620253164</v>
      </c>
      <c r="AF62" s="28">
        <f>IDEES!AE157</f>
        <v>0.77153597036357158</v>
      </c>
      <c r="AG62" s="28">
        <f>IDEES!AF157</f>
        <v>0.7</v>
      </c>
      <c r="AH62" s="28">
        <f>IDEES!AG157</f>
        <v>0.81917134618915699</v>
      </c>
      <c r="AI62" s="28">
        <f>IDEES!AH157</f>
        <v>0.76787100262494667</v>
      </c>
      <c r="AJ62" s="28">
        <f>IDEES!AI157</f>
        <v>0.78985659898477156</v>
      </c>
      <c r="AK62" s="28">
        <f>IDEES!AJ157</f>
        <v>0.7</v>
      </c>
      <c r="AL62" s="28">
        <f>IDEES!AK157</f>
        <v>0.7</v>
      </c>
      <c r="AM62" s="28">
        <f>IDEES!AL157</f>
        <v>0.7</v>
      </c>
      <c r="AN62" s="28">
        <f>IDEES!AM157</f>
        <v>0.7</v>
      </c>
      <c r="AO62" s="28">
        <f>IDEES!AN157</f>
        <v>0.7</v>
      </c>
      <c r="AP62" s="28">
        <f>IDEES!AO157</f>
        <v>0.7</v>
      </c>
      <c r="AQ62" s="29"/>
      <c r="AR62" s="7"/>
      <c r="AS62" s="7"/>
      <c r="AT62" s="7"/>
    </row>
    <row r="63" spans="1:46" x14ac:dyDescent="0.25">
      <c r="A63" t="str">
        <f t="shared" si="9"/>
        <v>LPG</v>
      </c>
      <c r="C63" t="str">
        <f t="shared" si="10"/>
        <v>C_ES-SH-HO_LPG</v>
      </c>
      <c r="E63" t="str">
        <f t="shared" si="11"/>
        <v>NR_ES-HO-SpHeat</v>
      </c>
      <c r="F63" s="28">
        <f>IDEES!E158</f>
        <v>0.66666666666666663</v>
      </c>
      <c r="G63" s="28">
        <f>IDEES!F158</f>
        <v>0.66666666666666663</v>
      </c>
      <c r="H63" s="28">
        <f>IDEES!G158</f>
        <v>0.66666666666666663</v>
      </c>
      <c r="I63" s="28">
        <f>IDEES!H158</f>
        <v>0.66666666666666663</v>
      </c>
      <c r="J63" s="28">
        <f>IDEES!I158</f>
        <v>0.66666666666666663</v>
      </c>
      <c r="K63" s="28">
        <f>IDEES!J158</f>
        <v>0.66666666666666663</v>
      </c>
      <c r="L63" s="28">
        <f>IDEES!K158</f>
        <v>0.66666666666666663</v>
      </c>
      <c r="M63" s="28">
        <f>IDEES!L158</f>
        <v>0.66666666666666663</v>
      </c>
      <c r="N63" s="28">
        <f>IDEES!M158</f>
        <v>0.66666666666666663</v>
      </c>
      <c r="O63" s="28">
        <f>IDEES!N158</f>
        <v>0.66666666666666663</v>
      </c>
      <c r="P63" s="28">
        <f>IDEES!O158</f>
        <v>0.66666666666666663</v>
      </c>
      <c r="Q63" s="28">
        <f>IDEES!P158</f>
        <v>0.66666666666666663</v>
      </c>
      <c r="R63" s="28">
        <f>IDEES!Q158</f>
        <v>0.66666666666666663</v>
      </c>
      <c r="S63" s="28">
        <f>IDEES!R158</f>
        <v>0.66666666666666663</v>
      </c>
      <c r="T63" s="28">
        <f>IDEES!S158</f>
        <v>0.66666666666666663</v>
      </c>
      <c r="U63" s="28">
        <f>IDEES!T158</f>
        <v>0.66666666666666663</v>
      </c>
      <c r="V63" s="28">
        <f>IDEES!U158</f>
        <v>0.66666666666666663</v>
      </c>
      <c r="W63" s="28">
        <f>IDEES!V158</f>
        <v>0.67221013066817592</v>
      </c>
      <c r="X63" s="28">
        <f>IDEES!W158</f>
        <v>0.66666666666666663</v>
      </c>
      <c r="Y63" s="28">
        <f>IDEES!X158</f>
        <v>0.67220891142437922</v>
      </c>
      <c r="Z63" s="28">
        <f>IDEES!Y158</f>
        <v>0.66666666666666663</v>
      </c>
      <c r="AA63" s="28">
        <f>IDEES!Z158</f>
        <v>0.66666666666666663</v>
      </c>
      <c r="AB63" s="28">
        <f>IDEES!AA158</f>
        <v>0.66666666666666663</v>
      </c>
      <c r="AC63" s="28">
        <f>IDEES!AB158</f>
        <v>0.66666666666666663</v>
      </c>
      <c r="AD63" s="28">
        <f>IDEES!AC158</f>
        <v>0.66666666666666663</v>
      </c>
      <c r="AE63" s="28">
        <f>IDEES!AD158</f>
        <v>0.66666666666666663</v>
      </c>
      <c r="AF63" s="28">
        <f>IDEES!AE158</f>
        <v>0.66666666666666663</v>
      </c>
      <c r="AG63" s="28">
        <f>IDEES!AF158</f>
        <v>0.66666666666666663</v>
      </c>
      <c r="AH63" s="28">
        <f>IDEES!AG158</f>
        <v>0.69715865432799917</v>
      </c>
      <c r="AI63" s="28">
        <f>IDEES!AH158</f>
        <v>0.66666666666666663</v>
      </c>
      <c r="AJ63" s="28">
        <f>IDEES!AI158</f>
        <v>0.66666666666666663</v>
      </c>
      <c r="AK63" s="28">
        <f>IDEES!AJ158</f>
        <v>0.66666666666666663</v>
      </c>
      <c r="AL63" s="28">
        <f>IDEES!AK158</f>
        <v>0.66666666666666663</v>
      </c>
      <c r="AM63" s="28">
        <f>IDEES!AL158</f>
        <v>0.66666666666666663</v>
      </c>
      <c r="AN63" s="28">
        <f>IDEES!AM158</f>
        <v>0.66666666666666663</v>
      </c>
      <c r="AO63" s="28">
        <f>IDEES!AN158</f>
        <v>0.66666666666666663</v>
      </c>
      <c r="AP63" s="28">
        <f>IDEES!AO158</f>
        <v>0.66666666666666663</v>
      </c>
      <c r="AQ63" s="29"/>
      <c r="AR63" s="7"/>
      <c r="AS63" s="7"/>
      <c r="AT63" s="7"/>
    </row>
    <row r="64" spans="1:46" x14ac:dyDescent="0.25">
      <c r="A64" t="str">
        <f t="shared" si="9"/>
        <v>Solids</v>
      </c>
      <c r="C64" t="str">
        <f t="shared" si="10"/>
        <v>C_ES-SH-HO_COA</v>
      </c>
      <c r="E64" t="str">
        <f t="shared" si="11"/>
        <v>NR_ES-HO-SpHeat</v>
      </c>
      <c r="F64" s="28">
        <f>IDEES!E159</f>
        <v>0.59377429313906227</v>
      </c>
      <c r="G64" s="28">
        <f>IDEES!F159</f>
        <v>0.5</v>
      </c>
      <c r="H64" s="28">
        <f>IDEES!G159</f>
        <v>0.49900601476645978</v>
      </c>
      <c r="I64" s="28">
        <f>IDEES!H159</f>
        <v>0.6200996526910767</v>
      </c>
      <c r="J64" s="28">
        <f>IDEES!I159</f>
        <v>0.5</v>
      </c>
      <c r="K64" s="28">
        <f>IDEES!J159</f>
        <v>0.54112464981267083</v>
      </c>
      <c r="L64" s="28">
        <f>IDEES!K159</f>
        <v>0.6200996526910767</v>
      </c>
      <c r="M64" s="28">
        <f>IDEES!L159</f>
        <v>0.5</v>
      </c>
      <c r="N64" s="28">
        <f>IDEES!M159</f>
        <v>0.54112589830116919</v>
      </c>
      <c r="O64" s="28">
        <f>IDEES!N159</f>
        <v>0.514799099967856</v>
      </c>
      <c r="P64" s="28">
        <f>IDEES!O159</f>
        <v>0.54638891786056298</v>
      </c>
      <c r="Q64" s="28">
        <f>IDEES!P159</f>
        <v>0.5</v>
      </c>
      <c r="R64" s="28">
        <f>IDEES!Q159</f>
        <v>0.5</v>
      </c>
      <c r="S64" s="28">
        <f>IDEES!R159</f>
        <v>0.55165505592483977</v>
      </c>
      <c r="T64" s="28">
        <f>IDEES!S159</f>
        <v>0.55165363316483662</v>
      </c>
      <c r="U64" s="28">
        <f>IDEES!T159</f>
        <v>0.5</v>
      </c>
      <c r="V64" s="28">
        <f>IDEES!U159</f>
        <v>0.5</v>
      </c>
      <c r="W64" s="28">
        <f>IDEES!V159</f>
        <v>0.5</v>
      </c>
      <c r="X64" s="28">
        <f>IDEES!W159</f>
        <v>0.5411253579609161</v>
      </c>
      <c r="Y64" s="28">
        <f>IDEES!X159</f>
        <v>0.5</v>
      </c>
      <c r="Z64" s="28">
        <f>IDEES!Y159</f>
        <v>0.56218475555346836</v>
      </c>
      <c r="AA64" s="28">
        <f>IDEES!Z159</f>
        <v>0.5</v>
      </c>
      <c r="AB64" s="28">
        <f>IDEES!AA159</f>
        <v>0.60957013258897408</v>
      </c>
      <c r="AC64" s="28">
        <f>IDEES!AB159</f>
        <v>0.5</v>
      </c>
      <c r="AD64" s="28">
        <f>IDEES!AC159</f>
        <v>0.56218504357187271</v>
      </c>
      <c r="AE64" s="28">
        <f>IDEES!AD159</f>
        <v>0.5</v>
      </c>
      <c r="AF64" s="28">
        <f>IDEES!AE159</f>
        <v>0.55428700605841386</v>
      </c>
      <c r="AG64" s="28">
        <f>IDEES!AF159</f>
        <v>0.5</v>
      </c>
      <c r="AH64" s="28">
        <f>IDEES!AG159</f>
        <v>0.5</v>
      </c>
      <c r="AI64" s="28">
        <f>IDEES!AH159</f>
        <v>0.55165490455582833</v>
      </c>
      <c r="AJ64" s="28">
        <f>IDEES!AI159</f>
        <v>0.5674476524305877</v>
      </c>
      <c r="AK64" s="28">
        <f>IDEES!AJ159</f>
        <v>0.5</v>
      </c>
      <c r="AL64" s="28">
        <f>IDEES!AK159</f>
        <v>0.5</v>
      </c>
      <c r="AM64" s="28">
        <f>IDEES!AL159</f>
        <v>0.5</v>
      </c>
      <c r="AN64" s="28">
        <f>IDEES!AM159</f>
        <v>0.5</v>
      </c>
      <c r="AO64" s="28">
        <f>IDEES!AN159</f>
        <v>0.5</v>
      </c>
      <c r="AP64" s="28">
        <f>IDEES!AO159</f>
        <v>0.5</v>
      </c>
      <c r="AQ64" s="29"/>
      <c r="AR64" s="7"/>
      <c r="AS64" s="7"/>
      <c r="AT64" s="7"/>
    </row>
    <row r="65" spans="1:46" x14ac:dyDescent="0.25">
      <c r="A65" t="str">
        <f t="shared" si="9"/>
        <v>Biomass and wastes</v>
      </c>
      <c r="C65" t="str">
        <f t="shared" si="10"/>
        <v>C_ES-SH-HR_BIO</v>
      </c>
      <c r="E65" t="str">
        <f t="shared" si="11"/>
        <v>NR_ES-HR-SpHeat</v>
      </c>
      <c r="F65" s="28">
        <f>F57</f>
        <v>0.56636967800557592</v>
      </c>
      <c r="G65" s="28">
        <f t="shared" ref="G65:AJ72" si="12">G57</f>
        <v>0.58143601389810529</v>
      </c>
      <c r="H65" s="28">
        <f t="shared" si="12"/>
        <v>0.47597370243559184</v>
      </c>
      <c r="I65" s="28">
        <f t="shared" si="12"/>
        <v>0.5</v>
      </c>
      <c r="J65" s="28">
        <f t="shared" si="12"/>
        <v>0.44584231229690441</v>
      </c>
      <c r="K65" s="28">
        <f t="shared" si="12"/>
        <v>0.51615018995212869</v>
      </c>
      <c r="L65" s="28">
        <f t="shared" si="12"/>
        <v>0.5</v>
      </c>
      <c r="M65" s="28">
        <f t="shared" si="12"/>
        <v>0.54125846320370219</v>
      </c>
      <c r="N65" s="28">
        <f t="shared" si="12"/>
        <v>0.51614822449170805</v>
      </c>
      <c r="O65" s="28">
        <f t="shared" si="12"/>
        <v>0.49104004549575642</v>
      </c>
      <c r="P65" s="28">
        <f t="shared" si="12"/>
        <v>0.52117145681665245</v>
      </c>
      <c r="Q65" s="28">
        <f t="shared" si="12"/>
        <v>0.54126053333113244</v>
      </c>
      <c r="R65" s="28">
        <f t="shared" si="12"/>
        <v>0.5</v>
      </c>
      <c r="S65" s="28">
        <f t="shared" si="12"/>
        <v>0.52619226772725647</v>
      </c>
      <c r="T65" s="28">
        <f t="shared" si="12"/>
        <v>0.52619483225875885</v>
      </c>
      <c r="U65" s="28">
        <f t="shared" si="12"/>
        <v>0.55130367951244852</v>
      </c>
      <c r="V65" s="28">
        <f t="shared" si="12"/>
        <v>0.54125846320370219</v>
      </c>
      <c r="W65" s="28">
        <f t="shared" si="12"/>
        <v>0.5</v>
      </c>
      <c r="X65" s="28">
        <f t="shared" si="12"/>
        <v>0.51615008794215356</v>
      </c>
      <c r="Y65" s="28">
        <f t="shared" si="12"/>
        <v>0.5</v>
      </c>
      <c r="Z65" s="28">
        <f t="shared" si="12"/>
        <v>0.53623797076053037</v>
      </c>
      <c r="AA65" s="28">
        <f t="shared" si="12"/>
        <v>0.5</v>
      </c>
      <c r="AB65" s="28">
        <f t="shared" si="12"/>
        <v>0.58143642322455591</v>
      </c>
      <c r="AC65" s="28">
        <f t="shared" si="12"/>
        <v>0.54125846320370219</v>
      </c>
      <c r="AD65" s="28">
        <f t="shared" si="12"/>
        <v>0.5362370307551646</v>
      </c>
      <c r="AE65" s="28">
        <f t="shared" si="12"/>
        <v>0.5</v>
      </c>
      <c r="AF65" s="28">
        <f t="shared" si="12"/>
        <v>0.5</v>
      </c>
      <c r="AG65" s="28">
        <f t="shared" si="12"/>
        <v>0.51614899075903098</v>
      </c>
      <c r="AH65" s="28">
        <f t="shared" si="12"/>
        <v>0.5</v>
      </c>
      <c r="AI65" s="28">
        <f t="shared" si="12"/>
        <v>0.52619458090501325</v>
      </c>
      <c r="AJ65" s="28">
        <f t="shared" si="12"/>
        <v>0.54126052266387825</v>
      </c>
      <c r="AK65" s="28">
        <f t="shared" ref="AK65:AP65" si="13">AK57</f>
        <v>0.5</v>
      </c>
      <c r="AL65" s="28">
        <f t="shared" si="13"/>
        <v>0.5</v>
      </c>
      <c r="AM65" s="28">
        <f t="shared" si="13"/>
        <v>0.5</v>
      </c>
      <c r="AN65" s="28">
        <f t="shared" si="13"/>
        <v>0.5</v>
      </c>
      <c r="AO65" s="28">
        <f t="shared" si="13"/>
        <v>0.5</v>
      </c>
      <c r="AP65" s="28">
        <f t="shared" si="13"/>
        <v>0.5</v>
      </c>
      <c r="AQ65" s="29"/>
      <c r="AR65" s="7"/>
      <c r="AS65" s="7"/>
      <c r="AT65" s="7"/>
    </row>
    <row r="66" spans="1:46" x14ac:dyDescent="0.25">
      <c r="A66" t="str">
        <f t="shared" si="9"/>
        <v>Derived heat</v>
      </c>
      <c r="C66" t="str">
        <f t="shared" si="10"/>
        <v>C_ES-SH-HR_HET</v>
      </c>
      <c r="E66" t="str">
        <f t="shared" si="11"/>
        <v>NR_ES-HR-SpHeat</v>
      </c>
      <c r="F66" s="28">
        <f t="shared" ref="F66:U72" si="14">F58</f>
        <v>0.869999697421875</v>
      </c>
      <c r="G66" s="28">
        <f t="shared" si="14"/>
        <v>0.893142811116307</v>
      </c>
      <c r="H66" s="28">
        <f t="shared" si="14"/>
        <v>0.73114327409514679</v>
      </c>
      <c r="I66" s="28">
        <f t="shared" si="14"/>
        <v>0.90856973763489934</v>
      </c>
      <c r="J66" s="28">
        <f t="shared" si="14"/>
        <v>0.8</v>
      </c>
      <c r="K66" s="28">
        <f t="shared" si="14"/>
        <v>0.79285818087871995</v>
      </c>
      <c r="L66" s="28">
        <f t="shared" si="14"/>
        <v>0.90856973763489934</v>
      </c>
      <c r="M66" s="28">
        <f t="shared" si="14"/>
        <v>0.83142781689006839</v>
      </c>
      <c r="N66" s="28">
        <f t="shared" si="14"/>
        <v>0.79285670877284364</v>
      </c>
      <c r="O66" s="28">
        <f t="shared" si="14"/>
        <v>0.8</v>
      </c>
      <c r="P66" s="28">
        <f t="shared" si="14"/>
        <v>0.80056939501779345</v>
      </c>
      <c r="Q66" s="28">
        <f t="shared" si="14"/>
        <v>0.83142591991090919</v>
      </c>
      <c r="R66" s="28">
        <f t="shared" si="14"/>
        <v>0.8</v>
      </c>
      <c r="S66" s="28">
        <f t="shared" si="14"/>
        <v>0.80828658084167493</v>
      </c>
      <c r="T66" s="28">
        <f t="shared" si="14"/>
        <v>0.8082848743643114</v>
      </c>
      <c r="U66" s="28">
        <f t="shared" si="14"/>
        <v>0.8</v>
      </c>
      <c r="V66" s="28">
        <f t="shared" si="12"/>
        <v>0.83142781689006839</v>
      </c>
      <c r="W66" s="28">
        <f t="shared" si="12"/>
        <v>0.83142793464554809</v>
      </c>
      <c r="X66" s="28">
        <f t="shared" si="12"/>
        <v>0.79285459180531781</v>
      </c>
      <c r="Y66" s="28">
        <f t="shared" si="12"/>
        <v>0.83142964572192501</v>
      </c>
      <c r="Z66" s="28">
        <f t="shared" si="12"/>
        <v>0.82371178025565939</v>
      </c>
      <c r="AA66" s="28">
        <f t="shared" si="12"/>
        <v>0.8</v>
      </c>
      <c r="AB66" s="28">
        <f t="shared" si="12"/>
        <v>0.89314316964932261</v>
      </c>
      <c r="AC66" s="28">
        <f t="shared" si="12"/>
        <v>0.83142781689006839</v>
      </c>
      <c r="AD66" s="28">
        <f t="shared" si="12"/>
        <v>0.82371353985987195</v>
      </c>
      <c r="AE66" s="28">
        <f t="shared" si="12"/>
        <v>0.77743071353682414</v>
      </c>
      <c r="AF66" s="28">
        <f t="shared" si="12"/>
        <v>0.81214265249940831</v>
      </c>
      <c r="AG66" s="28">
        <f t="shared" si="12"/>
        <v>0.79285469678245457</v>
      </c>
      <c r="AH66" s="28">
        <f t="shared" si="12"/>
        <v>0.86228726595308014</v>
      </c>
      <c r="AI66" s="28">
        <f t="shared" si="12"/>
        <v>0.80828694242829968</v>
      </c>
      <c r="AJ66" s="28">
        <f t="shared" si="12"/>
        <v>0.83142879399815417</v>
      </c>
      <c r="AK66" s="28">
        <f t="shared" ref="AK66:AP66" si="15">AK58</f>
        <v>0.8</v>
      </c>
      <c r="AL66" s="28">
        <f t="shared" si="15"/>
        <v>0.8</v>
      </c>
      <c r="AM66" s="28">
        <f t="shared" si="15"/>
        <v>0.8</v>
      </c>
      <c r="AN66" s="28">
        <f t="shared" si="15"/>
        <v>0.8</v>
      </c>
      <c r="AO66" s="28">
        <f t="shared" si="15"/>
        <v>0.8</v>
      </c>
      <c r="AP66" s="28">
        <f t="shared" si="15"/>
        <v>0.8</v>
      </c>
      <c r="AQ66" s="29"/>
      <c r="AR66" s="7"/>
      <c r="AS66" s="7"/>
      <c r="AT66" s="7"/>
    </row>
    <row r="67" spans="1:46" x14ac:dyDescent="0.25">
      <c r="A67" t="str">
        <f t="shared" si="9"/>
        <v>Electricity</v>
      </c>
      <c r="C67" t="str">
        <f t="shared" si="10"/>
        <v>C_ES-SH-HR_ELC</v>
      </c>
      <c r="E67" t="str">
        <f t="shared" si="11"/>
        <v>NR_ES-HR-SpHeat</v>
      </c>
      <c r="F67" s="28">
        <f t="shared" si="14"/>
        <v>1.0084980225972717</v>
      </c>
      <c r="G67" s="28">
        <f t="shared" si="12"/>
        <v>0.96534385944249512</v>
      </c>
      <c r="H67" s="28">
        <f t="shared" si="12"/>
        <v>0.77963146310130682</v>
      </c>
      <c r="I67" s="28">
        <f t="shared" si="12"/>
        <v>1.1633871819913861</v>
      </c>
      <c r="J67" s="28">
        <f t="shared" si="12"/>
        <v>0.93835400157127447</v>
      </c>
      <c r="K67" s="28">
        <f t="shared" si="12"/>
        <v>0.91120772186594279</v>
      </c>
      <c r="L67" s="28">
        <f t="shared" si="12"/>
        <v>1.1633871819913861</v>
      </c>
      <c r="M67" s="28">
        <f t="shared" si="12"/>
        <v>1.1216918730488372</v>
      </c>
      <c r="N67" s="28">
        <f t="shared" si="12"/>
        <v>0.82279820773840806</v>
      </c>
      <c r="O67" s="28">
        <f t="shared" si="12"/>
        <v>1.0240202398146621</v>
      </c>
      <c r="P67" s="28">
        <f t="shared" si="12"/>
        <v>1.0647883387976504</v>
      </c>
      <c r="Q67" s="28">
        <f t="shared" si="12"/>
        <v>1.1431865884145935</v>
      </c>
      <c r="R67" s="28">
        <f t="shared" si="12"/>
        <v>0.94780646484775677</v>
      </c>
      <c r="S67" s="28">
        <f t="shared" si="12"/>
        <v>0.85089391609927512</v>
      </c>
      <c r="T67" s="28">
        <f t="shared" si="12"/>
        <v>0.98553260007627153</v>
      </c>
      <c r="U67" s="28">
        <f t="shared" si="12"/>
        <v>0.99654021420485883</v>
      </c>
      <c r="V67" s="28">
        <f t="shared" si="12"/>
        <v>1.1216918730488372</v>
      </c>
      <c r="W67" s="28">
        <f t="shared" si="12"/>
        <v>1.1351203915566801</v>
      </c>
      <c r="X67" s="28">
        <f t="shared" si="12"/>
        <v>0.93222467860648439</v>
      </c>
      <c r="Y67" s="28">
        <f t="shared" si="12"/>
        <v>1.2207389454201159</v>
      </c>
      <c r="Z67" s="28">
        <f t="shared" si="12"/>
        <v>0.93374306853304945</v>
      </c>
      <c r="AA67" s="28">
        <f t="shared" si="12"/>
        <v>0.77025043487448086</v>
      </c>
      <c r="AB67" s="28">
        <f t="shared" si="12"/>
        <v>1.2796243074847591</v>
      </c>
      <c r="AC67" s="28">
        <f t="shared" si="12"/>
        <v>1.1216918730488372</v>
      </c>
      <c r="AD67" s="28">
        <f t="shared" si="12"/>
        <v>1.1329140590477953</v>
      </c>
      <c r="AE67" s="28">
        <f t="shared" si="12"/>
        <v>0.97830240105151089</v>
      </c>
      <c r="AF67" s="28">
        <f t="shared" si="12"/>
        <v>0.87596127194701168</v>
      </c>
      <c r="AG67" s="28">
        <f t="shared" si="12"/>
        <v>1.0306215507272265</v>
      </c>
      <c r="AH67" s="28">
        <f t="shared" si="12"/>
        <v>0.97654106043505773</v>
      </c>
      <c r="AI67" s="28">
        <f t="shared" si="12"/>
        <v>0.9453819209147396</v>
      </c>
      <c r="AJ67" s="28">
        <f t="shared" si="12"/>
        <v>1.2293914992528641</v>
      </c>
      <c r="AK67" s="28">
        <f t="shared" ref="AK67:AP67" si="16">AK59</f>
        <v>0.94780646484775677</v>
      </c>
      <c r="AL67" s="28">
        <f t="shared" si="16"/>
        <v>0.94780646484775677</v>
      </c>
      <c r="AM67" s="28">
        <f t="shared" si="16"/>
        <v>0.94780646484775677</v>
      </c>
      <c r="AN67" s="28">
        <f t="shared" si="16"/>
        <v>0.94780646484775677</v>
      </c>
      <c r="AO67" s="28">
        <f t="shared" si="16"/>
        <v>0.94780646484775677</v>
      </c>
      <c r="AP67" s="28">
        <f t="shared" si="16"/>
        <v>0.94780646484775677</v>
      </c>
      <c r="AQ67" s="29"/>
      <c r="AR67" s="7"/>
      <c r="AS67" s="7"/>
      <c r="AT67" s="7"/>
    </row>
    <row r="68" spans="1:46" x14ac:dyDescent="0.25">
      <c r="A68" t="str">
        <f t="shared" si="9"/>
        <v>Gas</v>
      </c>
      <c r="C68" t="str">
        <f t="shared" si="10"/>
        <v>C_ES-SH-HR_GAS</v>
      </c>
      <c r="E68" t="str">
        <f t="shared" si="11"/>
        <v>NR_ES-HR-SpHeat</v>
      </c>
      <c r="F68" s="28">
        <f t="shared" si="14"/>
        <v>0.7352634909049075</v>
      </c>
      <c r="G68" s="28">
        <f t="shared" si="12"/>
        <v>0.75328055047085551</v>
      </c>
      <c r="H68" s="28">
        <f t="shared" si="12"/>
        <v>0.6141611018624169</v>
      </c>
      <c r="I68" s="28">
        <f t="shared" si="12"/>
        <v>0.76672100407458499</v>
      </c>
      <c r="J68" s="28">
        <f t="shared" si="12"/>
        <v>0.57528010617490921</v>
      </c>
      <c r="K68" s="28">
        <f t="shared" si="12"/>
        <v>0.66770115516495232</v>
      </c>
      <c r="L68" s="28">
        <f t="shared" si="12"/>
        <v>0.76672100407458499</v>
      </c>
      <c r="M68" s="28">
        <f t="shared" si="12"/>
        <v>0.70268568510503271</v>
      </c>
      <c r="N68" s="28">
        <f t="shared" si="12"/>
        <v>0.66600041566986956</v>
      </c>
      <c r="O68" s="28">
        <f t="shared" si="12"/>
        <v>0.63745380705538113</v>
      </c>
      <c r="P68" s="28">
        <f t="shared" si="12"/>
        <v>0.67248336931142338</v>
      </c>
      <c r="Q68" s="28">
        <f t="shared" si="12"/>
        <v>0.70070908267201493</v>
      </c>
      <c r="R68" s="28">
        <f t="shared" si="12"/>
        <v>0.57641306417083138</v>
      </c>
      <c r="S68" s="28">
        <f t="shared" si="12"/>
        <v>0.68052803939986284</v>
      </c>
      <c r="T68" s="28">
        <f t="shared" si="12"/>
        <v>0.68105292098157955</v>
      </c>
      <c r="U68" s="28">
        <f t="shared" si="12"/>
        <v>0.71459706117723176</v>
      </c>
      <c r="V68" s="28">
        <f t="shared" si="12"/>
        <v>0.70268568510503271</v>
      </c>
      <c r="W68" s="28">
        <f t="shared" si="12"/>
        <v>0.69971846218945677</v>
      </c>
      <c r="X68" s="28">
        <f t="shared" si="12"/>
        <v>0.6660018608818512</v>
      </c>
      <c r="Y68" s="28">
        <f t="shared" si="12"/>
        <v>0.70253156128482397</v>
      </c>
      <c r="Z68" s="28">
        <f t="shared" si="12"/>
        <v>0.69192012891015608</v>
      </c>
      <c r="AA68" s="28">
        <f t="shared" si="12"/>
        <v>0.6</v>
      </c>
      <c r="AB68" s="28">
        <f t="shared" si="12"/>
        <v>0.75401818371825691</v>
      </c>
      <c r="AC68" s="28">
        <f t="shared" si="12"/>
        <v>0.70268568510503271</v>
      </c>
      <c r="AD68" s="28">
        <f t="shared" si="12"/>
        <v>0.69549067389373476</v>
      </c>
      <c r="AE68" s="28">
        <f t="shared" si="12"/>
        <v>0.65854470485857619</v>
      </c>
      <c r="AF68" s="28">
        <f t="shared" si="12"/>
        <v>0.68290054101230824</v>
      </c>
      <c r="AG68" s="28">
        <f t="shared" si="12"/>
        <v>0.66600056433669619</v>
      </c>
      <c r="AH68" s="28">
        <f t="shared" si="12"/>
        <v>0.72432380169684063</v>
      </c>
      <c r="AI68" s="28">
        <f t="shared" si="12"/>
        <v>0.68076997618728152</v>
      </c>
      <c r="AJ68" s="28">
        <f t="shared" si="12"/>
        <v>0.7018724861397978</v>
      </c>
      <c r="AK68" s="28">
        <f t="shared" ref="AK68:AP68" si="17">AK60</f>
        <v>0.57641306417083138</v>
      </c>
      <c r="AL68" s="28">
        <f t="shared" si="17"/>
        <v>0.57641306417083138</v>
      </c>
      <c r="AM68" s="28">
        <f t="shared" si="17"/>
        <v>0.57641306417083138</v>
      </c>
      <c r="AN68" s="28">
        <f t="shared" si="17"/>
        <v>0.57641306417083138</v>
      </c>
      <c r="AO68" s="28">
        <f t="shared" si="17"/>
        <v>0.57641306417083138</v>
      </c>
      <c r="AP68" s="28">
        <f t="shared" si="17"/>
        <v>0.57641306417083138</v>
      </c>
      <c r="AQ68" s="29"/>
      <c r="AR68" s="7"/>
      <c r="AS68" s="7"/>
      <c r="AT68" s="7"/>
    </row>
    <row r="69" spans="1:46" x14ac:dyDescent="0.25">
      <c r="A69" t="str">
        <f t="shared" si="9"/>
        <v>GDO and other liquids</v>
      </c>
      <c r="C69" t="str">
        <f t="shared" si="10"/>
        <v>C_ES-SH-HR_OIL</v>
      </c>
      <c r="E69" t="str">
        <f t="shared" si="11"/>
        <v>NR_ES-HR-SpHeat</v>
      </c>
      <c r="F69" s="28">
        <f t="shared" si="14"/>
        <v>0.6851237349214605</v>
      </c>
      <c r="G69" s="28">
        <f t="shared" si="12"/>
        <v>0.70334956709312524</v>
      </c>
      <c r="H69" s="28">
        <f t="shared" si="12"/>
        <v>0.57577546106916611</v>
      </c>
      <c r="I69" s="28">
        <f t="shared" si="12"/>
        <v>0.71550092501440088</v>
      </c>
      <c r="J69" s="28">
        <f t="shared" si="12"/>
        <v>0.5393245382177313</v>
      </c>
      <c r="K69" s="28">
        <f t="shared" si="12"/>
        <v>0.62437476878480902</v>
      </c>
      <c r="L69" s="28">
        <f t="shared" si="12"/>
        <v>0.71550092501440088</v>
      </c>
      <c r="M69" s="28">
        <f t="shared" si="12"/>
        <v>0.65475092688517245</v>
      </c>
      <c r="N69" s="28">
        <f t="shared" si="12"/>
        <v>0.62437371424779353</v>
      </c>
      <c r="O69" s="28">
        <f t="shared" si="12"/>
        <v>0.59400073574969003</v>
      </c>
      <c r="P69" s="28">
        <f t="shared" si="12"/>
        <v>0.63045121029666285</v>
      </c>
      <c r="Q69" s="28">
        <f t="shared" si="12"/>
        <v>0.65475074533242184</v>
      </c>
      <c r="R69" s="28">
        <f t="shared" si="12"/>
        <v>0.53932557282182469</v>
      </c>
      <c r="S69" s="28">
        <f t="shared" si="12"/>
        <v>0.63652508929559315</v>
      </c>
      <c r="T69" s="28">
        <f t="shared" si="12"/>
        <v>0.55000000000000004</v>
      </c>
      <c r="U69" s="28">
        <f t="shared" si="12"/>
        <v>0.66689897171121149</v>
      </c>
      <c r="V69" s="28">
        <f t="shared" si="12"/>
        <v>0.65475092688517245</v>
      </c>
      <c r="W69" s="28">
        <f t="shared" si="12"/>
        <v>0.65474796557578607</v>
      </c>
      <c r="X69" s="28">
        <f t="shared" si="12"/>
        <v>0.62437638525085637</v>
      </c>
      <c r="Y69" s="28">
        <f t="shared" si="12"/>
        <v>0.65474906536279265</v>
      </c>
      <c r="Z69" s="28">
        <f t="shared" si="12"/>
        <v>0.64867556959769046</v>
      </c>
      <c r="AA69" s="28">
        <f t="shared" si="12"/>
        <v>0.55000000000000004</v>
      </c>
      <c r="AB69" s="28">
        <f t="shared" si="12"/>
        <v>0.70335181691724313</v>
      </c>
      <c r="AC69" s="28">
        <f t="shared" si="12"/>
        <v>0.65475092688517245</v>
      </c>
      <c r="AD69" s="28">
        <f t="shared" si="12"/>
        <v>0.64867578830771455</v>
      </c>
      <c r="AE69" s="28">
        <f t="shared" si="12"/>
        <v>0.61222632752145101</v>
      </c>
      <c r="AF69" s="28">
        <f t="shared" si="12"/>
        <v>0.63956306859319423</v>
      </c>
      <c r="AG69" s="28">
        <f t="shared" si="12"/>
        <v>0.62437437437437437</v>
      </c>
      <c r="AH69" s="28">
        <f t="shared" si="12"/>
        <v>0.67905104662972282</v>
      </c>
      <c r="AI69" s="28">
        <f t="shared" si="12"/>
        <v>0.63652609984043762</v>
      </c>
      <c r="AJ69" s="28">
        <f t="shared" si="12"/>
        <v>0.65474896949000527</v>
      </c>
      <c r="AK69" s="28">
        <f t="shared" ref="AK69:AP69" si="18">AK61</f>
        <v>0.53932557282182469</v>
      </c>
      <c r="AL69" s="28">
        <f t="shared" si="18"/>
        <v>0.53932557282182469</v>
      </c>
      <c r="AM69" s="28">
        <f t="shared" si="18"/>
        <v>0.53932557282182469</v>
      </c>
      <c r="AN69" s="28">
        <f t="shared" si="18"/>
        <v>0.53932557282182469</v>
      </c>
      <c r="AO69" s="28">
        <f t="shared" si="18"/>
        <v>0.53932557282182469</v>
      </c>
      <c r="AP69" s="28">
        <f t="shared" si="18"/>
        <v>0.53932557282182469</v>
      </c>
      <c r="AQ69" s="29"/>
      <c r="AR69" s="7"/>
      <c r="AS69" s="7"/>
      <c r="AT69" s="7"/>
    </row>
    <row r="70" spans="1:46" x14ac:dyDescent="0.25">
      <c r="A70" t="str">
        <f t="shared" si="9"/>
        <v>Geothermal Energy</v>
      </c>
      <c r="C70" t="str">
        <f t="shared" si="10"/>
        <v>C_ES-SH-HR_GEO</v>
      </c>
      <c r="E70" t="str">
        <f t="shared" si="11"/>
        <v>NR_ES-HR-SpHeat</v>
      </c>
      <c r="F70" s="28">
        <f t="shared" si="14"/>
        <v>0.82650058693100303</v>
      </c>
      <c r="G70" s="28">
        <f t="shared" si="12"/>
        <v>0.7</v>
      </c>
      <c r="H70" s="28">
        <f t="shared" si="12"/>
        <v>0.69458590928567054</v>
      </c>
      <c r="I70" s="28">
        <f t="shared" si="12"/>
        <v>0.7</v>
      </c>
      <c r="J70" s="28">
        <f t="shared" si="12"/>
        <v>0.7</v>
      </c>
      <c r="K70" s="28">
        <f t="shared" si="12"/>
        <v>0.7</v>
      </c>
      <c r="L70" s="28">
        <f t="shared" si="12"/>
        <v>0.7</v>
      </c>
      <c r="M70" s="28">
        <f t="shared" si="12"/>
        <v>0.7</v>
      </c>
      <c r="N70" s="28">
        <f t="shared" si="12"/>
        <v>0.7</v>
      </c>
      <c r="O70" s="28">
        <f t="shared" si="12"/>
        <v>0.71657055219524413</v>
      </c>
      <c r="P70" s="28">
        <f t="shared" si="12"/>
        <v>0.7</v>
      </c>
      <c r="Q70" s="28">
        <f t="shared" si="12"/>
        <v>0.78985650018060605</v>
      </c>
      <c r="R70" s="28">
        <f t="shared" si="12"/>
        <v>0.7</v>
      </c>
      <c r="S70" s="28">
        <f t="shared" si="12"/>
        <v>0.76787130894667244</v>
      </c>
      <c r="T70" s="28">
        <f t="shared" si="12"/>
        <v>0.76787111822687804</v>
      </c>
      <c r="U70" s="28">
        <f t="shared" si="12"/>
        <v>0.7</v>
      </c>
      <c r="V70" s="28">
        <f t="shared" si="12"/>
        <v>0.7</v>
      </c>
      <c r="W70" s="28">
        <f t="shared" si="12"/>
        <v>0.78985746341937924</v>
      </c>
      <c r="X70" s="28">
        <f t="shared" si="12"/>
        <v>0.7</v>
      </c>
      <c r="Y70" s="28">
        <f t="shared" si="12"/>
        <v>0.7</v>
      </c>
      <c r="Z70" s="28">
        <f t="shared" si="12"/>
        <v>0.7</v>
      </c>
      <c r="AA70" s="28">
        <f t="shared" si="12"/>
        <v>0.7</v>
      </c>
      <c r="AB70" s="28">
        <f t="shared" si="12"/>
        <v>0.7</v>
      </c>
      <c r="AC70" s="28">
        <f t="shared" si="12"/>
        <v>0.7</v>
      </c>
      <c r="AD70" s="28">
        <f t="shared" si="12"/>
        <v>0.7825289312457453</v>
      </c>
      <c r="AE70" s="28">
        <f t="shared" si="12"/>
        <v>0.7385569620253164</v>
      </c>
      <c r="AF70" s="28">
        <f t="shared" si="12"/>
        <v>0.77153597036357158</v>
      </c>
      <c r="AG70" s="28">
        <f t="shared" si="12"/>
        <v>0.7</v>
      </c>
      <c r="AH70" s="28">
        <f t="shared" si="12"/>
        <v>0.81917134618915699</v>
      </c>
      <c r="AI70" s="28">
        <f t="shared" si="12"/>
        <v>0.76787100262494667</v>
      </c>
      <c r="AJ70" s="28">
        <f t="shared" si="12"/>
        <v>0.78985659898477156</v>
      </c>
      <c r="AK70" s="28">
        <f t="shared" ref="AK70:AP70" si="19">AK62</f>
        <v>0.7</v>
      </c>
      <c r="AL70" s="28">
        <f t="shared" si="19"/>
        <v>0.7</v>
      </c>
      <c r="AM70" s="28">
        <f t="shared" si="19"/>
        <v>0.7</v>
      </c>
      <c r="AN70" s="28">
        <f t="shared" si="19"/>
        <v>0.7</v>
      </c>
      <c r="AO70" s="28">
        <f t="shared" si="19"/>
        <v>0.7</v>
      </c>
      <c r="AP70" s="28">
        <f t="shared" si="19"/>
        <v>0.7</v>
      </c>
      <c r="AQ70" s="29"/>
      <c r="AR70" s="7"/>
      <c r="AS70" s="7"/>
      <c r="AT70" s="7"/>
    </row>
    <row r="71" spans="1:46" x14ac:dyDescent="0.25">
      <c r="A71" t="str">
        <f t="shared" si="9"/>
        <v>LPG</v>
      </c>
      <c r="C71" t="str">
        <f t="shared" si="10"/>
        <v>C_ES-SH-HR_LPG</v>
      </c>
      <c r="E71" t="str">
        <f t="shared" si="11"/>
        <v>NR_ES-HR-SpHeat</v>
      </c>
      <c r="F71" s="28">
        <f t="shared" si="14"/>
        <v>0.66666666666666663</v>
      </c>
      <c r="G71" s="28">
        <f t="shared" si="12"/>
        <v>0.66666666666666663</v>
      </c>
      <c r="H71" s="28">
        <f t="shared" si="12"/>
        <v>0.66666666666666663</v>
      </c>
      <c r="I71" s="28">
        <f t="shared" si="12"/>
        <v>0.66666666666666663</v>
      </c>
      <c r="J71" s="28">
        <f t="shared" si="12"/>
        <v>0.66666666666666663</v>
      </c>
      <c r="K71" s="28">
        <f t="shared" si="12"/>
        <v>0.66666666666666663</v>
      </c>
      <c r="L71" s="28">
        <f t="shared" si="12"/>
        <v>0.66666666666666663</v>
      </c>
      <c r="M71" s="28">
        <f t="shared" si="12"/>
        <v>0.66666666666666663</v>
      </c>
      <c r="N71" s="28">
        <f t="shared" si="12"/>
        <v>0.66666666666666663</v>
      </c>
      <c r="O71" s="28">
        <f t="shared" si="12"/>
        <v>0.66666666666666663</v>
      </c>
      <c r="P71" s="28">
        <f t="shared" si="12"/>
        <v>0.66666666666666663</v>
      </c>
      <c r="Q71" s="28">
        <f t="shared" si="12"/>
        <v>0.66666666666666663</v>
      </c>
      <c r="R71" s="28">
        <f t="shared" si="12"/>
        <v>0.66666666666666663</v>
      </c>
      <c r="S71" s="28">
        <f t="shared" si="12"/>
        <v>0.66666666666666663</v>
      </c>
      <c r="T71" s="28">
        <f t="shared" si="12"/>
        <v>0.66666666666666663</v>
      </c>
      <c r="U71" s="28">
        <f t="shared" si="12"/>
        <v>0.66666666666666663</v>
      </c>
      <c r="V71" s="28">
        <f t="shared" si="12"/>
        <v>0.66666666666666663</v>
      </c>
      <c r="W71" s="28">
        <f t="shared" si="12"/>
        <v>0.67221013066817592</v>
      </c>
      <c r="X71" s="28">
        <f t="shared" si="12"/>
        <v>0.66666666666666663</v>
      </c>
      <c r="Y71" s="28">
        <f t="shared" si="12"/>
        <v>0.67220891142437922</v>
      </c>
      <c r="Z71" s="28">
        <f t="shared" si="12"/>
        <v>0.66666666666666663</v>
      </c>
      <c r="AA71" s="28">
        <f t="shared" si="12"/>
        <v>0.66666666666666663</v>
      </c>
      <c r="AB71" s="28">
        <f t="shared" si="12"/>
        <v>0.66666666666666663</v>
      </c>
      <c r="AC71" s="28">
        <f t="shared" si="12"/>
        <v>0.66666666666666663</v>
      </c>
      <c r="AD71" s="28">
        <f t="shared" si="12"/>
        <v>0.66666666666666663</v>
      </c>
      <c r="AE71" s="28">
        <f t="shared" si="12"/>
        <v>0.66666666666666663</v>
      </c>
      <c r="AF71" s="28">
        <f t="shared" si="12"/>
        <v>0.66666666666666663</v>
      </c>
      <c r="AG71" s="28">
        <f t="shared" si="12"/>
        <v>0.66666666666666663</v>
      </c>
      <c r="AH71" s="28">
        <f t="shared" si="12"/>
        <v>0.69715865432799917</v>
      </c>
      <c r="AI71" s="28">
        <f t="shared" si="12"/>
        <v>0.66666666666666663</v>
      </c>
      <c r="AJ71" s="28">
        <f t="shared" si="12"/>
        <v>0.66666666666666663</v>
      </c>
      <c r="AK71" s="28">
        <f t="shared" ref="AK71:AP71" si="20">AK63</f>
        <v>0.66666666666666663</v>
      </c>
      <c r="AL71" s="28">
        <f t="shared" si="20"/>
        <v>0.66666666666666663</v>
      </c>
      <c r="AM71" s="28">
        <f t="shared" si="20"/>
        <v>0.66666666666666663</v>
      </c>
      <c r="AN71" s="28">
        <f t="shared" si="20"/>
        <v>0.66666666666666663</v>
      </c>
      <c r="AO71" s="28">
        <f t="shared" si="20"/>
        <v>0.66666666666666663</v>
      </c>
      <c r="AP71" s="28">
        <f t="shared" si="20"/>
        <v>0.66666666666666663</v>
      </c>
      <c r="AQ71" s="29"/>
      <c r="AR71" s="7"/>
      <c r="AS71" s="7"/>
      <c r="AT71" s="7"/>
    </row>
    <row r="72" spans="1:46" x14ac:dyDescent="0.25">
      <c r="A72" t="str">
        <f t="shared" si="9"/>
        <v>Solids</v>
      </c>
      <c r="C72" t="str">
        <f t="shared" si="10"/>
        <v>C_ES-SH-HR_COA</v>
      </c>
      <c r="E72" t="str">
        <f t="shared" si="11"/>
        <v>NR_ES-HR-SpHeat</v>
      </c>
      <c r="F72" s="28">
        <f t="shared" si="14"/>
        <v>0.59377429313906227</v>
      </c>
      <c r="G72" s="28">
        <f t="shared" si="12"/>
        <v>0.5</v>
      </c>
      <c r="H72" s="28">
        <f t="shared" si="12"/>
        <v>0.49900601476645978</v>
      </c>
      <c r="I72" s="28">
        <f t="shared" si="12"/>
        <v>0.6200996526910767</v>
      </c>
      <c r="J72" s="28">
        <f t="shared" si="12"/>
        <v>0.5</v>
      </c>
      <c r="K72" s="28">
        <f t="shared" si="12"/>
        <v>0.54112464981267083</v>
      </c>
      <c r="L72" s="28">
        <f t="shared" si="12"/>
        <v>0.6200996526910767</v>
      </c>
      <c r="M72" s="28">
        <f t="shared" si="12"/>
        <v>0.5</v>
      </c>
      <c r="N72" s="28">
        <f t="shared" si="12"/>
        <v>0.54112589830116919</v>
      </c>
      <c r="O72" s="28">
        <f t="shared" si="12"/>
        <v>0.514799099967856</v>
      </c>
      <c r="P72" s="28">
        <f t="shared" si="12"/>
        <v>0.54638891786056298</v>
      </c>
      <c r="Q72" s="28">
        <f t="shared" si="12"/>
        <v>0.5</v>
      </c>
      <c r="R72" s="28">
        <f t="shared" si="12"/>
        <v>0.5</v>
      </c>
      <c r="S72" s="28">
        <f t="shared" si="12"/>
        <v>0.55165505592483977</v>
      </c>
      <c r="T72" s="28">
        <f t="shared" si="12"/>
        <v>0.55165363316483662</v>
      </c>
      <c r="U72" s="28">
        <f t="shared" si="12"/>
        <v>0.5</v>
      </c>
      <c r="V72" s="28">
        <f t="shared" si="12"/>
        <v>0.5</v>
      </c>
      <c r="W72" s="28">
        <f t="shared" si="12"/>
        <v>0.5</v>
      </c>
      <c r="X72" s="28">
        <f t="shared" si="12"/>
        <v>0.5411253579609161</v>
      </c>
      <c r="Y72" s="28">
        <f t="shared" si="12"/>
        <v>0.5</v>
      </c>
      <c r="Z72" s="28">
        <f t="shared" si="12"/>
        <v>0.56218475555346836</v>
      </c>
      <c r="AA72" s="28">
        <f t="shared" si="12"/>
        <v>0.5</v>
      </c>
      <c r="AB72" s="28">
        <f t="shared" si="12"/>
        <v>0.60957013258897408</v>
      </c>
      <c r="AC72" s="28">
        <f t="shared" si="12"/>
        <v>0.5</v>
      </c>
      <c r="AD72" s="28">
        <f t="shared" si="12"/>
        <v>0.56218504357187271</v>
      </c>
      <c r="AE72" s="28">
        <f t="shared" si="12"/>
        <v>0.5</v>
      </c>
      <c r="AF72" s="28">
        <f t="shared" si="12"/>
        <v>0.55428700605841386</v>
      </c>
      <c r="AG72" s="28">
        <f t="shared" si="12"/>
        <v>0.5</v>
      </c>
      <c r="AH72" s="28">
        <f t="shared" si="12"/>
        <v>0.5</v>
      </c>
      <c r="AI72" s="28">
        <f t="shared" si="12"/>
        <v>0.55165490455582833</v>
      </c>
      <c r="AJ72" s="28">
        <f t="shared" si="12"/>
        <v>0.5674476524305877</v>
      </c>
      <c r="AK72" s="28">
        <f t="shared" ref="AK72:AP72" si="21">AK64</f>
        <v>0.5</v>
      </c>
      <c r="AL72" s="28">
        <f t="shared" si="21"/>
        <v>0.5</v>
      </c>
      <c r="AM72" s="28">
        <f t="shared" si="21"/>
        <v>0.5</v>
      </c>
      <c r="AN72" s="28">
        <f t="shared" si="21"/>
        <v>0.5</v>
      </c>
      <c r="AO72" s="28">
        <f t="shared" si="21"/>
        <v>0.5</v>
      </c>
      <c r="AP72" s="28">
        <f t="shared" si="21"/>
        <v>0.5</v>
      </c>
      <c r="AQ72" s="29"/>
      <c r="AR72" s="7"/>
      <c r="AS72" s="7"/>
      <c r="AT72" s="7"/>
    </row>
    <row r="73" spans="1:46" x14ac:dyDescent="0.25">
      <c r="A73" t="str">
        <f t="shared" si="9"/>
        <v>Biomass and wastes</v>
      </c>
      <c r="C73" t="str">
        <f t="shared" si="10"/>
        <v>C_ES-SH-SR_BIO</v>
      </c>
      <c r="E73" t="str">
        <f t="shared" si="11"/>
        <v>NR_ES-SR-SpHeat</v>
      </c>
      <c r="F73" s="28">
        <f>F65</f>
        <v>0.56636967800557592</v>
      </c>
      <c r="G73" s="28">
        <f t="shared" ref="G73:AJ80" si="22">G65</f>
        <v>0.58143601389810529</v>
      </c>
      <c r="H73" s="28">
        <f t="shared" si="22"/>
        <v>0.47597370243559184</v>
      </c>
      <c r="I73" s="28">
        <f t="shared" si="22"/>
        <v>0.5</v>
      </c>
      <c r="J73" s="28">
        <f t="shared" si="22"/>
        <v>0.44584231229690441</v>
      </c>
      <c r="K73" s="28">
        <f t="shared" si="22"/>
        <v>0.51615018995212869</v>
      </c>
      <c r="L73" s="28">
        <f t="shared" si="22"/>
        <v>0.5</v>
      </c>
      <c r="M73" s="28">
        <f t="shared" si="22"/>
        <v>0.54125846320370219</v>
      </c>
      <c r="N73" s="28">
        <f t="shared" si="22"/>
        <v>0.51614822449170805</v>
      </c>
      <c r="O73" s="28">
        <f t="shared" si="22"/>
        <v>0.49104004549575642</v>
      </c>
      <c r="P73" s="28">
        <f t="shared" si="22"/>
        <v>0.52117145681665245</v>
      </c>
      <c r="Q73" s="28">
        <f t="shared" si="22"/>
        <v>0.54126053333113244</v>
      </c>
      <c r="R73" s="28">
        <f t="shared" si="22"/>
        <v>0.5</v>
      </c>
      <c r="S73" s="28">
        <f t="shared" si="22"/>
        <v>0.52619226772725647</v>
      </c>
      <c r="T73" s="28">
        <f t="shared" si="22"/>
        <v>0.52619483225875885</v>
      </c>
      <c r="U73" s="28">
        <f t="shared" si="22"/>
        <v>0.55130367951244852</v>
      </c>
      <c r="V73" s="28">
        <f t="shared" si="22"/>
        <v>0.54125846320370219</v>
      </c>
      <c r="W73" s="28">
        <f t="shared" si="22"/>
        <v>0.5</v>
      </c>
      <c r="X73" s="28">
        <f t="shared" si="22"/>
        <v>0.51615008794215356</v>
      </c>
      <c r="Y73" s="28">
        <f t="shared" si="22"/>
        <v>0.5</v>
      </c>
      <c r="Z73" s="28">
        <f t="shared" si="22"/>
        <v>0.53623797076053037</v>
      </c>
      <c r="AA73" s="28">
        <f t="shared" si="22"/>
        <v>0.5</v>
      </c>
      <c r="AB73" s="28">
        <f t="shared" si="22"/>
        <v>0.58143642322455591</v>
      </c>
      <c r="AC73" s="28">
        <f t="shared" si="22"/>
        <v>0.54125846320370219</v>
      </c>
      <c r="AD73" s="28">
        <f t="shared" si="22"/>
        <v>0.5362370307551646</v>
      </c>
      <c r="AE73" s="28">
        <f t="shared" si="22"/>
        <v>0.5</v>
      </c>
      <c r="AF73" s="28">
        <f t="shared" si="22"/>
        <v>0.5</v>
      </c>
      <c r="AG73" s="28">
        <f t="shared" si="22"/>
        <v>0.51614899075903098</v>
      </c>
      <c r="AH73" s="28">
        <f t="shared" si="22"/>
        <v>0.5</v>
      </c>
      <c r="AI73" s="28">
        <f t="shared" si="22"/>
        <v>0.52619458090501325</v>
      </c>
      <c r="AJ73" s="28">
        <f t="shared" si="22"/>
        <v>0.54126052266387825</v>
      </c>
      <c r="AK73" s="28">
        <f t="shared" ref="AK73:AP73" si="23">AK65</f>
        <v>0.5</v>
      </c>
      <c r="AL73" s="28">
        <f t="shared" si="23"/>
        <v>0.5</v>
      </c>
      <c r="AM73" s="28">
        <f t="shared" si="23"/>
        <v>0.5</v>
      </c>
      <c r="AN73" s="28">
        <f t="shared" si="23"/>
        <v>0.5</v>
      </c>
      <c r="AO73" s="28">
        <f t="shared" si="23"/>
        <v>0.5</v>
      </c>
      <c r="AP73" s="28">
        <f t="shared" si="23"/>
        <v>0.5</v>
      </c>
      <c r="AQ73" s="2"/>
    </row>
    <row r="74" spans="1:46" x14ac:dyDescent="0.25">
      <c r="A74" t="str">
        <f t="shared" si="9"/>
        <v>Derived heat</v>
      </c>
      <c r="C74" t="str">
        <f t="shared" si="10"/>
        <v>C_ES-SH-SR_HET</v>
      </c>
      <c r="E74" t="str">
        <f t="shared" si="11"/>
        <v>NR_ES-SR-SpHeat</v>
      </c>
      <c r="F74" s="28">
        <f t="shared" ref="F74:U80" si="24">F66</f>
        <v>0.869999697421875</v>
      </c>
      <c r="G74" s="28">
        <f t="shared" si="24"/>
        <v>0.893142811116307</v>
      </c>
      <c r="H74" s="28">
        <f t="shared" si="24"/>
        <v>0.73114327409514679</v>
      </c>
      <c r="I74" s="28">
        <f t="shared" si="24"/>
        <v>0.90856973763489934</v>
      </c>
      <c r="J74" s="28">
        <f t="shared" si="24"/>
        <v>0.8</v>
      </c>
      <c r="K74" s="28">
        <f t="shared" si="24"/>
        <v>0.79285818087871995</v>
      </c>
      <c r="L74" s="28">
        <f t="shared" si="24"/>
        <v>0.90856973763489934</v>
      </c>
      <c r="M74" s="28">
        <f t="shared" si="24"/>
        <v>0.83142781689006839</v>
      </c>
      <c r="N74" s="28">
        <f t="shared" si="24"/>
        <v>0.79285670877284364</v>
      </c>
      <c r="O74" s="28">
        <f t="shared" si="24"/>
        <v>0.8</v>
      </c>
      <c r="P74" s="28">
        <f t="shared" si="24"/>
        <v>0.80056939501779345</v>
      </c>
      <c r="Q74" s="28">
        <f t="shared" si="24"/>
        <v>0.83142591991090919</v>
      </c>
      <c r="R74" s="28">
        <f t="shared" si="24"/>
        <v>0.8</v>
      </c>
      <c r="S74" s="28">
        <f t="shared" si="24"/>
        <v>0.80828658084167493</v>
      </c>
      <c r="T74" s="28">
        <f t="shared" si="24"/>
        <v>0.8082848743643114</v>
      </c>
      <c r="U74" s="28">
        <f t="shared" si="24"/>
        <v>0.8</v>
      </c>
      <c r="V74" s="28">
        <f t="shared" si="22"/>
        <v>0.83142781689006839</v>
      </c>
      <c r="W74" s="28">
        <f t="shared" si="22"/>
        <v>0.83142793464554809</v>
      </c>
      <c r="X74" s="28">
        <f t="shared" si="22"/>
        <v>0.79285459180531781</v>
      </c>
      <c r="Y74" s="28">
        <f t="shared" si="22"/>
        <v>0.83142964572192501</v>
      </c>
      <c r="Z74" s="28">
        <f t="shared" si="22"/>
        <v>0.82371178025565939</v>
      </c>
      <c r="AA74" s="28">
        <f t="shared" si="22"/>
        <v>0.8</v>
      </c>
      <c r="AB74" s="28">
        <f t="shared" si="22"/>
        <v>0.89314316964932261</v>
      </c>
      <c r="AC74" s="28">
        <f t="shared" si="22"/>
        <v>0.83142781689006839</v>
      </c>
      <c r="AD74" s="28">
        <f t="shared" si="22"/>
        <v>0.82371353985987195</v>
      </c>
      <c r="AE74" s="28">
        <f t="shared" si="22"/>
        <v>0.77743071353682414</v>
      </c>
      <c r="AF74" s="28">
        <f t="shared" si="22"/>
        <v>0.81214265249940831</v>
      </c>
      <c r="AG74" s="28">
        <f t="shared" si="22"/>
        <v>0.79285469678245457</v>
      </c>
      <c r="AH74" s="28">
        <f t="shared" si="22"/>
        <v>0.86228726595308014</v>
      </c>
      <c r="AI74" s="28">
        <f t="shared" si="22"/>
        <v>0.80828694242829968</v>
      </c>
      <c r="AJ74" s="28">
        <f t="shared" si="22"/>
        <v>0.83142879399815417</v>
      </c>
      <c r="AK74" s="28">
        <f t="shared" ref="AK74:AP74" si="25">AK66</f>
        <v>0.8</v>
      </c>
      <c r="AL74" s="28">
        <f t="shared" si="25"/>
        <v>0.8</v>
      </c>
      <c r="AM74" s="28">
        <f t="shared" si="25"/>
        <v>0.8</v>
      </c>
      <c r="AN74" s="28">
        <f t="shared" si="25"/>
        <v>0.8</v>
      </c>
      <c r="AO74" s="28">
        <f t="shared" si="25"/>
        <v>0.8</v>
      </c>
      <c r="AP74" s="28">
        <f t="shared" si="25"/>
        <v>0.8</v>
      </c>
      <c r="AQ74" s="2"/>
    </row>
    <row r="75" spans="1:46" x14ac:dyDescent="0.25">
      <c r="A75" t="str">
        <f t="shared" si="9"/>
        <v>Electricity</v>
      </c>
      <c r="C75" t="str">
        <f t="shared" si="10"/>
        <v>C_ES-SH-SR_ELC</v>
      </c>
      <c r="E75" t="str">
        <f t="shared" si="11"/>
        <v>NR_ES-SR-SpHeat</v>
      </c>
      <c r="F75" s="28">
        <f t="shared" si="24"/>
        <v>1.0084980225972717</v>
      </c>
      <c r="G75" s="28">
        <f t="shared" si="22"/>
        <v>0.96534385944249512</v>
      </c>
      <c r="H75" s="28">
        <f t="shared" si="22"/>
        <v>0.77963146310130682</v>
      </c>
      <c r="I75" s="28">
        <f t="shared" si="22"/>
        <v>1.1633871819913861</v>
      </c>
      <c r="J75" s="28">
        <f t="shared" si="22"/>
        <v>0.93835400157127447</v>
      </c>
      <c r="K75" s="28">
        <f t="shared" si="22"/>
        <v>0.91120772186594279</v>
      </c>
      <c r="L75" s="28">
        <f t="shared" si="22"/>
        <v>1.1633871819913861</v>
      </c>
      <c r="M75" s="28">
        <f t="shared" si="22"/>
        <v>1.1216918730488372</v>
      </c>
      <c r="N75" s="28">
        <f t="shared" si="22"/>
        <v>0.82279820773840806</v>
      </c>
      <c r="O75" s="28">
        <f t="shared" si="22"/>
        <v>1.0240202398146621</v>
      </c>
      <c r="P75" s="28">
        <f t="shared" si="22"/>
        <v>1.0647883387976504</v>
      </c>
      <c r="Q75" s="28">
        <f t="shared" si="22"/>
        <v>1.1431865884145935</v>
      </c>
      <c r="R75" s="28">
        <f t="shared" si="22"/>
        <v>0.94780646484775677</v>
      </c>
      <c r="S75" s="28">
        <f t="shared" si="22"/>
        <v>0.85089391609927512</v>
      </c>
      <c r="T75" s="28">
        <f t="shared" si="22"/>
        <v>0.98553260007627153</v>
      </c>
      <c r="U75" s="28">
        <f t="shared" si="22"/>
        <v>0.99654021420485883</v>
      </c>
      <c r="V75" s="28">
        <f t="shared" si="22"/>
        <v>1.1216918730488372</v>
      </c>
      <c r="W75" s="28">
        <f t="shared" si="22"/>
        <v>1.1351203915566801</v>
      </c>
      <c r="X75" s="28">
        <f t="shared" si="22"/>
        <v>0.93222467860648439</v>
      </c>
      <c r="Y75" s="28">
        <f t="shared" si="22"/>
        <v>1.2207389454201159</v>
      </c>
      <c r="Z75" s="28">
        <f t="shared" si="22"/>
        <v>0.93374306853304945</v>
      </c>
      <c r="AA75" s="28">
        <f t="shared" si="22"/>
        <v>0.77025043487448086</v>
      </c>
      <c r="AB75" s="28">
        <f t="shared" si="22"/>
        <v>1.2796243074847591</v>
      </c>
      <c r="AC75" s="28">
        <f t="shared" si="22"/>
        <v>1.1216918730488372</v>
      </c>
      <c r="AD75" s="28">
        <f t="shared" si="22"/>
        <v>1.1329140590477953</v>
      </c>
      <c r="AE75" s="28">
        <f t="shared" si="22"/>
        <v>0.97830240105151089</v>
      </c>
      <c r="AF75" s="28">
        <f t="shared" si="22"/>
        <v>0.87596127194701168</v>
      </c>
      <c r="AG75" s="28">
        <f t="shared" si="22"/>
        <v>1.0306215507272265</v>
      </c>
      <c r="AH75" s="28">
        <f t="shared" si="22"/>
        <v>0.97654106043505773</v>
      </c>
      <c r="AI75" s="28">
        <f t="shared" si="22"/>
        <v>0.9453819209147396</v>
      </c>
      <c r="AJ75" s="28">
        <f t="shared" si="22"/>
        <v>1.2293914992528641</v>
      </c>
      <c r="AK75" s="28">
        <f t="shared" ref="AK75:AP75" si="26">AK67</f>
        <v>0.94780646484775677</v>
      </c>
      <c r="AL75" s="28">
        <f t="shared" si="26"/>
        <v>0.94780646484775677</v>
      </c>
      <c r="AM75" s="28">
        <f t="shared" si="26"/>
        <v>0.94780646484775677</v>
      </c>
      <c r="AN75" s="28">
        <f t="shared" si="26"/>
        <v>0.94780646484775677</v>
      </c>
      <c r="AO75" s="28">
        <f t="shared" si="26"/>
        <v>0.94780646484775677</v>
      </c>
      <c r="AP75" s="28">
        <f t="shared" si="26"/>
        <v>0.94780646484775677</v>
      </c>
      <c r="AQ75" s="2"/>
    </row>
    <row r="76" spans="1:46" x14ac:dyDescent="0.25">
      <c r="A76" t="str">
        <f t="shared" si="9"/>
        <v>Gas</v>
      </c>
      <c r="C76" t="str">
        <f t="shared" si="10"/>
        <v>C_ES-SH-SR_GAS</v>
      </c>
      <c r="E76" t="str">
        <f t="shared" si="11"/>
        <v>NR_ES-SR-SpHeat</v>
      </c>
      <c r="F76" s="28">
        <f t="shared" si="24"/>
        <v>0.7352634909049075</v>
      </c>
      <c r="G76" s="28">
        <f t="shared" si="22"/>
        <v>0.75328055047085551</v>
      </c>
      <c r="H76" s="28">
        <f t="shared" si="22"/>
        <v>0.6141611018624169</v>
      </c>
      <c r="I76" s="28">
        <f t="shared" si="22"/>
        <v>0.76672100407458499</v>
      </c>
      <c r="J76" s="28">
        <f t="shared" si="22"/>
        <v>0.57528010617490921</v>
      </c>
      <c r="K76" s="28">
        <f t="shared" si="22"/>
        <v>0.66770115516495232</v>
      </c>
      <c r="L76" s="28">
        <f t="shared" si="22"/>
        <v>0.76672100407458499</v>
      </c>
      <c r="M76" s="28">
        <f t="shared" si="22"/>
        <v>0.70268568510503271</v>
      </c>
      <c r="N76" s="28">
        <f t="shared" si="22"/>
        <v>0.66600041566986956</v>
      </c>
      <c r="O76" s="28">
        <f t="shared" si="22"/>
        <v>0.63745380705538113</v>
      </c>
      <c r="P76" s="28">
        <f t="shared" si="22"/>
        <v>0.67248336931142338</v>
      </c>
      <c r="Q76" s="28">
        <f t="shared" si="22"/>
        <v>0.70070908267201493</v>
      </c>
      <c r="R76" s="28">
        <f t="shared" si="22"/>
        <v>0.57641306417083138</v>
      </c>
      <c r="S76" s="28">
        <f t="shared" si="22"/>
        <v>0.68052803939986284</v>
      </c>
      <c r="T76" s="28">
        <f t="shared" si="22"/>
        <v>0.68105292098157955</v>
      </c>
      <c r="U76" s="28">
        <f t="shared" si="22"/>
        <v>0.71459706117723176</v>
      </c>
      <c r="V76" s="28">
        <f t="shared" si="22"/>
        <v>0.70268568510503271</v>
      </c>
      <c r="W76" s="28">
        <f t="shared" si="22"/>
        <v>0.69971846218945677</v>
      </c>
      <c r="X76" s="28">
        <f t="shared" si="22"/>
        <v>0.6660018608818512</v>
      </c>
      <c r="Y76" s="28">
        <f t="shared" si="22"/>
        <v>0.70253156128482397</v>
      </c>
      <c r="Z76" s="28">
        <f t="shared" si="22"/>
        <v>0.69192012891015608</v>
      </c>
      <c r="AA76" s="28">
        <f t="shared" si="22"/>
        <v>0.6</v>
      </c>
      <c r="AB76" s="28">
        <f t="shared" si="22"/>
        <v>0.75401818371825691</v>
      </c>
      <c r="AC76" s="28">
        <f t="shared" si="22"/>
        <v>0.70268568510503271</v>
      </c>
      <c r="AD76" s="28">
        <f t="shared" si="22"/>
        <v>0.69549067389373476</v>
      </c>
      <c r="AE76" s="28">
        <f t="shared" si="22"/>
        <v>0.65854470485857619</v>
      </c>
      <c r="AF76" s="28">
        <f t="shared" si="22"/>
        <v>0.68290054101230824</v>
      </c>
      <c r="AG76" s="28">
        <f t="shared" si="22"/>
        <v>0.66600056433669619</v>
      </c>
      <c r="AH76" s="28">
        <f t="shared" si="22"/>
        <v>0.72432380169684063</v>
      </c>
      <c r="AI76" s="28">
        <f t="shared" si="22"/>
        <v>0.68076997618728152</v>
      </c>
      <c r="AJ76" s="28">
        <f t="shared" si="22"/>
        <v>0.7018724861397978</v>
      </c>
      <c r="AK76" s="28">
        <f t="shared" ref="AK76:AP76" si="27">AK68</f>
        <v>0.57641306417083138</v>
      </c>
      <c r="AL76" s="28">
        <f t="shared" si="27"/>
        <v>0.57641306417083138</v>
      </c>
      <c r="AM76" s="28">
        <f t="shared" si="27"/>
        <v>0.57641306417083138</v>
      </c>
      <c r="AN76" s="28">
        <f t="shared" si="27"/>
        <v>0.57641306417083138</v>
      </c>
      <c r="AO76" s="28">
        <f t="shared" si="27"/>
        <v>0.57641306417083138</v>
      </c>
      <c r="AP76" s="28">
        <f t="shared" si="27"/>
        <v>0.57641306417083138</v>
      </c>
      <c r="AQ76" s="2"/>
    </row>
    <row r="77" spans="1:46" x14ac:dyDescent="0.25">
      <c r="A77" t="str">
        <f t="shared" si="9"/>
        <v>GDO and other liquids</v>
      </c>
      <c r="C77" t="str">
        <f t="shared" si="10"/>
        <v>C_ES-SH-SR_OIL</v>
      </c>
      <c r="E77" t="str">
        <f t="shared" si="11"/>
        <v>NR_ES-SR-SpHeat</v>
      </c>
      <c r="F77" s="28">
        <f t="shared" si="24"/>
        <v>0.6851237349214605</v>
      </c>
      <c r="G77" s="28">
        <f t="shared" si="22"/>
        <v>0.70334956709312524</v>
      </c>
      <c r="H77" s="28">
        <f t="shared" si="22"/>
        <v>0.57577546106916611</v>
      </c>
      <c r="I77" s="28">
        <f t="shared" si="22"/>
        <v>0.71550092501440088</v>
      </c>
      <c r="J77" s="28">
        <f t="shared" si="22"/>
        <v>0.5393245382177313</v>
      </c>
      <c r="K77" s="28">
        <f t="shared" si="22"/>
        <v>0.62437476878480902</v>
      </c>
      <c r="L77" s="28">
        <f t="shared" si="22"/>
        <v>0.71550092501440088</v>
      </c>
      <c r="M77" s="28">
        <f t="shared" si="22"/>
        <v>0.65475092688517245</v>
      </c>
      <c r="N77" s="28">
        <f t="shared" si="22"/>
        <v>0.62437371424779353</v>
      </c>
      <c r="O77" s="28">
        <f t="shared" si="22"/>
        <v>0.59400073574969003</v>
      </c>
      <c r="P77" s="28">
        <f t="shared" si="22"/>
        <v>0.63045121029666285</v>
      </c>
      <c r="Q77" s="28">
        <f t="shared" si="22"/>
        <v>0.65475074533242184</v>
      </c>
      <c r="R77" s="28">
        <f t="shared" si="22"/>
        <v>0.53932557282182469</v>
      </c>
      <c r="S77" s="28">
        <f t="shared" si="22"/>
        <v>0.63652508929559315</v>
      </c>
      <c r="T77" s="28">
        <f t="shared" si="22"/>
        <v>0.55000000000000004</v>
      </c>
      <c r="U77" s="28">
        <f t="shared" si="22"/>
        <v>0.66689897171121149</v>
      </c>
      <c r="V77" s="28">
        <f t="shared" si="22"/>
        <v>0.65475092688517245</v>
      </c>
      <c r="W77" s="28">
        <f t="shared" si="22"/>
        <v>0.65474796557578607</v>
      </c>
      <c r="X77" s="28">
        <f t="shared" si="22"/>
        <v>0.62437638525085637</v>
      </c>
      <c r="Y77" s="28">
        <f t="shared" si="22"/>
        <v>0.65474906536279265</v>
      </c>
      <c r="Z77" s="28">
        <f t="shared" si="22"/>
        <v>0.64867556959769046</v>
      </c>
      <c r="AA77" s="28">
        <f t="shared" si="22"/>
        <v>0.55000000000000004</v>
      </c>
      <c r="AB77" s="28">
        <f t="shared" si="22"/>
        <v>0.70335181691724313</v>
      </c>
      <c r="AC77" s="28">
        <f t="shared" si="22"/>
        <v>0.65475092688517245</v>
      </c>
      <c r="AD77" s="28">
        <f t="shared" si="22"/>
        <v>0.64867578830771455</v>
      </c>
      <c r="AE77" s="28">
        <f t="shared" si="22"/>
        <v>0.61222632752145101</v>
      </c>
      <c r="AF77" s="28">
        <f t="shared" si="22"/>
        <v>0.63956306859319423</v>
      </c>
      <c r="AG77" s="28">
        <f t="shared" si="22"/>
        <v>0.62437437437437437</v>
      </c>
      <c r="AH77" s="28">
        <f t="shared" si="22"/>
        <v>0.67905104662972282</v>
      </c>
      <c r="AI77" s="28">
        <f t="shared" si="22"/>
        <v>0.63652609984043762</v>
      </c>
      <c r="AJ77" s="28">
        <f t="shared" si="22"/>
        <v>0.65474896949000527</v>
      </c>
      <c r="AK77" s="28">
        <f t="shared" ref="AK77:AP77" si="28">AK69</f>
        <v>0.53932557282182469</v>
      </c>
      <c r="AL77" s="28">
        <f t="shared" si="28"/>
        <v>0.53932557282182469</v>
      </c>
      <c r="AM77" s="28">
        <f t="shared" si="28"/>
        <v>0.53932557282182469</v>
      </c>
      <c r="AN77" s="28">
        <f t="shared" si="28"/>
        <v>0.53932557282182469</v>
      </c>
      <c r="AO77" s="28">
        <f t="shared" si="28"/>
        <v>0.53932557282182469</v>
      </c>
      <c r="AP77" s="28">
        <f t="shared" si="28"/>
        <v>0.53932557282182469</v>
      </c>
      <c r="AQ77" s="2"/>
    </row>
    <row r="78" spans="1:46" x14ac:dyDescent="0.25">
      <c r="A78" t="str">
        <f t="shared" si="9"/>
        <v>Geothermal Energy</v>
      </c>
      <c r="C78" t="str">
        <f t="shared" si="10"/>
        <v>C_ES-SH-SR_GEO</v>
      </c>
      <c r="E78" t="str">
        <f t="shared" si="11"/>
        <v>NR_ES-SR-SpHeat</v>
      </c>
      <c r="F78" s="28">
        <f t="shared" si="24"/>
        <v>0.82650058693100303</v>
      </c>
      <c r="G78" s="28">
        <f t="shared" si="22"/>
        <v>0.7</v>
      </c>
      <c r="H78" s="28">
        <f t="shared" si="22"/>
        <v>0.69458590928567054</v>
      </c>
      <c r="I78" s="28">
        <f t="shared" si="22"/>
        <v>0.7</v>
      </c>
      <c r="J78" s="28">
        <f t="shared" si="22"/>
        <v>0.7</v>
      </c>
      <c r="K78" s="28">
        <f t="shared" si="22"/>
        <v>0.7</v>
      </c>
      <c r="L78" s="28">
        <f t="shared" si="22"/>
        <v>0.7</v>
      </c>
      <c r="M78" s="28">
        <f t="shared" si="22"/>
        <v>0.7</v>
      </c>
      <c r="N78" s="28">
        <f t="shared" si="22"/>
        <v>0.7</v>
      </c>
      <c r="O78" s="28">
        <f t="shared" si="22"/>
        <v>0.71657055219524413</v>
      </c>
      <c r="P78" s="28">
        <f t="shared" si="22"/>
        <v>0.7</v>
      </c>
      <c r="Q78" s="28">
        <f t="shared" si="22"/>
        <v>0.78985650018060605</v>
      </c>
      <c r="R78" s="28">
        <f t="shared" si="22"/>
        <v>0.7</v>
      </c>
      <c r="S78" s="28">
        <f t="shared" si="22"/>
        <v>0.76787130894667244</v>
      </c>
      <c r="T78" s="28">
        <f t="shared" si="22"/>
        <v>0.76787111822687804</v>
      </c>
      <c r="U78" s="28">
        <f t="shared" si="22"/>
        <v>0.7</v>
      </c>
      <c r="V78" s="28">
        <f t="shared" si="22"/>
        <v>0.7</v>
      </c>
      <c r="W78" s="28">
        <f t="shared" si="22"/>
        <v>0.78985746341937924</v>
      </c>
      <c r="X78" s="28">
        <f t="shared" si="22"/>
        <v>0.7</v>
      </c>
      <c r="Y78" s="28">
        <f t="shared" si="22"/>
        <v>0.7</v>
      </c>
      <c r="Z78" s="28">
        <f t="shared" si="22"/>
        <v>0.7</v>
      </c>
      <c r="AA78" s="28">
        <f t="shared" si="22"/>
        <v>0.7</v>
      </c>
      <c r="AB78" s="28">
        <f t="shared" si="22"/>
        <v>0.7</v>
      </c>
      <c r="AC78" s="28">
        <f t="shared" si="22"/>
        <v>0.7</v>
      </c>
      <c r="AD78" s="28">
        <f t="shared" si="22"/>
        <v>0.7825289312457453</v>
      </c>
      <c r="AE78" s="28">
        <f t="shared" si="22"/>
        <v>0.7385569620253164</v>
      </c>
      <c r="AF78" s="28">
        <f t="shared" si="22"/>
        <v>0.77153597036357158</v>
      </c>
      <c r="AG78" s="28">
        <f t="shared" si="22"/>
        <v>0.7</v>
      </c>
      <c r="AH78" s="28">
        <f t="shared" si="22"/>
        <v>0.81917134618915699</v>
      </c>
      <c r="AI78" s="28">
        <f t="shared" si="22"/>
        <v>0.76787100262494667</v>
      </c>
      <c r="AJ78" s="28">
        <f t="shared" si="22"/>
        <v>0.78985659898477156</v>
      </c>
      <c r="AK78" s="28">
        <f t="shared" ref="AK78:AP78" si="29">AK70</f>
        <v>0.7</v>
      </c>
      <c r="AL78" s="28">
        <f t="shared" si="29"/>
        <v>0.7</v>
      </c>
      <c r="AM78" s="28">
        <f t="shared" si="29"/>
        <v>0.7</v>
      </c>
      <c r="AN78" s="28">
        <f t="shared" si="29"/>
        <v>0.7</v>
      </c>
      <c r="AO78" s="28">
        <f t="shared" si="29"/>
        <v>0.7</v>
      </c>
      <c r="AP78" s="28">
        <f t="shared" si="29"/>
        <v>0.7</v>
      </c>
      <c r="AQ78" s="2"/>
    </row>
    <row r="79" spans="1:46" x14ac:dyDescent="0.25">
      <c r="A79" t="str">
        <f t="shared" si="9"/>
        <v>LPG</v>
      </c>
      <c r="C79" t="str">
        <f t="shared" si="10"/>
        <v>C_ES-SH-SR_LPG</v>
      </c>
      <c r="E79" t="str">
        <f t="shared" si="11"/>
        <v>NR_ES-SR-SpHeat</v>
      </c>
      <c r="F79" s="28">
        <f t="shared" si="24"/>
        <v>0.66666666666666663</v>
      </c>
      <c r="G79" s="28">
        <f t="shared" si="22"/>
        <v>0.66666666666666663</v>
      </c>
      <c r="H79" s="28">
        <f t="shared" si="22"/>
        <v>0.66666666666666663</v>
      </c>
      <c r="I79" s="28">
        <f t="shared" si="22"/>
        <v>0.66666666666666663</v>
      </c>
      <c r="J79" s="28">
        <f t="shared" si="22"/>
        <v>0.66666666666666663</v>
      </c>
      <c r="K79" s="28">
        <f t="shared" si="22"/>
        <v>0.66666666666666663</v>
      </c>
      <c r="L79" s="28">
        <f t="shared" si="22"/>
        <v>0.66666666666666663</v>
      </c>
      <c r="M79" s="28">
        <f t="shared" si="22"/>
        <v>0.66666666666666663</v>
      </c>
      <c r="N79" s="28">
        <f t="shared" si="22"/>
        <v>0.66666666666666663</v>
      </c>
      <c r="O79" s="28">
        <f t="shared" si="22"/>
        <v>0.66666666666666663</v>
      </c>
      <c r="P79" s="28">
        <f t="shared" si="22"/>
        <v>0.66666666666666663</v>
      </c>
      <c r="Q79" s="28">
        <f t="shared" si="22"/>
        <v>0.66666666666666663</v>
      </c>
      <c r="R79" s="28">
        <f t="shared" si="22"/>
        <v>0.66666666666666663</v>
      </c>
      <c r="S79" s="28">
        <f t="shared" si="22"/>
        <v>0.66666666666666663</v>
      </c>
      <c r="T79" s="28">
        <f t="shared" si="22"/>
        <v>0.66666666666666663</v>
      </c>
      <c r="U79" s="28">
        <f t="shared" si="22"/>
        <v>0.66666666666666663</v>
      </c>
      <c r="V79" s="28">
        <f t="shared" si="22"/>
        <v>0.66666666666666663</v>
      </c>
      <c r="W79" s="28">
        <f t="shared" si="22"/>
        <v>0.67221013066817592</v>
      </c>
      <c r="X79" s="28">
        <f t="shared" si="22"/>
        <v>0.66666666666666663</v>
      </c>
      <c r="Y79" s="28">
        <f t="shared" si="22"/>
        <v>0.67220891142437922</v>
      </c>
      <c r="Z79" s="28">
        <f t="shared" si="22"/>
        <v>0.66666666666666663</v>
      </c>
      <c r="AA79" s="28">
        <f t="shared" si="22"/>
        <v>0.66666666666666663</v>
      </c>
      <c r="AB79" s="28">
        <f t="shared" si="22"/>
        <v>0.66666666666666663</v>
      </c>
      <c r="AC79" s="28">
        <f t="shared" si="22"/>
        <v>0.66666666666666663</v>
      </c>
      <c r="AD79" s="28">
        <f t="shared" si="22"/>
        <v>0.66666666666666663</v>
      </c>
      <c r="AE79" s="28">
        <f t="shared" si="22"/>
        <v>0.66666666666666663</v>
      </c>
      <c r="AF79" s="28">
        <f t="shared" si="22"/>
        <v>0.66666666666666663</v>
      </c>
      <c r="AG79" s="28">
        <f t="shared" si="22"/>
        <v>0.66666666666666663</v>
      </c>
      <c r="AH79" s="28">
        <f t="shared" si="22"/>
        <v>0.69715865432799917</v>
      </c>
      <c r="AI79" s="28">
        <f t="shared" si="22"/>
        <v>0.66666666666666663</v>
      </c>
      <c r="AJ79" s="28">
        <f t="shared" si="22"/>
        <v>0.66666666666666663</v>
      </c>
      <c r="AK79" s="28">
        <f t="shared" ref="AK79:AP79" si="30">AK71</f>
        <v>0.66666666666666663</v>
      </c>
      <c r="AL79" s="28">
        <f t="shared" si="30"/>
        <v>0.66666666666666663</v>
      </c>
      <c r="AM79" s="28">
        <f t="shared" si="30"/>
        <v>0.66666666666666663</v>
      </c>
      <c r="AN79" s="28">
        <f t="shared" si="30"/>
        <v>0.66666666666666663</v>
      </c>
      <c r="AO79" s="28">
        <f t="shared" si="30"/>
        <v>0.66666666666666663</v>
      </c>
      <c r="AP79" s="28">
        <f t="shared" si="30"/>
        <v>0.66666666666666663</v>
      </c>
      <c r="AQ79" s="2"/>
    </row>
    <row r="80" spans="1:46" x14ac:dyDescent="0.25">
      <c r="A80" t="str">
        <f t="shared" si="9"/>
        <v>Solids</v>
      </c>
      <c r="C80" t="str">
        <f t="shared" si="10"/>
        <v>C_ES-SH-SR_COA</v>
      </c>
      <c r="E80" t="str">
        <f t="shared" si="11"/>
        <v>NR_ES-SR-SpHeat</v>
      </c>
      <c r="F80" s="28">
        <f t="shared" si="24"/>
        <v>0.59377429313906227</v>
      </c>
      <c r="G80" s="28">
        <f t="shared" si="22"/>
        <v>0.5</v>
      </c>
      <c r="H80" s="28">
        <f t="shared" si="22"/>
        <v>0.49900601476645978</v>
      </c>
      <c r="I80" s="28">
        <f t="shared" si="22"/>
        <v>0.6200996526910767</v>
      </c>
      <c r="J80" s="28">
        <f t="shared" si="22"/>
        <v>0.5</v>
      </c>
      <c r="K80" s="28">
        <f t="shared" si="22"/>
        <v>0.54112464981267083</v>
      </c>
      <c r="L80" s="28">
        <f t="shared" si="22"/>
        <v>0.6200996526910767</v>
      </c>
      <c r="M80" s="28">
        <f t="shared" si="22"/>
        <v>0.5</v>
      </c>
      <c r="N80" s="28">
        <f t="shared" si="22"/>
        <v>0.54112589830116919</v>
      </c>
      <c r="O80" s="28">
        <f t="shared" si="22"/>
        <v>0.514799099967856</v>
      </c>
      <c r="P80" s="28">
        <f t="shared" si="22"/>
        <v>0.54638891786056298</v>
      </c>
      <c r="Q80" s="28">
        <f t="shared" si="22"/>
        <v>0.5</v>
      </c>
      <c r="R80" s="28">
        <f t="shared" si="22"/>
        <v>0.5</v>
      </c>
      <c r="S80" s="28">
        <f t="shared" si="22"/>
        <v>0.55165505592483977</v>
      </c>
      <c r="T80" s="28">
        <f t="shared" si="22"/>
        <v>0.55165363316483662</v>
      </c>
      <c r="U80" s="28">
        <f t="shared" si="22"/>
        <v>0.5</v>
      </c>
      <c r="V80" s="28">
        <f t="shared" si="22"/>
        <v>0.5</v>
      </c>
      <c r="W80" s="28">
        <f t="shared" si="22"/>
        <v>0.5</v>
      </c>
      <c r="X80" s="28">
        <f t="shared" si="22"/>
        <v>0.5411253579609161</v>
      </c>
      <c r="Y80" s="28">
        <f t="shared" si="22"/>
        <v>0.5</v>
      </c>
      <c r="Z80" s="28">
        <f t="shared" si="22"/>
        <v>0.56218475555346836</v>
      </c>
      <c r="AA80" s="28">
        <f t="shared" si="22"/>
        <v>0.5</v>
      </c>
      <c r="AB80" s="28">
        <f t="shared" si="22"/>
        <v>0.60957013258897408</v>
      </c>
      <c r="AC80" s="28">
        <f t="shared" si="22"/>
        <v>0.5</v>
      </c>
      <c r="AD80" s="28">
        <f t="shared" si="22"/>
        <v>0.56218504357187271</v>
      </c>
      <c r="AE80" s="28">
        <f t="shared" si="22"/>
        <v>0.5</v>
      </c>
      <c r="AF80" s="28">
        <f t="shared" si="22"/>
        <v>0.55428700605841386</v>
      </c>
      <c r="AG80" s="28">
        <f t="shared" si="22"/>
        <v>0.5</v>
      </c>
      <c r="AH80" s="28">
        <f t="shared" si="22"/>
        <v>0.5</v>
      </c>
      <c r="AI80" s="28">
        <f t="shared" si="22"/>
        <v>0.55165490455582833</v>
      </c>
      <c r="AJ80" s="28">
        <f t="shared" si="22"/>
        <v>0.5674476524305877</v>
      </c>
      <c r="AK80" s="28">
        <f t="shared" ref="AK80:AP80" si="31">AK72</f>
        <v>0.5</v>
      </c>
      <c r="AL80" s="28">
        <f t="shared" si="31"/>
        <v>0.5</v>
      </c>
      <c r="AM80" s="28">
        <f t="shared" si="31"/>
        <v>0.5</v>
      </c>
      <c r="AN80" s="28">
        <f t="shared" si="31"/>
        <v>0.5</v>
      </c>
      <c r="AO80" s="28">
        <f t="shared" si="31"/>
        <v>0.5</v>
      </c>
      <c r="AP80" s="28">
        <f t="shared" si="31"/>
        <v>0.5</v>
      </c>
      <c r="AQ80" s="2"/>
    </row>
    <row r="81" spans="1:43" x14ac:dyDescent="0.25">
      <c r="A81" t="str">
        <f t="shared" si="9"/>
        <v>Biomass and wastes</v>
      </c>
      <c r="C81" t="str">
        <f t="shared" si="10"/>
        <v>C_ES-SH-SL_BIO</v>
      </c>
      <c r="E81" t="str">
        <f t="shared" si="11"/>
        <v>NR_ES-SL-SpHeat</v>
      </c>
      <c r="F81" s="28">
        <f>F73</f>
        <v>0.56636967800557592</v>
      </c>
      <c r="G81" s="28">
        <f t="shared" ref="G81:AJ88" si="32">G73</f>
        <v>0.58143601389810529</v>
      </c>
      <c r="H81" s="28">
        <f t="shared" si="32"/>
        <v>0.47597370243559184</v>
      </c>
      <c r="I81" s="28">
        <f t="shared" si="32"/>
        <v>0.5</v>
      </c>
      <c r="J81" s="28">
        <f t="shared" si="32"/>
        <v>0.44584231229690441</v>
      </c>
      <c r="K81" s="28">
        <f t="shared" si="32"/>
        <v>0.51615018995212869</v>
      </c>
      <c r="L81" s="28">
        <f t="shared" si="32"/>
        <v>0.5</v>
      </c>
      <c r="M81" s="28">
        <f t="shared" si="32"/>
        <v>0.54125846320370219</v>
      </c>
      <c r="N81" s="28">
        <f t="shared" si="32"/>
        <v>0.51614822449170805</v>
      </c>
      <c r="O81" s="28">
        <f t="shared" si="32"/>
        <v>0.49104004549575642</v>
      </c>
      <c r="P81" s="28">
        <f t="shared" si="32"/>
        <v>0.52117145681665245</v>
      </c>
      <c r="Q81" s="28">
        <f t="shared" si="32"/>
        <v>0.54126053333113244</v>
      </c>
      <c r="R81" s="28">
        <f t="shared" si="32"/>
        <v>0.5</v>
      </c>
      <c r="S81" s="28">
        <f t="shared" si="32"/>
        <v>0.52619226772725647</v>
      </c>
      <c r="T81" s="28">
        <f t="shared" si="32"/>
        <v>0.52619483225875885</v>
      </c>
      <c r="U81" s="28">
        <f t="shared" si="32"/>
        <v>0.55130367951244852</v>
      </c>
      <c r="V81" s="28">
        <f t="shared" si="32"/>
        <v>0.54125846320370219</v>
      </c>
      <c r="W81" s="28">
        <f t="shared" si="32"/>
        <v>0.5</v>
      </c>
      <c r="X81" s="28">
        <f t="shared" si="32"/>
        <v>0.51615008794215356</v>
      </c>
      <c r="Y81" s="28">
        <f t="shared" si="32"/>
        <v>0.5</v>
      </c>
      <c r="Z81" s="28">
        <f t="shared" si="32"/>
        <v>0.53623797076053037</v>
      </c>
      <c r="AA81" s="28">
        <f t="shared" si="32"/>
        <v>0.5</v>
      </c>
      <c r="AB81" s="28">
        <f t="shared" si="32"/>
        <v>0.58143642322455591</v>
      </c>
      <c r="AC81" s="28">
        <f t="shared" si="32"/>
        <v>0.54125846320370219</v>
      </c>
      <c r="AD81" s="28">
        <f t="shared" si="32"/>
        <v>0.5362370307551646</v>
      </c>
      <c r="AE81" s="28">
        <f t="shared" si="32"/>
        <v>0.5</v>
      </c>
      <c r="AF81" s="28">
        <f t="shared" si="32"/>
        <v>0.5</v>
      </c>
      <c r="AG81" s="28">
        <f t="shared" si="32"/>
        <v>0.51614899075903098</v>
      </c>
      <c r="AH81" s="28">
        <f t="shared" si="32"/>
        <v>0.5</v>
      </c>
      <c r="AI81" s="28">
        <f t="shared" si="32"/>
        <v>0.52619458090501325</v>
      </c>
      <c r="AJ81" s="28">
        <f t="shared" si="32"/>
        <v>0.54126052266387825</v>
      </c>
      <c r="AK81" s="28">
        <f t="shared" ref="AK81:AP81" si="33">AK73</f>
        <v>0.5</v>
      </c>
      <c r="AL81" s="28">
        <f t="shared" si="33"/>
        <v>0.5</v>
      </c>
      <c r="AM81" s="28">
        <f t="shared" si="33"/>
        <v>0.5</v>
      </c>
      <c r="AN81" s="28">
        <f t="shared" si="33"/>
        <v>0.5</v>
      </c>
      <c r="AO81" s="28">
        <f t="shared" si="33"/>
        <v>0.5</v>
      </c>
      <c r="AP81" s="28">
        <f t="shared" si="33"/>
        <v>0.5</v>
      </c>
      <c r="AQ81" s="2"/>
    </row>
    <row r="82" spans="1:43" x14ac:dyDescent="0.25">
      <c r="A82" t="str">
        <f t="shared" si="9"/>
        <v>Derived heat</v>
      </c>
      <c r="C82" t="str">
        <f t="shared" si="10"/>
        <v>C_ES-SH-SL_HET</v>
      </c>
      <c r="E82" t="str">
        <f t="shared" si="11"/>
        <v>NR_ES-SL-SpHeat</v>
      </c>
      <c r="F82" s="28">
        <f t="shared" ref="F82:U88" si="34">F74</f>
        <v>0.869999697421875</v>
      </c>
      <c r="G82" s="28">
        <f t="shared" si="34"/>
        <v>0.893142811116307</v>
      </c>
      <c r="H82" s="28">
        <f t="shared" si="34"/>
        <v>0.73114327409514679</v>
      </c>
      <c r="I82" s="28">
        <f t="shared" si="34"/>
        <v>0.90856973763489934</v>
      </c>
      <c r="J82" s="28">
        <f t="shared" si="34"/>
        <v>0.8</v>
      </c>
      <c r="K82" s="28">
        <f t="shared" si="34"/>
        <v>0.79285818087871995</v>
      </c>
      <c r="L82" s="28">
        <f t="shared" si="34"/>
        <v>0.90856973763489934</v>
      </c>
      <c r="M82" s="28">
        <f t="shared" si="34"/>
        <v>0.83142781689006839</v>
      </c>
      <c r="N82" s="28">
        <f t="shared" si="34"/>
        <v>0.79285670877284364</v>
      </c>
      <c r="O82" s="28">
        <f t="shared" si="34"/>
        <v>0.8</v>
      </c>
      <c r="P82" s="28">
        <f t="shared" si="34"/>
        <v>0.80056939501779345</v>
      </c>
      <c r="Q82" s="28">
        <f t="shared" si="34"/>
        <v>0.83142591991090919</v>
      </c>
      <c r="R82" s="28">
        <f t="shared" si="34"/>
        <v>0.8</v>
      </c>
      <c r="S82" s="28">
        <f t="shared" si="34"/>
        <v>0.80828658084167493</v>
      </c>
      <c r="T82" s="28">
        <f t="shared" si="34"/>
        <v>0.8082848743643114</v>
      </c>
      <c r="U82" s="28">
        <f t="shared" si="34"/>
        <v>0.8</v>
      </c>
      <c r="V82" s="28">
        <f t="shared" si="32"/>
        <v>0.83142781689006839</v>
      </c>
      <c r="W82" s="28">
        <f t="shared" si="32"/>
        <v>0.83142793464554809</v>
      </c>
      <c r="X82" s="28">
        <f t="shared" si="32"/>
        <v>0.79285459180531781</v>
      </c>
      <c r="Y82" s="28">
        <f t="shared" si="32"/>
        <v>0.83142964572192501</v>
      </c>
      <c r="Z82" s="28">
        <f t="shared" si="32"/>
        <v>0.82371178025565939</v>
      </c>
      <c r="AA82" s="28">
        <f t="shared" si="32"/>
        <v>0.8</v>
      </c>
      <c r="AB82" s="28">
        <f t="shared" si="32"/>
        <v>0.89314316964932261</v>
      </c>
      <c r="AC82" s="28">
        <f t="shared" si="32"/>
        <v>0.83142781689006839</v>
      </c>
      <c r="AD82" s="28">
        <f t="shared" si="32"/>
        <v>0.82371353985987195</v>
      </c>
      <c r="AE82" s="28">
        <f t="shared" si="32"/>
        <v>0.77743071353682414</v>
      </c>
      <c r="AF82" s="28">
        <f t="shared" si="32"/>
        <v>0.81214265249940831</v>
      </c>
      <c r="AG82" s="28">
        <f t="shared" si="32"/>
        <v>0.79285469678245457</v>
      </c>
      <c r="AH82" s="28">
        <f t="shared" si="32"/>
        <v>0.86228726595308014</v>
      </c>
      <c r="AI82" s="28">
        <f t="shared" si="32"/>
        <v>0.80828694242829968</v>
      </c>
      <c r="AJ82" s="28">
        <f t="shared" si="32"/>
        <v>0.83142879399815417</v>
      </c>
      <c r="AK82" s="28">
        <f t="shared" ref="AK82:AP82" si="35">AK74</f>
        <v>0.8</v>
      </c>
      <c r="AL82" s="28">
        <f t="shared" si="35"/>
        <v>0.8</v>
      </c>
      <c r="AM82" s="28">
        <f t="shared" si="35"/>
        <v>0.8</v>
      </c>
      <c r="AN82" s="28">
        <f t="shared" si="35"/>
        <v>0.8</v>
      </c>
      <c r="AO82" s="28">
        <f t="shared" si="35"/>
        <v>0.8</v>
      </c>
      <c r="AP82" s="28">
        <f t="shared" si="35"/>
        <v>0.8</v>
      </c>
      <c r="AQ82" s="2"/>
    </row>
    <row r="83" spans="1:43" x14ac:dyDescent="0.25">
      <c r="A83" t="str">
        <f t="shared" si="9"/>
        <v>Electricity</v>
      </c>
      <c r="C83" t="str">
        <f t="shared" si="10"/>
        <v>C_ES-SH-SL_ELC</v>
      </c>
      <c r="E83" t="str">
        <f t="shared" si="11"/>
        <v>NR_ES-SL-SpHeat</v>
      </c>
      <c r="F83" s="28">
        <f t="shared" si="34"/>
        <v>1.0084980225972717</v>
      </c>
      <c r="G83" s="28">
        <f t="shared" si="32"/>
        <v>0.96534385944249512</v>
      </c>
      <c r="H83" s="28">
        <f t="shared" si="32"/>
        <v>0.77963146310130682</v>
      </c>
      <c r="I83" s="28">
        <f t="shared" si="32"/>
        <v>1.1633871819913861</v>
      </c>
      <c r="J83" s="28">
        <f t="shared" si="32"/>
        <v>0.93835400157127447</v>
      </c>
      <c r="K83" s="28">
        <f t="shared" si="32"/>
        <v>0.91120772186594279</v>
      </c>
      <c r="L83" s="28">
        <f t="shared" si="32"/>
        <v>1.1633871819913861</v>
      </c>
      <c r="M83" s="28">
        <f t="shared" si="32"/>
        <v>1.1216918730488372</v>
      </c>
      <c r="N83" s="28">
        <f t="shared" si="32"/>
        <v>0.82279820773840806</v>
      </c>
      <c r="O83" s="28">
        <f t="shared" si="32"/>
        <v>1.0240202398146621</v>
      </c>
      <c r="P83" s="28">
        <f t="shared" si="32"/>
        <v>1.0647883387976504</v>
      </c>
      <c r="Q83" s="28">
        <f t="shared" si="32"/>
        <v>1.1431865884145935</v>
      </c>
      <c r="R83" s="28">
        <f t="shared" si="32"/>
        <v>0.94780646484775677</v>
      </c>
      <c r="S83" s="28">
        <f t="shared" si="32"/>
        <v>0.85089391609927512</v>
      </c>
      <c r="T83" s="28">
        <f t="shared" si="32"/>
        <v>0.98553260007627153</v>
      </c>
      <c r="U83" s="28">
        <f t="shared" si="32"/>
        <v>0.99654021420485883</v>
      </c>
      <c r="V83" s="28">
        <f t="shared" si="32"/>
        <v>1.1216918730488372</v>
      </c>
      <c r="W83" s="28">
        <f t="shared" si="32"/>
        <v>1.1351203915566801</v>
      </c>
      <c r="X83" s="28">
        <f t="shared" si="32"/>
        <v>0.93222467860648439</v>
      </c>
      <c r="Y83" s="28">
        <f t="shared" si="32"/>
        <v>1.2207389454201159</v>
      </c>
      <c r="Z83" s="28">
        <f t="shared" si="32"/>
        <v>0.93374306853304945</v>
      </c>
      <c r="AA83" s="28">
        <f t="shared" si="32"/>
        <v>0.77025043487448086</v>
      </c>
      <c r="AB83" s="28">
        <f t="shared" si="32"/>
        <v>1.2796243074847591</v>
      </c>
      <c r="AC83" s="28">
        <f t="shared" si="32"/>
        <v>1.1216918730488372</v>
      </c>
      <c r="AD83" s="28">
        <f t="shared" si="32"/>
        <v>1.1329140590477953</v>
      </c>
      <c r="AE83" s="28">
        <f t="shared" si="32"/>
        <v>0.97830240105151089</v>
      </c>
      <c r="AF83" s="28">
        <f t="shared" si="32"/>
        <v>0.87596127194701168</v>
      </c>
      <c r="AG83" s="28">
        <f t="shared" si="32"/>
        <v>1.0306215507272265</v>
      </c>
      <c r="AH83" s="28">
        <f t="shared" si="32"/>
        <v>0.97654106043505773</v>
      </c>
      <c r="AI83" s="28">
        <f t="shared" si="32"/>
        <v>0.9453819209147396</v>
      </c>
      <c r="AJ83" s="28">
        <f t="shared" si="32"/>
        <v>1.2293914992528641</v>
      </c>
      <c r="AK83" s="28">
        <f t="shared" ref="AK83:AP83" si="36">AK75</f>
        <v>0.94780646484775677</v>
      </c>
      <c r="AL83" s="28">
        <f t="shared" si="36"/>
        <v>0.94780646484775677</v>
      </c>
      <c r="AM83" s="28">
        <f t="shared" si="36"/>
        <v>0.94780646484775677</v>
      </c>
      <c r="AN83" s="28">
        <f t="shared" si="36"/>
        <v>0.94780646484775677</v>
      </c>
      <c r="AO83" s="28">
        <f t="shared" si="36"/>
        <v>0.94780646484775677</v>
      </c>
      <c r="AP83" s="28">
        <f t="shared" si="36"/>
        <v>0.94780646484775677</v>
      </c>
      <c r="AQ83" s="2"/>
    </row>
    <row r="84" spans="1:43" x14ac:dyDescent="0.25">
      <c r="A84" t="str">
        <f t="shared" si="9"/>
        <v>Gas</v>
      </c>
      <c r="C84" t="str">
        <f t="shared" si="10"/>
        <v>C_ES-SH-SL_GAS</v>
      </c>
      <c r="E84" t="str">
        <f t="shared" si="11"/>
        <v>NR_ES-SL-SpHeat</v>
      </c>
      <c r="F84" s="28">
        <f t="shared" si="34"/>
        <v>0.7352634909049075</v>
      </c>
      <c r="G84" s="28">
        <f t="shared" si="32"/>
        <v>0.75328055047085551</v>
      </c>
      <c r="H84" s="28">
        <f t="shared" si="32"/>
        <v>0.6141611018624169</v>
      </c>
      <c r="I84" s="28">
        <f t="shared" si="32"/>
        <v>0.76672100407458499</v>
      </c>
      <c r="J84" s="28">
        <f t="shared" si="32"/>
        <v>0.57528010617490921</v>
      </c>
      <c r="K84" s="28">
        <f t="shared" si="32"/>
        <v>0.66770115516495232</v>
      </c>
      <c r="L84" s="28">
        <f t="shared" si="32"/>
        <v>0.76672100407458499</v>
      </c>
      <c r="M84" s="28">
        <f t="shared" si="32"/>
        <v>0.70268568510503271</v>
      </c>
      <c r="N84" s="28">
        <f t="shared" si="32"/>
        <v>0.66600041566986956</v>
      </c>
      <c r="O84" s="28">
        <f t="shared" si="32"/>
        <v>0.63745380705538113</v>
      </c>
      <c r="P84" s="28">
        <f t="shared" si="32"/>
        <v>0.67248336931142338</v>
      </c>
      <c r="Q84" s="28">
        <f t="shared" si="32"/>
        <v>0.70070908267201493</v>
      </c>
      <c r="R84" s="28">
        <f t="shared" si="32"/>
        <v>0.57641306417083138</v>
      </c>
      <c r="S84" s="28">
        <f t="shared" si="32"/>
        <v>0.68052803939986284</v>
      </c>
      <c r="T84" s="28">
        <f t="shared" si="32"/>
        <v>0.68105292098157955</v>
      </c>
      <c r="U84" s="28">
        <f t="shared" si="32"/>
        <v>0.71459706117723176</v>
      </c>
      <c r="V84" s="28">
        <f t="shared" si="32"/>
        <v>0.70268568510503271</v>
      </c>
      <c r="W84" s="28">
        <f t="shared" si="32"/>
        <v>0.69971846218945677</v>
      </c>
      <c r="X84" s="28">
        <f t="shared" si="32"/>
        <v>0.6660018608818512</v>
      </c>
      <c r="Y84" s="28">
        <f t="shared" si="32"/>
        <v>0.70253156128482397</v>
      </c>
      <c r="Z84" s="28">
        <f t="shared" si="32"/>
        <v>0.69192012891015608</v>
      </c>
      <c r="AA84" s="28">
        <f t="shared" si="32"/>
        <v>0.6</v>
      </c>
      <c r="AB84" s="28">
        <f t="shared" si="32"/>
        <v>0.75401818371825691</v>
      </c>
      <c r="AC84" s="28">
        <f t="shared" si="32"/>
        <v>0.70268568510503271</v>
      </c>
      <c r="AD84" s="28">
        <f t="shared" si="32"/>
        <v>0.69549067389373476</v>
      </c>
      <c r="AE84" s="28">
        <f t="shared" si="32"/>
        <v>0.65854470485857619</v>
      </c>
      <c r="AF84" s="28">
        <f t="shared" si="32"/>
        <v>0.68290054101230824</v>
      </c>
      <c r="AG84" s="28">
        <f t="shared" si="32"/>
        <v>0.66600056433669619</v>
      </c>
      <c r="AH84" s="28">
        <f t="shared" si="32"/>
        <v>0.72432380169684063</v>
      </c>
      <c r="AI84" s="28">
        <f t="shared" si="32"/>
        <v>0.68076997618728152</v>
      </c>
      <c r="AJ84" s="28">
        <f t="shared" si="32"/>
        <v>0.7018724861397978</v>
      </c>
      <c r="AK84" s="28">
        <f t="shared" ref="AK84:AP84" si="37">AK76</f>
        <v>0.57641306417083138</v>
      </c>
      <c r="AL84" s="28">
        <f t="shared" si="37"/>
        <v>0.57641306417083138</v>
      </c>
      <c r="AM84" s="28">
        <f t="shared" si="37"/>
        <v>0.57641306417083138</v>
      </c>
      <c r="AN84" s="28">
        <f t="shared" si="37"/>
        <v>0.57641306417083138</v>
      </c>
      <c r="AO84" s="28">
        <f t="shared" si="37"/>
        <v>0.57641306417083138</v>
      </c>
      <c r="AP84" s="28">
        <f t="shared" si="37"/>
        <v>0.57641306417083138</v>
      </c>
      <c r="AQ84" s="2"/>
    </row>
    <row r="85" spans="1:43" x14ac:dyDescent="0.25">
      <c r="A85" t="str">
        <f t="shared" si="9"/>
        <v>GDO and other liquids</v>
      </c>
      <c r="C85" t="str">
        <f t="shared" si="10"/>
        <v>C_ES-SH-SL_OIL</v>
      </c>
      <c r="E85" t="str">
        <f t="shared" si="11"/>
        <v>NR_ES-SL-SpHeat</v>
      </c>
      <c r="F85" s="28">
        <f t="shared" si="34"/>
        <v>0.6851237349214605</v>
      </c>
      <c r="G85" s="28">
        <f t="shared" si="32"/>
        <v>0.70334956709312524</v>
      </c>
      <c r="H85" s="28">
        <f t="shared" si="32"/>
        <v>0.57577546106916611</v>
      </c>
      <c r="I85" s="28">
        <f t="shared" si="32"/>
        <v>0.71550092501440088</v>
      </c>
      <c r="J85" s="28">
        <f t="shared" si="32"/>
        <v>0.5393245382177313</v>
      </c>
      <c r="K85" s="28">
        <f t="shared" si="32"/>
        <v>0.62437476878480902</v>
      </c>
      <c r="L85" s="28">
        <f t="shared" si="32"/>
        <v>0.71550092501440088</v>
      </c>
      <c r="M85" s="28">
        <f t="shared" si="32"/>
        <v>0.65475092688517245</v>
      </c>
      <c r="N85" s="28">
        <f t="shared" si="32"/>
        <v>0.62437371424779353</v>
      </c>
      <c r="O85" s="28">
        <f t="shared" si="32"/>
        <v>0.59400073574969003</v>
      </c>
      <c r="P85" s="28">
        <f t="shared" si="32"/>
        <v>0.63045121029666285</v>
      </c>
      <c r="Q85" s="28">
        <f t="shared" si="32"/>
        <v>0.65475074533242184</v>
      </c>
      <c r="R85" s="28">
        <f t="shared" si="32"/>
        <v>0.53932557282182469</v>
      </c>
      <c r="S85" s="28">
        <f t="shared" si="32"/>
        <v>0.63652508929559315</v>
      </c>
      <c r="T85" s="28">
        <f t="shared" si="32"/>
        <v>0.55000000000000004</v>
      </c>
      <c r="U85" s="28">
        <f t="shared" si="32"/>
        <v>0.66689897171121149</v>
      </c>
      <c r="V85" s="28">
        <f t="shared" si="32"/>
        <v>0.65475092688517245</v>
      </c>
      <c r="W85" s="28">
        <f t="shared" si="32"/>
        <v>0.65474796557578607</v>
      </c>
      <c r="X85" s="28">
        <f t="shared" si="32"/>
        <v>0.62437638525085637</v>
      </c>
      <c r="Y85" s="28">
        <f t="shared" si="32"/>
        <v>0.65474906536279265</v>
      </c>
      <c r="Z85" s="28">
        <f t="shared" si="32"/>
        <v>0.64867556959769046</v>
      </c>
      <c r="AA85" s="28">
        <f t="shared" si="32"/>
        <v>0.55000000000000004</v>
      </c>
      <c r="AB85" s="28">
        <f t="shared" si="32"/>
        <v>0.70335181691724313</v>
      </c>
      <c r="AC85" s="28">
        <f t="shared" si="32"/>
        <v>0.65475092688517245</v>
      </c>
      <c r="AD85" s="28">
        <f t="shared" si="32"/>
        <v>0.64867578830771455</v>
      </c>
      <c r="AE85" s="28">
        <f t="shared" si="32"/>
        <v>0.61222632752145101</v>
      </c>
      <c r="AF85" s="28">
        <f t="shared" si="32"/>
        <v>0.63956306859319423</v>
      </c>
      <c r="AG85" s="28">
        <f t="shared" si="32"/>
        <v>0.62437437437437437</v>
      </c>
      <c r="AH85" s="28">
        <f t="shared" si="32"/>
        <v>0.67905104662972282</v>
      </c>
      <c r="AI85" s="28">
        <f t="shared" si="32"/>
        <v>0.63652609984043762</v>
      </c>
      <c r="AJ85" s="28">
        <f t="shared" si="32"/>
        <v>0.65474896949000527</v>
      </c>
      <c r="AK85" s="28">
        <f t="shared" ref="AK85:AP85" si="38">AK77</f>
        <v>0.53932557282182469</v>
      </c>
      <c r="AL85" s="28">
        <f t="shared" si="38"/>
        <v>0.53932557282182469</v>
      </c>
      <c r="AM85" s="28">
        <f t="shared" si="38"/>
        <v>0.53932557282182469</v>
      </c>
      <c r="AN85" s="28">
        <f t="shared" si="38"/>
        <v>0.53932557282182469</v>
      </c>
      <c r="AO85" s="28">
        <f t="shared" si="38"/>
        <v>0.53932557282182469</v>
      </c>
      <c r="AP85" s="28">
        <f t="shared" si="38"/>
        <v>0.53932557282182469</v>
      </c>
      <c r="AQ85" s="2"/>
    </row>
    <row r="86" spans="1:43" x14ac:dyDescent="0.25">
      <c r="A86" t="str">
        <f t="shared" si="9"/>
        <v>Geothermal Energy</v>
      </c>
      <c r="C86" t="str">
        <f t="shared" si="10"/>
        <v>C_ES-SH-SL_GEO</v>
      </c>
      <c r="E86" t="str">
        <f t="shared" si="11"/>
        <v>NR_ES-SL-SpHeat</v>
      </c>
      <c r="F86" s="28">
        <f t="shared" si="34"/>
        <v>0.82650058693100303</v>
      </c>
      <c r="G86" s="28">
        <f t="shared" si="32"/>
        <v>0.7</v>
      </c>
      <c r="H86" s="28">
        <f t="shared" si="32"/>
        <v>0.69458590928567054</v>
      </c>
      <c r="I86" s="28">
        <f t="shared" si="32"/>
        <v>0.7</v>
      </c>
      <c r="J86" s="28">
        <f t="shared" si="32"/>
        <v>0.7</v>
      </c>
      <c r="K86" s="28">
        <f t="shared" si="32"/>
        <v>0.7</v>
      </c>
      <c r="L86" s="28">
        <f t="shared" si="32"/>
        <v>0.7</v>
      </c>
      <c r="M86" s="28">
        <f t="shared" si="32"/>
        <v>0.7</v>
      </c>
      <c r="N86" s="28">
        <f t="shared" si="32"/>
        <v>0.7</v>
      </c>
      <c r="O86" s="28">
        <f t="shared" si="32"/>
        <v>0.71657055219524413</v>
      </c>
      <c r="P86" s="28">
        <f t="shared" si="32"/>
        <v>0.7</v>
      </c>
      <c r="Q86" s="28">
        <f t="shared" si="32"/>
        <v>0.78985650018060605</v>
      </c>
      <c r="R86" s="28">
        <f t="shared" si="32"/>
        <v>0.7</v>
      </c>
      <c r="S86" s="28">
        <f t="shared" si="32"/>
        <v>0.76787130894667244</v>
      </c>
      <c r="T86" s="28">
        <f t="shared" si="32"/>
        <v>0.76787111822687804</v>
      </c>
      <c r="U86" s="28">
        <f t="shared" si="32"/>
        <v>0.7</v>
      </c>
      <c r="V86" s="28">
        <f t="shared" si="32"/>
        <v>0.7</v>
      </c>
      <c r="W86" s="28">
        <f t="shared" si="32"/>
        <v>0.78985746341937924</v>
      </c>
      <c r="X86" s="28">
        <f t="shared" si="32"/>
        <v>0.7</v>
      </c>
      <c r="Y86" s="28">
        <f t="shared" si="32"/>
        <v>0.7</v>
      </c>
      <c r="Z86" s="28">
        <f t="shared" si="32"/>
        <v>0.7</v>
      </c>
      <c r="AA86" s="28">
        <f t="shared" si="32"/>
        <v>0.7</v>
      </c>
      <c r="AB86" s="28">
        <f t="shared" si="32"/>
        <v>0.7</v>
      </c>
      <c r="AC86" s="28">
        <f t="shared" si="32"/>
        <v>0.7</v>
      </c>
      <c r="AD86" s="28">
        <f t="shared" si="32"/>
        <v>0.7825289312457453</v>
      </c>
      <c r="AE86" s="28">
        <f t="shared" si="32"/>
        <v>0.7385569620253164</v>
      </c>
      <c r="AF86" s="28">
        <f t="shared" si="32"/>
        <v>0.77153597036357158</v>
      </c>
      <c r="AG86" s="28">
        <f t="shared" si="32"/>
        <v>0.7</v>
      </c>
      <c r="AH86" s="28">
        <f t="shared" si="32"/>
        <v>0.81917134618915699</v>
      </c>
      <c r="AI86" s="28">
        <f t="shared" si="32"/>
        <v>0.76787100262494667</v>
      </c>
      <c r="AJ86" s="28">
        <f t="shared" si="32"/>
        <v>0.78985659898477156</v>
      </c>
      <c r="AK86" s="28">
        <f t="shared" ref="AK86:AP86" si="39">AK78</f>
        <v>0.7</v>
      </c>
      <c r="AL86" s="28">
        <f t="shared" si="39"/>
        <v>0.7</v>
      </c>
      <c r="AM86" s="28">
        <f t="shared" si="39"/>
        <v>0.7</v>
      </c>
      <c r="AN86" s="28">
        <f t="shared" si="39"/>
        <v>0.7</v>
      </c>
      <c r="AO86" s="28">
        <f t="shared" si="39"/>
        <v>0.7</v>
      </c>
      <c r="AP86" s="28">
        <f t="shared" si="39"/>
        <v>0.7</v>
      </c>
      <c r="AQ86" s="2"/>
    </row>
    <row r="87" spans="1:43" x14ac:dyDescent="0.25">
      <c r="A87" t="str">
        <f t="shared" si="9"/>
        <v>LPG</v>
      </c>
      <c r="C87" t="str">
        <f t="shared" si="10"/>
        <v>C_ES-SH-SL_LPG</v>
      </c>
      <c r="E87" t="str">
        <f t="shared" si="11"/>
        <v>NR_ES-SL-SpHeat</v>
      </c>
      <c r="F87" s="28">
        <f t="shared" si="34"/>
        <v>0.66666666666666663</v>
      </c>
      <c r="G87" s="28">
        <f t="shared" si="32"/>
        <v>0.66666666666666663</v>
      </c>
      <c r="H87" s="28">
        <f t="shared" si="32"/>
        <v>0.66666666666666663</v>
      </c>
      <c r="I87" s="28">
        <f t="shared" si="32"/>
        <v>0.66666666666666663</v>
      </c>
      <c r="J87" s="28">
        <f t="shared" si="32"/>
        <v>0.66666666666666663</v>
      </c>
      <c r="K87" s="28">
        <f t="shared" si="32"/>
        <v>0.66666666666666663</v>
      </c>
      <c r="L87" s="28">
        <f t="shared" si="32"/>
        <v>0.66666666666666663</v>
      </c>
      <c r="M87" s="28">
        <f t="shared" si="32"/>
        <v>0.66666666666666663</v>
      </c>
      <c r="N87" s="28">
        <f t="shared" si="32"/>
        <v>0.66666666666666663</v>
      </c>
      <c r="O87" s="28">
        <f t="shared" si="32"/>
        <v>0.66666666666666663</v>
      </c>
      <c r="P87" s="28">
        <f t="shared" si="32"/>
        <v>0.66666666666666663</v>
      </c>
      <c r="Q87" s="28">
        <f t="shared" si="32"/>
        <v>0.66666666666666663</v>
      </c>
      <c r="R87" s="28">
        <f t="shared" si="32"/>
        <v>0.66666666666666663</v>
      </c>
      <c r="S87" s="28">
        <f t="shared" si="32"/>
        <v>0.66666666666666663</v>
      </c>
      <c r="T87" s="28">
        <f t="shared" si="32"/>
        <v>0.66666666666666663</v>
      </c>
      <c r="U87" s="28">
        <f t="shared" si="32"/>
        <v>0.66666666666666663</v>
      </c>
      <c r="V87" s="28">
        <f t="shared" si="32"/>
        <v>0.66666666666666663</v>
      </c>
      <c r="W87" s="28">
        <f t="shared" si="32"/>
        <v>0.67221013066817592</v>
      </c>
      <c r="X87" s="28">
        <f t="shared" si="32"/>
        <v>0.66666666666666663</v>
      </c>
      <c r="Y87" s="28">
        <f t="shared" si="32"/>
        <v>0.67220891142437922</v>
      </c>
      <c r="Z87" s="28">
        <f t="shared" si="32"/>
        <v>0.66666666666666663</v>
      </c>
      <c r="AA87" s="28">
        <f t="shared" si="32"/>
        <v>0.66666666666666663</v>
      </c>
      <c r="AB87" s="28">
        <f t="shared" si="32"/>
        <v>0.66666666666666663</v>
      </c>
      <c r="AC87" s="28">
        <f t="shared" si="32"/>
        <v>0.66666666666666663</v>
      </c>
      <c r="AD87" s="28">
        <f t="shared" si="32"/>
        <v>0.66666666666666663</v>
      </c>
      <c r="AE87" s="28">
        <f t="shared" si="32"/>
        <v>0.66666666666666663</v>
      </c>
      <c r="AF87" s="28">
        <f t="shared" si="32"/>
        <v>0.66666666666666663</v>
      </c>
      <c r="AG87" s="28">
        <f t="shared" si="32"/>
        <v>0.66666666666666663</v>
      </c>
      <c r="AH87" s="28">
        <f t="shared" si="32"/>
        <v>0.69715865432799917</v>
      </c>
      <c r="AI87" s="28">
        <f t="shared" si="32"/>
        <v>0.66666666666666663</v>
      </c>
      <c r="AJ87" s="28">
        <f t="shared" si="32"/>
        <v>0.66666666666666663</v>
      </c>
      <c r="AK87" s="28">
        <f t="shared" ref="AK87:AP87" si="40">AK79</f>
        <v>0.66666666666666663</v>
      </c>
      <c r="AL87" s="28">
        <f t="shared" si="40"/>
        <v>0.66666666666666663</v>
      </c>
      <c r="AM87" s="28">
        <f t="shared" si="40"/>
        <v>0.66666666666666663</v>
      </c>
      <c r="AN87" s="28">
        <f t="shared" si="40"/>
        <v>0.66666666666666663</v>
      </c>
      <c r="AO87" s="28">
        <f t="shared" si="40"/>
        <v>0.66666666666666663</v>
      </c>
      <c r="AP87" s="28">
        <f t="shared" si="40"/>
        <v>0.66666666666666663</v>
      </c>
      <c r="AQ87" s="2"/>
    </row>
    <row r="88" spans="1:43" x14ac:dyDescent="0.25">
      <c r="A88" t="str">
        <f t="shared" si="9"/>
        <v>Solids</v>
      </c>
      <c r="C88" t="str">
        <f t="shared" si="10"/>
        <v>C_ES-SH-SL_COA</v>
      </c>
      <c r="E88" t="str">
        <f t="shared" si="11"/>
        <v>NR_ES-SL-SpHeat</v>
      </c>
      <c r="F88" s="28">
        <f t="shared" si="34"/>
        <v>0.59377429313906227</v>
      </c>
      <c r="G88" s="28">
        <f t="shared" si="32"/>
        <v>0.5</v>
      </c>
      <c r="H88" s="28">
        <f t="shared" si="32"/>
        <v>0.49900601476645978</v>
      </c>
      <c r="I88" s="28">
        <f t="shared" si="32"/>
        <v>0.6200996526910767</v>
      </c>
      <c r="J88" s="28">
        <f t="shared" si="32"/>
        <v>0.5</v>
      </c>
      <c r="K88" s="28">
        <f t="shared" si="32"/>
        <v>0.54112464981267083</v>
      </c>
      <c r="L88" s="28">
        <f t="shared" si="32"/>
        <v>0.6200996526910767</v>
      </c>
      <c r="M88" s="28">
        <f t="shared" si="32"/>
        <v>0.5</v>
      </c>
      <c r="N88" s="28">
        <f t="shared" si="32"/>
        <v>0.54112589830116919</v>
      </c>
      <c r="O88" s="28">
        <f t="shared" si="32"/>
        <v>0.514799099967856</v>
      </c>
      <c r="P88" s="28">
        <f t="shared" si="32"/>
        <v>0.54638891786056298</v>
      </c>
      <c r="Q88" s="28">
        <f t="shared" si="32"/>
        <v>0.5</v>
      </c>
      <c r="R88" s="28">
        <f t="shared" si="32"/>
        <v>0.5</v>
      </c>
      <c r="S88" s="28">
        <f t="shared" si="32"/>
        <v>0.55165505592483977</v>
      </c>
      <c r="T88" s="28">
        <f t="shared" si="32"/>
        <v>0.55165363316483662</v>
      </c>
      <c r="U88" s="28">
        <f t="shared" si="32"/>
        <v>0.5</v>
      </c>
      <c r="V88" s="28">
        <f t="shared" si="32"/>
        <v>0.5</v>
      </c>
      <c r="W88" s="28">
        <f t="shared" si="32"/>
        <v>0.5</v>
      </c>
      <c r="X88" s="28">
        <f t="shared" si="32"/>
        <v>0.5411253579609161</v>
      </c>
      <c r="Y88" s="28">
        <f t="shared" si="32"/>
        <v>0.5</v>
      </c>
      <c r="Z88" s="28">
        <f t="shared" si="32"/>
        <v>0.56218475555346836</v>
      </c>
      <c r="AA88" s="28">
        <f t="shared" si="32"/>
        <v>0.5</v>
      </c>
      <c r="AB88" s="28">
        <f t="shared" si="32"/>
        <v>0.60957013258897408</v>
      </c>
      <c r="AC88" s="28">
        <f t="shared" si="32"/>
        <v>0.5</v>
      </c>
      <c r="AD88" s="28">
        <f t="shared" si="32"/>
        <v>0.56218504357187271</v>
      </c>
      <c r="AE88" s="28">
        <f t="shared" si="32"/>
        <v>0.5</v>
      </c>
      <c r="AF88" s="28">
        <f t="shared" si="32"/>
        <v>0.55428700605841386</v>
      </c>
      <c r="AG88" s="28">
        <f t="shared" si="32"/>
        <v>0.5</v>
      </c>
      <c r="AH88" s="28">
        <f t="shared" si="32"/>
        <v>0.5</v>
      </c>
      <c r="AI88" s="28">
        <f t="shared" si="32"/>
        <v>0.55165490455582833</v>
      </c>
      <c r="AJ88" s="28">
        <f t="shared" si="32"/>
        <v>0.5674476524305877</v>
      </c>
      <c r="AK88" s="28">
        <f t="shared" ref="AK88:AP88" si="41">AK80</f>
        <v>0.5</v>
      </c>
      <c r="AL88" s="28">
        <f t="shared" si="41"/>
        <v>0.5</v>
      </c>
      <c r="AM88" s="28">
        <f t="shared" si="41"/>
        <v>0.5</v>
      </c>
      <c r="AN88" s="28">
        <f t="shared" si="41"/>
        <v>0.5</v>
      </c>
      <c r="AO88" s="28">
        <f t="shared" si="41"/>
        <v>0.5</v>
      </c>
      <c r="AP88" s="28">
        <f t="shared" si="41"/>
        <v>0.5</v>
      </c>
      <c r="AQ88" s="2"/>
    </row>
    <row r="89" spans="1:43" x14ac:dyDescent="0.25">
      <c r="A89" t="str">
        <f t="shared" si="9"/>
        <v>Biomass and wastes</v>
      </c>
      <c r="C89" t="str">
        <f t="shared" si="10"/>
        <v>C_ES-SH-SS_BIO</v>
      </c>
      <c r="E89" t="str">
        <f t="shared" si="11"/>
        <v>NR_ES-SS-SpHeat</v>
      </c>
      <c r="F89" s="28">
        <f>F81</f>
        <v>0.56636967800557592</v>
      </c>
      <c r="G89" s="28">
        <f t="shared" ref="G89:AJ96" si="42">G81</f>
        <v>0.58143601389810529</v>
      </c>
      <c r="H89" s="28">
        <f t="shared" si="42"/>
        <v>0.47597370243559184</v>
      </c>
      <c r="I89" s="28">
        <f t="shared" si="42"/>
        <v>0.5</v>
      </c>
      <c r="J89" s="28">
        <f t="shared" si="42"/>
        <v>0.44584231229690441</v>
      </c>
      <c r="K89" s="28">
        <f t="shared" si="42"/>
        <v>0.51615018995212869</v>
      </c>
      <c r="L89" s="28">
        <f t="shared" si="42"/>
        <v>0.5</v>
      </c>
      <c r="M89" s="28">
        <f t="shared" si="42"/>
        <v>0.54125846320370219</v>
      </c>
      <c r="N89" s="28">
        <f t="shared" si="42"/>
        <v>0.51614822449170805</v>
      </c>
      <c r="O89" s="28">
        <f t="shared" si="42"/>
        <v>0.49104004549575642</v>
      </c>
      <c r="P89" s="28">
        <f t="shared" si="42"/>
        <v>0.52117145681665245</v>
      </c>
      <c r="Q89" s="28">
        <f t="shared" si="42"/>
        <v>0.54126053333113244</v>
      </c>
      <c r="R89" s="28">
        <f t="shared" si="42"/>
        <v>0.5</v>
      </c>
      <c r="S89" s="28">
        <f t="shared" si="42"/>
        <v>0.52619226772725647</v>
      </c>
      <c r="T89" s="28">
        <f t="shared" si="42"/>
        <v>0.52619483225875885</v>
      </c>
      <c r="U89" s="28">
        <f t="shared" si="42"/>
        <v>0.55130367951244852</v>
      </c>
      <c r="V89" s="28">
        <f t="shared" si="42"/>
        <v>0.54125846320370219</v>
      </c>
      <c r="W89" s="28">
        <f t="shared" si="42"/>
        <v>0.5</v>
      </c>
      <c r="X89" s="28">
        <f t="shared" si="42"/>
        <v>0.51615008794215356</v>
      </c>
      <c r="Y89" s="28">
        <f t="shared" si="42"/>
        <v>0.5</v>
      </c>
      <c r="Z89" s="28">
        <f t="shared" si="42"/>
        <v>0.53623797076053037</v>
      </c>
      <c r="AA89" s="28">
        <f t="shared" si="42"/>
        <v>0.5</v>
      </c>
      <c r="AB89" s="28">
        <f t="shared" si="42"/>
        <v>0.58143642322455591</v>
      </c>
      <c r="AC89" s="28">
        <f t="shared" si="42"/>
        <v>0.54125846320370219</v>
      </c>
      <c r="AD89" s="28">
        <f t="shared" si="42"/>
        <v>0.5362370307551646</v>
      </c>
      <c r="AE89" s="28">
        <f t="shared" si="42"/>
        <v>0.5</v>
      </c>
      <c r="AF89" s="28">
        <f t="shared" si="42"/>
        <v>0.5</v>
      </c>
      <c r="AG89" s="28">
        <f t="shared" si="42"/>
        <v>0.51614899075903098</v>
      </c>
      <c r="AH89" s="28">
        <f t="shared" si="42"/>
        <v>0.5</v>
      </c>
      <c r="AI89" s="28">
        <f t="shared" si="42"/>
        <v>0.52619458090501325</v>
      </c>
      <c r="AJ89" s="28">
        <f t="shared" si="42"/>
        <v>0.54126052266387825</v>
      </c>
      <c r="AK89" s="28">
        <f t="shared" ref="AK89:AP89" si="43">AK81</f>
        <v>0.5</v>
      </c>
      <c r="AL89" s="28">
        <f t="shared" si="43"/>
        <v>0.5</v>
      </c>
      <c r="AM89" s="28">
        <f t="shared" si="43"/>
        <v>0.5</v>
      </c>
      <c r="AN89" s="28">
        <f t="shared" si="43"/>
        <v>0.5</v>
      </c>
      <c r="AO89" s="28">
        <f t="shared" si="43"/>
        <v>0.5</v>
      </c>
      <c r="AP89" s="28">
        <f t="shared" si="43"/>
        <v>0.5</v>
      </c>
      <c r="AQ89" s="2"/>
    </row>
    <row r="90" spans="1:43" x14ac:dyDescent="0.25">
      <c r="A90" t="str">
        <f t="shared" si="9"/>
        <v>Derived heat</v>
      </c>
      <c r="C90" t="str">
        <f t="shared" si="10"/>
        <v>C_ES-SH-SS_HET</v>
      </c>
      <c r="E90" t="str">
        <f t="shared" si="11"/>
        <v>NR_ES-SS-SpHeat</v>
      </c>
      <c r="F90" s="28">
        <f t="shared" ref="F90:U96" si="44">F82</f>
        <v>0.869999697421875</v>
      </c>
      <c r="G90" s="28">
        <f t="shared" si="44"/>
        <v>0.893142811116307</v>
      </c>
      <c r="H90" s="28">
        <f t="shared" si="44"/>
        <v>0.73114327409514679</v>
      </c>
      <c r="I90" s="28">
        <f t="shared" si="44"/>
        <v>0.90856973763489934</v>
      </c>
      <c r="J90" s="28">
        <f t="shared" si="44"/>
        <v>0.8</v>
      </c>
      <c r="K90" s="28">
        <f t="shared" si="44"/>
        <v>0.79285818087871995</v>
      </c>
      <c r="L90" s="28">
        <f t="shared" si="44"/>
        <v>0.90856973763489934</v>
      </c>
      <c r="M90" s="28">
        <f t="shared" si="44"/>
        <v>0.83142781689006839</v>
      </c>
      <c r="N90" s="28">
        <f t="shared" si="44"/>
        <v>0.79285670877284364</v>
      </c>
      <c r="O90" s="28">
        <f t="shared" si="44"/>
        <v>0.8</v>
      </c>
      <c r="P90" s="28">
        <f t="shared" si="44"/>
        <v>0.80056939501779345</v>
      </c>
      <c r="Q90" s="28">
        <f t="shared" si="44"/>
        <v>0.83142591991090919</v>
      </c>
      <c r="R90" s="28">
        <f t="shared" si="44"/>
        <v>0.8</v>
      </c>
      <c r="S90" s="28">
        <f t="shared" si="44"/>
        <v>0.80828658084167493</v>
      </c>
      <c r="T90" s="28">
        <f t="shared" si="44"/>
        <v>0.8082848743643114</v>
      </c>
      <c r="U90" s="28">
        <f t="shared" si="44"/>
        <v>0.8</v>
      </c>
      <c r="V90" s="28">
        <f t="shared" si="42"/>
        <v>0.83142781689006839</v>
      </c>
      <c r="W90" s="28">
        <f t="shared" si="42"/>
        <v>0.83142793464554809</v>
      </c>
      <c r="X90" s="28">
        <f t="shared" si="42"/>
        <v>0.79285459180531781</v>
      </c>
      <c r="Y90" s="28">
        <f t="shared" si="42"/>
        <v>0.83142964572192501</v>
      </c>
      <c r="Z90" s="28">
        <f t="shared" si="42"/>
        <v>0.82371178025565939</v>
      </c>
      <c r="AA90" s="28">
        <f t="shared" si="42"/>
        <v>0.8</v>
      </c>
      <c r="AB90" s="28">
        <f t="shared" si="42"/>
        <v>0.89314316964932261</v>
      </c>
      <c r="AC90" s="28">
        <f t="shared" si="42"/>
        <v>0.83142781689006839</v>
      </c>
      <c r="AD90" s="28">
        <f t="shared" si="42"/>
        <v>0.82371353985987195</v>
      </c>
      <c r="AE90" s="28">
        <f t="shared" si="42"/>
        <v>0.77743071353682414</v>
      </c>
      <c r="AF90" s="28">
        <f t="shared" si="42"/>
        <v>0.81214265249940831</v>
      </c>
      <c r="AG90" s="28">
        <f t="shared" si="42"/>
        <v>0.79285469678245457</v>
      </c>
      <c r="AH90" s="28">
        <f t="shared" si="42"/>
        <v>0.86228726595308014</v>
      </c>
      <c r="AI90" s="28">
        <f t="shared" si="42"/>
        <v>0.80828694242829968</v>
      </c>
      <c r="AJ90" s="28">
        <f t="shared" si="42"/>
        <v>0.83142879399815417</v>
      </c>
      <c r="AK90" s="28">
        <f t="shared" ref="AK90:AP90" si="45">AK82</f>
        <v>0.8</v>
      </c>
      <c r="AL90" s="28">
        <f t="shared" si="45"/>
        <v>0.8</v>
      </c>
      <c r="AM90" s="28">
        <f t="shared" si="45"/>
        <v>0.8</v>
      </c>
      <c r="AN90" s="28">
        <f t="shared" si="45"/>
        <v>0.8</v>
      </c>
      <c r="AO90" s="28">
        <f t="shared" si="45"/>
        <v>0.8</v>
      </c>
      <c r="AP90" s="28">
        <f t="shared" si="45"/>
        <v>0.8</v>
      </c>
      <c r="AQ90" s="2"/>
    </row>
    <row r="91" spans="1:43" x14ac:dyDescent="0.25">
      <c r="A91" t="str">
        <f t="shared" si="9"/>
        <v>Electricity</v>
      </c>
      <c r="C91" t="str">
        <f t="shared" si="10"/>
        <v>C_ES-SH-SS_ELC</v>
      </c>
      <c r="E91" t="str">
        <f t="shared" si="11"/>
        <v>NR_ES-SS-SpHeat</v>
      </c>
      <c r="F91" s="28">
        <f t="shared" si="44"/>
        <v>1.0084980225972717</v>
      </c>
      <c r="G91" s="28">
        <f t="shared" si="42"/>
        <v>0.96534385944249512</v>
      </c>
      <c r="H91" s="28">
        <f t="shared" si="42"/>
        <v>0.77963146310130682</v>
      </c>
      <c r="I91" s="28">
        <f t="shared" si="42"/>
        <v>1.1633871819913861</v>
      </c>
      <c r="J91" s="28">
        <f t="shared" si="42"/>
        <v>0.93835400157127447</v>
      </c>
      <c r="K91" s="28">
        <f t="shared" si="42"/>
        <v>0.91120772186594279</v>
      </c>
      <c r="L91" s="28">
        <f t="shared" si="42"/>
        <v>1.1633871819913861</v>
      </c>
      <c r="M91" s="28">
        <f t="shared" si="42"/>
        <v>1.1216918730488372</v>
      </c>
      <c r="N91" s="28">
        <f t="shared" si="42"/>
        <v>0.82279820773840806</v>
      </c>
      <c r="O91" s="28">
        <f t="shared" si="42"/>
        <v>1.0240202398146621</v>
      </c>
      <c r="P91" s="28">
        <f t="shared" si="42"/>
        <v>1.0647883387976504</v>
      </c>
      <c r="Q91" s="28">
        <f t="shared" si="42"/>
        <v>1.1431865884145935</v>
      </c>
      <c r="R91" s="28">
        <f t="shared" si="42"/>
        <v>0.94780646484775677</v>
      </c>
      <c r="S91" s="28">
        <f t="shared" si="42"/>
        <v>0.85089391609927512</v>
      </c>
      <c r="T91" s="28">
        <f t="shared" si="42"/>
        <v>0.98553260007627153</v>
      </c>
      <c r="U91" s="28">
        <f t="shared" si="42"/>
        <v>0.99654021420485883</v>
      </c>
      <c r="V91" s="28">
        <f t="shared" si="42"/>
        <v>1.1216918730488372</v>
      </c>
      <c r="W91" s="28">
        <f t="shared" si="42"/>
        <v>1.1351203915566801</v>
      </c>
      <c r="X91" s="28">
        <f t="shared" si="42"/>
        <v>0.93222467860648439</v>
      </c>
      <c r="Y91" s="28">
        <f t="shared" si="42"/>
        <v>1.2207389454201159</v>
      </c>
      <c r="Z91" s="28">
        <f t="shared" si="42"/>
        <v>0.93374306853304945</v>
      </c>
      <c r="AA91" s="28">
        <f t="shared" si="42"/>
        <v>0.77025043487448086</v>
      </c>
      <c r="AB91" s="28">
        <f t="shared" si="42"/>
        <v>1.2796243074847591</v>
      </c>
      <c r="AC91" s="28">
        <f t="shared" si="42"/>
        <v>1.1216918730488372</v>
      </c>
      <c r="AD91" s="28">
        <f t="shared" si="42"/>
        <v>1.1329140590477953</v>
      </c>
      <c r="AE91" s="28">
        <f t="shared" si="42"/>
        <v>0.97830240105151089</v>
      </c>
      <c r="AF91" s="28">
        <f t="shared" si="42"/>
        <v>0.87596127194701168</v>
      </c>
      <c r="AG91" s="28">
        <f t="shared" si="42"/>
        <v>1.0306215507272265</v>
      </c>
      <c r="AH91" s="28">
        <f t="shared" si="42"/>
        <v>0.97654106043505773</v>
      </c>
      <c r="AI91" s="28">
        <f t="shared" si="42"/>
        <v>0.9453819209147396</v>
      </c>
      <c r="AJ91" s="28">
        <f t="shared" si="42"/>
        <v>1.2293914992528641</v>
      </c>
      <c r="AK91" s="28">
        <f t="shared" ref="AK91:AP91" si="46">AK83</f>
        <v>0.94780646484775677</v>
      </c>
      <c r="AL91" s="28">
        <f t="shared" si="46"/>
        <v>0.94780646484775677</v>
      </c>
      <c r="AM91" s="28">
        <f t="shared" si="46"/>
        <v>0.94780646484775677</v>
      </c>
      <c r="AN91" s="28">
        <f t="shared" si="46"/>
        <v>0.94780646484775677</v>
      </c>
      <c r="AO91" s="28">
        <f t="shared" si="46"/>
        <v>0.94780646484775677</v>
      </c>
      <c r="AP91" s="28">
        <f t="shared" si="46"/>
        <v>0.94780646484775677</v>
      </c>
      <c r="AQ91" s="2"/>
    </row>
    <row r="92" spans="1:43" x14ac:dyDescent="0.25">
      <c r="A92" t="str">
        <f t="shared" si="9"/>
        <v>Gas</v>
      </c>
      <c r="C92" t="str">
        <f t="shared" si="10"/>
        <v>C_ES-SH-SS_GAS</v>
      </c>
      <c r="E92" t="str">
        <f t="shared" si="11"/>
        <v>NR_ES-SS-SpHeat</v>
      </c>
      <c r="F92" s="28">
        <f t="shared" si="44"/>
        <v>0.7352634909049075</v>
      </c>
      <c r="G92" s="28">
        <f t="shared" si="42"/>
        <v>0.75328055047085551</v>
      </c>
      <c r="H92" s="28">
        <f t="shared" si="42"/>
        <v>0.6141611018624169</v>
      </c>
      <c r="I92" s="28">
        <f t="shared" si="42"/>
        <v>0.76672100407458499</v>
      </c>
      <c r="J92" s="28">
        <f t="shared" si="42"/>
        <v>0.57528010617490921</v>
      </c>
      <c r="K92" s="28">
        <f t="shared" si="42"/>
        <v>0.66770115516495232</v>
      </c>
      <c r="L92" s="28">
        <f t="shared" si="42"/>
        <v>0.76672100407458499</v>
      </c>
      <c r="M92" s="28">
        <f t="shared" si="42"/>
        <v>0.70268568510503271</v>
      </c>
      <c r="N92" s="28">
        <f t="shared" si="42"/>
        <v>0.66600041566986956</v>
      </c>
      <c r="O92" s="28">
        <f t="shared" si="42"/>
        <v>0.63745380705538113</v>
      </c>
      <c r="P92" s="28">
        <f t="shared" si="42"/>
        <v>0.67248336931142338</v>
      </c>
      <c r="Q92" s="28">
        <f t="shared" si="42"/>
        <v>0.70070908267201493</v>
      </c>
      <c r="R92" s="28">
        <f t="shared" si="42"/>
        <v>0.57641306417083138</v>
      </c>
      <c r="S92" s="28">
        <f t="shared" si="42"/>
        <v>0.68052803939986284</v>
      </c>
      <c r="T92" s="28">
        <f t="shared" si="42"/>
        <v>0.68105292098157955</v>
      </c>
      <c r="U92" s="28">
        <f t="shared" si="42"/>
        <v>0.71459706117723176</v>
      </c>
      <c r="V92" s="28">
        <f t="shared" si="42"/>
        <v>0.70268568510503271</v>
      </c>
      <c r="W92" s="28">
        <f t="shared" si="42"/>
        <v>0.69971846218945677</v>
      </c>
      <c r="X92" s="28">
        <f t="shared" si="42"/>
        <v>0.6660018608818512</v>
      </c>
      <c r="Y92" s="28">
        <f t="shared" si="42"/>
        <v>0.70253156128482397</v>
      </c>
      <c r="Z92" s="28">
        <f t="shared" si="42"/>
        <v>0.69192012891015608</v>
      </c>
      <c r="AA92" s="28">
        <f t="shared" si="42"/>
        <v>0.6</v>
      </c>
      <c r="AB92" s="28">
        <f t="shared" si="42"/>
        <v>0.75401818371825691</v>
      </c>
      <c r="AC92" s="28">
        <f t="shared" si="42"/>
        <v>0.70268568510503271</v>
      </c>
      <c r="AD92" s="28">
        <f t="shared" si="42"/>
        <v>0.69549067389373476</v>
      </c>
      <c r="AE92" s="28">
        <f t="shared" si="42"/>
        <v>0.65854470485857619</v>
      </c>
      <c r="AF92" s="28">
        <f t="shared" si="42"/>
        <v>0.68290054101230824</v>
      </c>
      <c r="AG92" s="28">
        <f t="shared" si="42"/>
        <v>0.66600056433669619</v>
      </c>
      <c r="AH92" s="28">
        <f t="shared" si="42"/>
        <v>0.72432380169684063</v>
      </c>
      <c r="AI92" s="28">
        <f t="shared" si="42"/>
        <v>0.68076997618728152</v>
      </c>
      <c r="AJ92" s="28">
        <f t="shared" si="42"/>
        <v>0.7018724861397978</v>
      </c>
      <c r="AK92" s="28">
        <f t="shared" ref="AK92:AP92" si="47">AK84</f>
        <v>0.57641306417083138</v>
      </c>
      <c r="AL92" s="28">
        <f t="shared" si="47"/>
        <v>0.57641306417083138</v>
      </c>
      <c r="AM92" s="28">
        <f t="shared" si="47"/>
        <v>0.57641306417083138</v>
      </c>
      <c r="AN92" s="28">
        <f t="shared" si="47"/>
        <v>0.57641306417083138</v>
      </c>
      <c r="AO92" s="28">
        <f t="shared" si="47"/>
        <v>0.57641306417083138</v>
      </c>
      <c r="AP92" s="28">
        <f t="shared" si="47"/>
        <v>0.57641306417083138</v>
      </c>
      <c r="AQ92" s="2"/>
    </row>
    <row r="93" spans="1:43" x14ac:dyDescent="0.25">
      <c r="A93" t="str">
        <f t="shared" si="9"/>
        <v>GDO and other liquids</v>
      </c>
      <c r="C93" t="str">
        <f t="shared" si="10"/>
        <v>C_ES-SH-SS_OIL</v>
      </c>
      <c r="E93" t="str">
        <f t="shared" si="11"/>
        <v>NR_ES-SS-SpHeat</v>
      </c>
      <c r="F93" s="28">
        <f t="shared" si="44"/>
        <v>0.6851237349214605</v>
      </c>
      <c r="G93" s="28">
        <f t="shared" si="42"/>
        <v>0.70334956709312524</v>
      </c>
      <c r="H93" s="28">
        <f t="shared" si="42"/>
        <v>0.57577546106916611</v>
      </c>
      <c r="I93" s="28">
        <f t="shared" si="42"/>
        <v>0.71550092501440088</v>
      </c>
      <c r="J93" s="28">
        <f t="shared" si="42"/>
        <v>0.5393245382177313</v>
      </c>
      <c r="K93" s="28">
        <f t="shared" si="42"/>
        <v>0.62437476878480902</v>
      </c>
      <c r="L93" s="28">
        <f t="shared" si="42"/>
        <v>0.71550092501440088</v>
      </c>
      <c r="M93" s="28">
        <f t="shared" si="42"/>
        <v>0.65475092688517245</v>
      </c>
      <c r="N93" s="28">
        <f t="shared" si="42"/>
        <v>0.62437371424779353</v>
      </c>
      <c r="O93" s="28">
        <f t="shared" si="42"/>
        <v>0.59400073574969003</v>
      </c>
      <c r="P93" s="28">
        <f t="shared" si="42"/>
        <v>0.63045121029666285</v>
      </c>
      <c r="Q93" s="28">
        <f t="shared" si="42"/>
        <v>0.65475074533242184</v>
      </c>
      <c r="R93" s="28">
        <f t="shared" si="42"/>
        <v>0.53932557282182469</v>
      </c>
      <c r="S93" s="28">
        <f t="shared" si="42"/>
        <v>0.63652508929559315</v>
      </c>
      <c r="T93" s="28">
        <f t="shared" si="42"/>
        <v>0.55000000000000004</v>
      </c>
      <c r="U93" s="28">
        <f t="shared" si="42"/>
        <v>0.66689897171121149</v>
      </c>
      <c r="V93" s="28">
        <f t="shared" si="42"/>
        <v>0.65475092688517245</v>
      </c>
      <c r="W93" s="28">
        <f t="shared" si="42"/>
        <v>0.65474796557578607</v>
      </c>
      <c r="X93" s="28">
        <f t="shared" si="42"/>
        <v>0.62437638525085637</v>
      </c>
      <c r="Y93" s="28">
        <f t="shared" si="42"/>
        <v>0.65474906536279265</v>
      </c>
      <c r="Z93" s="28">
        <f t="shared" si="42"/>
        <v>0.64867556959769046</v>
      </c>
      <c r="AA93" s="28">
        <f t="shared" si="42"/>
        <v>0.55000000000000004</v>
      </c>
      <c r="AB93" s="28">
        <f t="shared" si="42"/>
        <v>0.70335181691724313</v>
      </c>
      <c r="AC93" s="28">
        <f t="shared" si="42"/>
        <v>0.65475092688517245</v>
      </c>
      <c r="AD93" s="28">
        <f t="shared" si="42"/>
        <v>0.64867578830771455</v>
      </c>
      <c r="AE93" s="28">
        <f t="shared" si="42"/>
        <v>0.61222632752145101</v>
      </c>
      <c r="AF93" s="28">
        <f t="shared" si="42"/>
        <v>0.63956306859319423</v>
      </c>
      <c r="AG93" s="28">
        <f t="shared" si="42"/>
        <v>0.62437437437437437</v>
      </c>
      <c r="AH93" s="28">
        <f t="shared" si="42"/>
        <v>0.67905104662972282</v>
      </c>
      <c r="AI93" s="28">
        <f t="shared" si="42"/>
        <v>0.63652609984043762</v>
      </c>
      <c r="AJ93" s="28">
        <f t="shared" si="42"/>
        <v>0.65474896949000527</v>
      </c>
      <c r="AK93" s="28">
        <f t="shared" ref="AK93:AP93" si="48">AK85</f>
        <v>0.53932557282182469</v>
      </c>
      <c r="AL93" s="28">
        <f t="shared" si="48"/>
        <v>0.53932557282182469</v>
      </c>
      <c r="AM93" s="28">
        <f t="shared" si="48"/>
        <v>0.53932557282182469</v>
      </c>
      <c r="AN93" s="28">
        <f t="shared" si="48"/>
        <v>0.53932557282182469</v>
      </c>
      <c r="AO93" s="28">
        <f t="shared" si="48"/>
        <v>0.53932557282182469</v>
      </c>
      <c r="AP93" s="28">
        <f t="shared" si="48"/>
        <v>0.53932557282182469</v>
      </c>
      <c r="AQ93" s="2"/>
    </row>
    <row r="94" spans="1:43" x14ac:dyDescent="0.25">
      <c r="A94" t="str">
        <f t="shared" si="9"/>
        <v>Geothermal Energy</v>
      </c>
      <c r="C94" t="str">
        <f t="shared" si="10"/>
        <v>C_ES-SH-SS_GEO</v>
      </c>
      <c r="E94" t="str">
        <f t="shared" si="11"/>
        <v>NR_ES-SS-SpHeat</v>
      </c>
      <c r="F94" s="28">
        <f t="shared" si="44"/>
        <v>0.82650058693100303</v>
      </c>
      <c r="G94" s="28">
        <f t="shared" si="42"/>
        <v>0.7</v>
      </c>
      <c r="H94" s="28">
        <f t="shared" si="42"/>
        <v>0.69458590928567054</v>
      </c>
      <c r="I94" s="28">
        <f t="shared" si="42"/>
        <v>0.7</v>
      </c>
      <c r="J94" s="28">
        <f t="shared" si="42"/>
        <v>0.7</v>
      </c>
      <c r="K94" s="28">
        <f t="shared" si="42"/>
        <v>0.7</v>
      </c>
      <c r="L94" s="28">
        <f t="shared" si="42"/>
        <v>0.7</v>
      </c>
      <c r="M94" s="28">
        <f t="shared" si="42"/>
        <v>0.7</v>
      </c>
      <c r="N94" s="28">
        <f t="shared" si="42"/>
        <v>0.7</v>
      </c>
      <c r="O94" s="28">
        <f t="shared" si="42"/>
        <v>0.71657055219524413</v>
      </c>
      <c r="P94" s="28">
        <f t="shared" si="42"/>
        <v>0.7</v>
      </c>
      <c r="Q94" s="28">
        <f t="shared" si="42"/>
        <v>0.78985650018060605</v>
      </c>
      <c r="R94" s="28">
        <f t="shared" si="42"/>
        <v>0.7</v>
      </c>
      <c r="S94" s="28">
        <f t="shared" si="42"/>
        <v>0.76787130894667244</v>
      </c>
      <c r="T94" s="28">
        <f t="shared" si="42"/>
        <v>0.76787111822687804</v>
      </c>
      <c r="U94" s="28">
        <f t="shared" si="42"/>
        <v>0.7</v>
      </c>
      <c r="V94" s="28">
        <f t="shared" si="42"/>
        <v>0.7</v>
      </c>
      <c r="W94" s="28">
        <f t="shared" si="42"/>
        <v>0.78985746341937924</v>
      </c>
      <c r="X94" s="28">
        <f t="shared" si="42"/>
        <v>0.7</v>
      </c>
      <c r="Y94" s="28">
        <f t="shared" si="42"/>
        <v>0.7</v>
      </c>
      <c r="Z94" s="28">
        <f t="shared" si="42"/>
        <v>0.7</v>
      </c>
      <c r="AA94" s="28">
        <f t="shared" si="42"/>
        <v>0.7</v>
      </c>
      <c r="AB94" s="28">
        <f t="shared" si="42"/>
        <v>0.7</v>
      </c>
      <c r="AC94" s="28">
        <f t="shared" si="42"/>
        <v>0.7</v>
      </c>
      <c r="AD94" s="28">
        <f t="shared" si="42"/>
        <v>0.7825289312457453</v>
      </c>
      <c r="AE94" s="28">
        <f t="shared" si="42"/>
        <v>0.7385569620253164</v>
      </c>
      <c r="AF94" s="28">
        <f t="shared" si="42"/>
        <v>0.77153597036357158</v>
      </c>
      <c r="AG94" s="28">
        <f t="shared" si="42"/>
        <v>0.7</v>
      </c>
      <c r="AH94" s="28">
        <f t="shared" si="42"/>
        <v>0.81917134618915699</v>
      </c>
      <c r="AI94" s="28">
        <f t="shared" si="42"/>
        <v>0.76787100262494667</v>
      </c>
      <c r="AJ94" s="28">
        <f t="shared" si="42"/>
        <v>0.78985659898477156</v>
      </c>
      <c r="AK94" s="28">
        <f t="shared" ref="AK94:AP94" si="49">AK86</f>
        <v>0.7</v>
      </c>
      <c r="AL94" s="28">
        <f t="shared" si="49"/>
        <v>0.7</v>
      </c>
      <c r="AM94" s="28">
        <f t="shared" si="49"/>
        <v>0.7</v>
      </c>
      <c r="AN94" s="28">
        <f t="shared" si="49"/>
        <v>0.7</v>
      </c>
      <c r="AO94" s="28">
        <f t="shared" si="49"/>
        <v>0.7</v>
      </c>
      <c r="AP94" s="28">
        <f t="shared" si="49"/>
        <v>0.7</v>
      </c>
      <c r="AQ94" s="2"/>
    </row>
    <row r="95" spans="1:43" x14ac:dyDescent="0.25">
      <c r="A95" t="str">
        <f t="shared" si="9"/>
        <v>LPG</v>
      </c>
      <c r="C95" t="str">
        <f t="shared" si="10"/>
        <v>C_ES-SH-SS_LPG</v>
      </c>
      <c r="E95" t="str">
        <f t="shared" si="11"/>
        <v>NR_ES-SS-SpHeat</v>
      </c>
      <c r="F95" s="28">
        <f t="shared" si="44"/>
        <v>0.66666666666666663</v>
      </c>
      <c r="G95" s="28">
        <f t="shared" si="42"/>
        <v>0.66666666666666663</v>
      </c>
      <c r="H95" s="28">
        <f t="shared" si="42"/>
        <v>0.66666666666666663</v>
      </c>
      <c r="I95" s="28">
        <f t="shared" si="42"/>
        <v>0.66666666666666663</v>
      </c>
      <c r="J95" s="28">
        <f t="shared" si="42"/>
        <v>0.66666666666666663</v>
      </c>
      <c r="K95" s="28">
        <f t="shared" si="42"/>
        <v>0.66666666666666663</v>
      </c>
      <c r="L95" s="28">
        <f t="shared" si="42"/>
        <v>0.66666666666666663</v>
      </c>
      <c r="M95" s="28">
        <f t="shared" si="42"/>
        <v>0.66666666666666663</v>
      </c>
      <c r="N95" s="28">
        <f t="shared" si="42"/>
        <v>0.66666666666666663</v>
      </c>
      <c r="O95" s="28">
        <f t="shared" si="42"/>
        <v>0.66666666666666663</v>
      </c>
      <c r="P95" s="28">
        <f t="shared" si="42"/>
        <v>0.66666666666666663</v>
      </c>
      <c r="Q95" s="28">
        <f t="shared" si="42"/>
        <v>0.66666666666666663</v>
      </c>
      <c r="R95" s="28">
        <f t="shared" si="42"/>
        <v>0.66666666666666663</v>
      </c>
      <c r="S95" s="28">
        <f t="shared" si="42"/>
        <v>0.66666666666666663</v>
      </c>
      <c r="T95" s="28">
        <f t="shared" si="42"/>
        <v>0.66666666666666663</v>
      </c>
      <c r="U95" s="28">
        <f t="shared" si="42"/>
        <v>0.66666666666666663</v>
      </c>
      <c r="V95" s="28">
        <f t="shared" si="42"/>
        <v>0.66666666666666663</v>
      </c>
      <c r="W95" s="28">
        <f t="shared" si="42"/>
        <v>0.67221013066817592</v>
      </c>
      <c r="X95" s="28">
        <f t="shared" si="42"/>
        <v>0.66666666666666663</v>
      </c>
      <c r="Y95" s="28">
        <f t="shared" si="42"/>
        <v>0.67220891142437922</v>
      </c>
      <c r="Z95" s="28">
        <f t="shared" si="42"/>
        <v>0.66666666666666663</v>
      </c>
      <c r="AA95" s="28">
        <f t="shared" si="42"/>
        <v>0.66666666666666663</v>
      </c>
      <c r="AB95" s="28">
        <f t="shared" si="42"/>
        <v>0.66666666666666663</v>
      </c>
      <c r="AC95" s="28">
        <f t="shared" si="42"/>
        <v>0.66666666666666663</v>
      </c>
      <c r="AD95" s="28">
        <f t="shared" si="42"/>
        <v>0.66666666666666663</v>
      </c>
      <c r="AE95" s="28">
        <f t="shared" si="42"/>
        <v>0.66666666666666663</v>
      </c>
      <c r="AF95" s="28">
        <f t="shared" si="42"/>
        <v>0.66666666666666663</v>
      </c>
      <c r="AG95" s="28">
        <f t="shared" si="42"/>
        <v>0.66666666666666663</v>
      </c>
      <c r="AH95" s="28">
        <f t="shared" si="42"/>
        <v>0.69715865432799917</v>
      </c>
      <c r="AI95" s="28">
        <f t="shared" si="42"/>
        <v>0.66666666666666663</v>
      </c>
      <c r="AJ95" s="28">
        <f t="shared" si="42"/>
        <v>0.66666666666666663</v>
      </c>
      <c r="AK95" s="28">
        <f t="shared" ref="AK95:AP95" si="50">AK87</f>
        <v>0.66666666666666663</v>
      </c>
      <c r="AL95" s="28">
        <f t="shared" si="50"/>
        <v>0.66666666666666663</v>
      </c>
      <c r="AM95" s="28">
        <f t="shared" si="50"/>
        <v>0.66666666666666663</v>
      </c>
      <c r="AN95" s="28">
        <f t="shared" si="50"/>
        <v>0.66666666666666663</v>
      </c>
      <c r="AO95" s="28">
        <f t="shared" si="50"/>
        <v>0.66666666666666663</v>
      </c>
      <c r="AP95" s="28">
        <f t="shared" si="50"/>
        <v>0.66666666666666663</v>
      </c>
      <c r="AQ95" s="2"/>
    </row>
    <row r="96" spans="1:43" x14ac:dyDescent="0.25">
      <c r="A96" t="str">
        <f t="shared" si="9"/>
        <v>Solids</v>
      </c>
      <c r="C96" t="str">
        <f t="shared" si="10"/>
        <v>C_ES-SH-SS_COA</v>
      </c>
      <c r="E96" t="str">
        <f t="shared" si="11"/>
        <v>NR_ES-SS-SpHeat</v>
      </c>
      <c r="F96" s="28">
        <f t="shared" si="44"/>
        <v>0.59377429313906227</v>
      </c>
      <c r="G96" s="28">
        <f t="shared" si="42"/>
        <v>0.5</v>
      </c>
      <c r="H96" s="28">
        <f t="shared" si="42"/>
        <v>0.49900601476645978</v>
      </c>
      <c r="I96" s="28">
        <f t="shared" si="42"/>
        <v>0.6200996526910767</v>
      </c>
      <c r="J96" s="28">
        <f t="shared" si="42"/>
        <v>0.5</v>
      </c>
      <c r="K96" s="28">
        <f t="shared" si="42"/>
        <v>0.54112464981267083</v>
      </c>
      <c r="L96" s="28">
        <f t="shared" si="42"/>
        <v>0.6200996526910767</v>
      </c>
      <c r="M96" s="28">
        <f t="shared" si="42"/>
        <v>0.5</v>
      </c>
      <c r="N96" s="28">
        <f t="shared" si="42"/>
        <v>0.54112589830116919</v>
      </c>
      <c r="O96" s="28">
        <f t="shared" si="42"/>
        <v>0.514799099967856</v>
      </c>
      <c r="P96" s="28">
        <f t="shared" si="42"/>
        <v>0.54638891786056298</v>
      </c>
      <c r="Q96" s="28">
        <f t="shared" si="42"/>
        <v>0.5</v>
      </c>
      <c r="R96" s="28">
        <f t="shared" si="42"/>
        <v>0.5</v>
      </c>
      <c r="S96" s="28">
        <f t="shared" si="42"/>
        <v>0.55165505592483977</v>
      </c>
      <c r="T96" s="28">
        <f t="shared" si="42"/>
        <v>0.55165363316483662</v>
      </c>
      <c r="U96" s="28">
        <f t="shared" si="42"/>
        <v>0.5</v>
      </c>
      <c r="V96" s="28">
        <f t="shared" si="42"/>
        <v>0.5</v>
      </c>
      <c r="W96" s="28">
        <f t="shared" si="42"/>
        <v>0.5</v>
      </c>
      <c r="X96" s="28">
        <f t="shared" si="42"/>
        <v>0.5411253579609161</v>
      </c>
      <c r="Y96" s="28">
        <f t="shared" si="42"/>
        <v>0.5</v>
      </c>
      <c r="Z96" s="28">
        <f t="shared" si="42"/>
        <v>0.56218475555346836</v>
      </c>
      <c r="AA96" s="28">
        <f t="shared" si="42"/>
        <v>0.5</v>
      </c>
      <c r="AB96" s="28">
        <f t="shared" si="42"/>
        <v>0.60957013258897408</v>
      </c>
      <c r="AC96" s="28">
        <f t="shared" si="42"/>
        <v>0.5</v>
      </c>
      <c r="AD96" s="28">
        <f t="shared" si="42"/>
        <v>0.56218504357187271</v>
      </c>
      <c r="AE96" s="28">
        <f t="shared" si="42"/>
        <v>0.5</v>
      </c>
      <c r="AF96" s="28">
        <f t="shared" si="42"/>
        <v>0.55428700605841386</v>
      </c>
      <c r="AG96" s="28">
        <f t="shared" si="42"/>
        <v>0.5</v>
      </c>
      <c r="AH96" s="28">
        <f t="shared" si="42"/>
        <v>0.5</v>
      </c>
      <c r="AI96" s="28">
        <f t="shared" si="42"/>
        <v>0.55165490455582833</v>
      </c>
      <c r="AJ96" s="28">
        <f t="shared" si="42"/>
        <v>0.5674476524305877</v>
      </c>
      <c r="AK96" s="28">
        <f t="shared" ref="AK96:AP96" si="51">AK88</f>
        <v>0.5</v>
      </c>
      <c r="AL96" s="28">
        <f t="shared" si="51"/>
        <v>0.5</v>
      </c>
      <c r="AM96" s="28">
        <f t="shared" si="51"/>
        <v>0.5</v>
      </c>
      <c r="AN96" s="28">
        <f t="shared" si="51"/>
        <v>0.5</v>
      </c>
      <c r="AO96" s="28">
        <f t="shared" si="51"/>
        <v>0.5</v>
      </c>
      <c r="AP96" s="28">
        <f t="shared" si="51"/>
        <v>0.5</v>
      </c>
      <c r="AQ96" s="2"/>
    </row>
    <row r="97" spans="1:45" x14ac:dyDescent="0.25">
      <c r="A97" t="str">
        <f t="shared" si="9"/>
        <v>Biomass and wastes</v>
      </c>
      <c r="C97" t="str">
        <f t="shared" si="10"/>
        <v>C_ES-SH-OF_BIO</v>
      </c>
      <c r="E97" t="str">
        <f t="shared" si="11"/>
        <v>NR_ES-OF-SpHeat</v>
      </c>
      <c r="F97" s="28">
        <f>F89</f>
        <v>0.56636967800557592</v>
      </c>
      <c r="G97" s="28">
        <f t="shared" ref="G97:AJ104" si="52">G89</f>
        <v>0.58143601389810529</v>
      </c>
      <c r="H97" s="28">
        <f t="shared" si="52"/>
        <v>0.47597370243559184</v>
      </c>
      <c r="I97" s="28">
        <f t="shared" si="52"/>
        <v>0.5</v>
      </c>
      <c r="J97" s="28">
        <f t="shared" si="52"/>
        <v>0.44584231229690441</v>
      </c>
      <c r="K97" s="28">
        <f t="shared" si="52"/>
        <v>0.51615018995212869</v>
      </c>
      <c r="L97" s="28">
        <f t="shared" si="52"/>
        <v>0.5</v>
      </c>
      <c r="M97" s="28">
        <f t="shared" si="52"/>
        <v>0.54125846320370219</v>
      </c>
      <c r="N97" s="28">
        <f t="shared" si="52"/>
        <v>0.51614822449170805</v>
      </c>
      <c r="O97" s="28">
        <f t="shared" si="52"/>
        <v>0.49104004549575642</v>
      </c>
      <c r="P97" s="28">
        <f t="shared" si="52"/>
        <v>0.52117145681665245</v>
      </c>
      <c r="Q97" s="28">
        <f t="shared" si="52"/>
        <v>0.54126053333113244</v>
      </c>
      <c r="R97" s="28">
        <f t="shared" si="52"/>
        <v>0.5</v>
      </c>
      <c r="S97" s="28">
        <f t="shared" si="52"/>
        <v>0.52619226772725647</v>
      </c>
      <c r="T97" s="28">
        <f t="shared" si="52"/>
        <v>0.52619483225875885</v>
      </c>
      <c r="U97" s="28">
        <f t="shared" si="52"/>
        <v>0.55130367951244852</v>
      </c>
      <c r="V97" s="28">
        <f t="shared" si="52"/>
        <v>0.54125846320370219</v>
      </c>
      <c r="W97" s="28">
        <f t="shared" si="52"/>
        <v>0.5</v>
      </c>
      <c r="X97" s="28">
        <f t="shared" si="52"/>
        <v>0.51615008794215356</v>
      </c>
      <c r="Y97" s="28">
        <f t="shared" si="52"/>
        <v>0.5</v>
      </c>
      <c r="Z97" s="28">
        <f t="shared" si="52"/>
        <v>0.53623797076053037</v>
      </c>
      <c r="AA97" s="28">
        <f t="shared" si="52"/>
        <v>0.5</v>
      </c>
      <c r="AB97" s="28">
        <f t="shared" si="52"/>
        <v>0.58143642322455591</v>
      </c>
      <c r="AC97" s="28">
        <f t="shared" si="52"/>
        <v>0.54125846320370219</v>
      </c>
      <c r="AD97" s="28">
        <f t="shared" si="52"/>
        <v>0.5362370307551646</v>
      </c>
      <c r="AE97" s="28">
        <f t="shared" si="52"/>
        <v>0.5</v>
      </c>
      <c r="AF97" s="28">
        <f t="shared" si="52"/>
        <v>0.5</v>
      </c>
      <c r="AG97" s="28">
        <f t="shared" si="52"/>
        <v>0.51614899075903098</v>
      </c>
      <c r="AH97" s="28">
        <f t="shared" si="52"/>
        <v>0.5</v>
      </c>
      <c r="AI97" s="28">
        <f t="shared" si="52"/>
        <v>0.52619458090501325</v>
      </c>
      <c r="AJ97" s="28">
        <f t="shared" si="52"/>
        <v>0.54126052266387825</v>
      </c>
      <c r="AK97" s="28">
        <f t="shared" ref="AK97:AP97" si="53">AK89</f>
        <v>0.5</v>
      </c>
      <c r="AL97" s="28">
        <f t="shared" si="53"/>
        <v>0.5</v>
      </c>
      <c r="AM97" s="28">
        <f t="shared" si="53"/>
        <v>0.5</v>
      </c>
      <c r="AN97" s="28">
        <f t="shared" si="53"/>
        <v>0.5</v>
      </c>
      <c r="AO97" s="28">
        <f t="shared" si="53"/>
        <v>0.5</v>
      </c>
      <c r="AP97" s="28">
        <f t="shared" si="53"/>
        <v>0.5</v>
      </c>
      <c r="AQ97" s="2"/>
    </row>
    <row r="98" spans="1:45" x14ac:dyDescent="0.25">
      <c r="A98" t="str">
        <f t="shared" si="9"/>
        <v>Derived heat</v>
      </c>
      <c r="C98" t="str">
        <f t="shared" si="10"/>
        <v>C_ES-SH-OF_HET</v>
      </c>
      <c r="E98" t="str">
        <f t="shared" si="11"/>
        <v>NR_ES-OF-SpHeat</v>
      </c>
      <c r="F98" s="28">
        <f t="shared" ref="F98:U104" si="54">F90</f>
        <v>0.869999697421875</v>
      </c>
      <c r="G98" s="28">
        <f t="shared" si="54"/>
        <v>0.893142811116307</v>
      </c>
      <c r="H98" s="28">
        <f t="shared" si="54"/>
        <v>0.73114327409514679</v>
      </c>
      <c r="I98" s="28">
        <f t="shared" si="54"/>
        <v>0.90856973763489934</v>
      </c>
      <c r="J98" s="28">
        <f t="shared" si="54"/>
        <v>0.8</v>
      </c>
      <c r="K98" s="28">
        <f t="shared" si="54"/>
        <v>0.79285818087871995</v>
      </c>
      <c r="L98" s="28">
        <f t="shared" si="54"/>
        <v>0.90856973763489934</v>
      </c>
      <c r="M98" s="28">
        <f t="shared" si="54"/>
        <v>0.83142781689006839</v>
      </c>
      <c r="N98" s="28">
        <f t="shared" si="54"/>
        <v>0.79285670877284364</v>
      </c>
      <c r="O98" s="28">
        <f t="shared" si="54"/>
        <v>0.8</v>
      </c>
      <c r="P98" s="28">
        <f t="shared" si="54"/>
        <v>0.80056939501779345</v>
      </c>
      <c r="Q98" s="28">
        <f t="shared" si="54"/>
        <v>0.83142591991090919</v>
      </c>
      <c r="R98" s="28">
        <f t="shared" si="54"/>
        <v>0.8</v>
      </c>
      <c r="S98" s="28">
        <f t="shared" si="54"/>
        <v>0.80828658084167493</v>
      </c>
      <c r="T98" s="28">
        <f t="shared" si="54"/>
        <v>0.8082848743643114</v>
      </c>
      <c r="U98" s="28">
        <f t="shared" si="54"/>
        <v>0.8</v>
      </c>
      <c r="V98" s="28">
        <f t="shared" si="52"/>
        <v>0.83142781689006839</v>
      </c>
      <c r="W98" s="28">
        <f t="shared" si="52"/>
        <v>0.83142793464554809</v>
      </c>
      <c r="X98" s="28">
        <f t="shared" si="52"/>
        <v>0.79285459180531781</v>
      </c>
      <c r="Y98" s="28">
        <f t="shared" si="52"/>
        <v>0.83142964572192501</v>
      </c>
      <c r="Z98" s="28">
        <f t="shared" si="52"/>
        <v>0.82371178025565939</v>
      </c>
      <c r="AA98" s="28">
        <f t="shared" si="52"/>
        <v>0.8</v>
      </c>
      <c r="AB98" s="28">
        <f t="shared" si="52"/>
        <v>0.89314316964932261</v>
      </c>
      <c r="AC98" s="28">
        <f t="shared" si="52"/>
        <v>0.83142781689006839</v>
      </c>
      <c r="AD98" s="28">
        <f t="shared" si="52"/>
        <v>0.82371353985987195</v>
      </c>
      <c r="AE98" s="28">
        <f t="shared" si="52"/>
        <v>0.77743071353682414</v>
      </c>
      <c r="AF98" s="28">
        <f t="shared" si="52"/>
        <v>0.81214265249940831</v>
      </c>
      <c r="AG98" s="28">
        <f t="shared" si="52"/>
        <v>0.79285469678245457</v>
      </c>
      <c r="AH98" s="28">
        <f t="shared" si="52"/>
        <v>0.86228726595308014</v>
      </c>
      <c r="AI98" s="28">
        <f t="shared" si="52"/>
        <v>0.80828694242829968</v>
      </c>
      <c r="AJ98" s="28">
        <f t="shared" si="52"/>
        <v>0.83142879399815417</v>
      </c>
      <c r="AK98" s="28">
        <f t="shared" ref="AK98:AP98" si="55">AK90</f>
        <v>0.8</v>
      </c>
      <c r="AL98" s="28">
        <f t="shared" si="55"/>
        <v>0.8</v>
      </c>
      <c r="AM98" s="28">
        <f t="shared" si="55"/>
        <v>0.8</v>
      </c>
      <c r="AN98" s="28">
        <f t="shared" si="55"/>
        <v>0.8</v>
      </c>
      <c r="AO98" s="28">
        <f t="shared" si="55"/>
        <v>0.8</v>
      </c>
      <c r="AP98" s="28">
        <f t="shared" si="55"/>
        <v>0.8</v>
      </c>
      <c r="AQ98" s="2"/>
    </row>
    <row r="99" spans="1:45" x14ac:dyDescent="0.25">
      <c r="A99" t="str">
        <f t="shared" si="9"/>
        <v>Electricity</v>
      </c>
      <c r="C99" t="str">
        <f t="shared" si="10"/>
        <v>C_ES-SH-OF_ELC</v>
      </c>
      <c r="E99" t="str">
        <f t="shared" si="11"/>
        <v>NR_ES-OF-SpHeat</v>
      </c>
      <c r="F99" s="28">
        <f t="shared" si="54"/>
        <v>1.0084980225972717</v>
      </c>
      <c r="G99" s="28">
        <f t="shared" si="52"/>
        <v>0.96534385944249512</v>
      </c>
      <c r="H99" s="28">
        <f t="shared" si="52"/>
        <v>0.77963146310130682</v>
      </c>
      <c r="I99" s="28">
        <f t="shared" si="52"/>
        <v>1.1633871819913861</v>
      </c>
      <c r="J99" s="28">
        <f t="shared" si="52"/>
        <v>0.93835400157127447</v>
      </c>
      <c r="K99" s="28">
        <f t="shared" si="52"/>
        <v>0.91120772186594279</v>
      </c>
      <c r="L99" s="28">
        <f t="shared" si="52"/>
        <v>1.1633871819913861</v>
      </c>
      <c r="M99" s="28">
        <f t="shared" si="52"/>
        <v>1.1216918730488372</v>
      </c>
      <c r="N99" s="28">
        <f t="shared" si="52"/>
        <v>0.82279820773840806</v>
      </c>
      <c r="O99" s="28">
        <f t="shared" si="52"/>
        <v>1.0240202398146621</v>
      </c>
      <c r="P99" s="28">
        <f t="shared" si="52"/>
        <v>1.0647883387976504</v>
      </c>
      <c r="Q99" s="28">
        <f t="shared" si="52"/>
        <v>1.1431865884145935</v>
      </c>
      <c r="R99" s="28">
        <f t="shared" si="52"/>
        <v>0.94780646484775677</v>
      </c>
      <c r="S99" s="28">
        <f t="shared" si="52"/>
        <v>0.85089391609927512</v>
      </c>
      <c r="T99" s="28">
        <f t="shared" si="52"/>
        <v>0.98553260007627153</v>
      </c>
      <c r="U99" s="28">
        <f t="shared" si="52"/>
        <v>0.99654021420485883</v>
      </c>
      <c r="V99" s="28">
        <f t="shared" si="52"/>
        <v>1.1216918730488372</v>
      </c>
      <c r="W99" s="28">
        <f t="shared" si="52"/>
        <v>1.1351203915566801</v>
      </c>
      <c r="X99" s="28">
        <f t="shared" si="52"/>
        <v>0.93222467860648439</v>
      </c>
      <c r="Y99" s="28">
        <f t="shared" si="52"/>
        <v>1.2207389454201159</v>
      </c>
      <c r="Z99" s="28">
        <f t="shared" si="52"/>
        <v>0.93374306853304945</v>
      </c>
      <c r="AA99" s="28">
        <f t="shared" si="52"/>
        <v>0.77025043487448086</v>
      </c>
      <c r="AB99" s="28">
        <f t="shared" si="52"/>
        <v>1.2796243074847591</v>
      </c>
      <c r="AC99" s="28">
        <f t="shared" si="52"/>
        <v>1.1216918730488372</v>
      </c>
      <c r="AD99" s="28">
        <f t="shared" si="52"/>
        <v>1.1329140590477953</v>
      </c>
      <c r="AE99" s="28">
        <f t="shared" si="52"/>
        <v>0.97830240105151089</v>
      </c>
      <c r="AF99" s="28">
        <f t="shared" si="52"/>
        <v>0.87596127194701168</v>
      </c>
      <c r="AG99" s="28">
        <f t="shared" si="52"/>
        <v>1.0306215507272265</v>
      </c>
      <c r="AH99" s="28">
        <f t="shared" si="52"/>
        <v>0.97654106043505773</v>
      </c>
      <c r="AI99" s="28">
        <f t="shared" si="52"/>
        <v>0.9453819209147396</v>
      </c>
      <c r="AJ99" s="28">
        <f t="shared" si="52"/>
        <v>1.2293914992528641</v>
      </c>
      <c r="AK99" s="28">
        <f t="shared" ref="AK99:AP99" si="56">AK91</f>
        <v>0.94780646484775677</v>
      </c>
      <c r="AL99" s="28">
        <f t="shared" si="56"/>
        <v>0.94780646484775677</v>
      </c>
      <c r="AM99" s="28">
        <f t="shared" si="56"/>
        <v>0.94780646484775677</v>
      </c>
      <c r="AN99" s="28">
        <f t="shared" si="56"/>
        <v>0.94780646484775677</v>
      </c>
      <c r="AO99" s="28">
        <f t="shared" si="56"/>
        <v>0.94780646484775677</v>
      </c>
      <c r="AP99" s="28">
        <f t="shared" si="56"/>
        <v>0.94780646484775677</v>
      </c>
      <c r="AQ99" s="2"/>
    </row>
    <row r="100" spans="1:45" x14ac:dyDescent="0.25">
      <c r="A100" t="str">
        <f t="shared" si="9"/>
        <v>Gas</v>
      </c>
      <c r="C100" t="str">
        <f t="shared" si="10"/>
        <v>C_ES-SH-OF_GAS</v>
      </c>
      <c r="E100" t="str">
        <f t="shared" si="11"/>
        <v>NR_ES-OF-SpHeat</v>
      </c>
      <c r="F100" s="28">
        <f t="shared" si="54"/>
        <v>0.7352634909049075</v>
      </c>
      <c r="G100" s="28">
        <f t="shared" si="52"/>
        <v>0.75328055047085551</v>
      </c>
      <c r="H100" s="28">
        <f t="shared" si="52"/>
        <v>0.6141611018624169</v>
      </c>
      <c r="I100" s="28">
        <f t="shared" si="52"/>
        <v>0.76672100407458499</v>
      </c>
      <c r="J100" s="28">
        <f t="shared" si="52"/>
        <v>0.57528010617490921</v>
      </c>
      <c r="K100" s="28">
        <f t="shared" si="52"/>
        <v>0.66770115516495232</v>
      </c>
      <c r="L100" s="28">
        <f t="shared" si="52"/>
        <v>0.76672100407458499</v>
      </c>
      <c r="M100" s="28">
        <f t="shared" si="52"/>
        <v>0.70268568510503271</v>
      </c>
      <c r="N100" s="28">
        <f t="shared" si="52"/>
        <v>0.66600041566986956</v>
      </c>
      <c r="O100" s="28">
        <f t="shared" si="52"/>
        <v>0.63745380705538113</v>
      </c>
      <c r="P100" s="28">
        <f t="shared" si="52"/>
        <v>0.67248336931142338</v>
      </c>
      <c r="Q100" s="28">
        <f t="shared" si="52"/>
        <v>0.70070908267201493</v>
      </c>
      <c r="R100" s="28">
        <f t="shared" si="52"/>
        <v>0.57641306417083138</v>
      </c>
      <c r="S100" s="28">
        <f t="shared" si="52"/>
        <v>0.68052803939986284</v>
      </c>
      <c r="T100" s="28">
        <f t="shared" si="52"/>
        <v>0.68105292098157955</v>
      </c>
      <c r="U100" s="28">
        <f t="shared" si="52"/>
        <v>0.71459706117723176</v>
      </c>
      <c r="V100" s="28">
        <f t="shared" si="52"/>
        <v>0.70268568510503271</v>
      </c>
      <c r="W100" s="28">
        <f t="shared" si="52"/>
        <v>0.69971846218945677</v>
      </c>
      <c r="X100" s="28">
        <f t="shared" si="52"/>
        <v>0.6660018608818512</v>
      </c>
      <c r="Y100" s="28">
        <f t="shared" si="52"/>
        <v>0.70253156128482397</v>
      </c>
      <c r="Z100" s="28">
        <f t="shared" si="52"/>
        <v>0.69192012891015608</v>
      </c>
      <c r="AA100" s="28">
        <f t="shared" si="52"/>
        <v>0.6</v>
      </c>
      <c r="AB100" s="28">
        <f t="shared" si="52"/>
        <v>0.75401818371825691</v>
      </c>
      <c r="AC100" s="28">
        <f t="shared" si="52"/>
        <v>0.70268568510503271</v>
      </c>
      <c r="AD100" s="28">
        <f t="shared" si="52"/>
        <v>0.69549067389373476</v>
      </c>
      <c r="AE100" s="28">
        <f t="shared" si="52"/>
        <v>0.65854470485857619</v>
      </c>
      <c r="AF100" s="28">
        <f t="shared" si="52"/>
        <v>0.68290054101230824</v>
      </c>
      <c r="AG100" s="28">
        <f t="shared" si="52"/>
        <v>0.66600056433669619</v>
      </c>
      <c r="AH100" s="28">
        <f t="shared" si="52"/>
        <v>0.72432380169684063</v>
      </c>
      <c r="AI100" s="28">
        <f t="shared" si="52"/>
        <v>0.68076997618728152</v>
      </c>
      <c r="AJ100" s="28">
        <f t="shared" si="52"/>
        <v>0.7018724861397978</v>
      </c>
      <c r="AK100" s="28">
        <f t="shared" ref="AK100:AP100" si="57">AK92</f>
        <v>0.57641306417083138</v>
      </c>
      <c r="AL100" s="28">
        <f t="shared" si="57"/>
        <v>0.57641306417083138</v>
      </c>
      <c r="AM100" s="28">
        <f t="shared" si="57"/>
        <v>0.57641306417083138</v>
      </c>
      <c r="AN100" s="28">
        <f t="shared" si="57"/>
        <v>0.57641306417083138</v>
      </c>
      <c r="AO100" s="28">
        <f t="shared" si="57"/>
        <v>0.57641306417083138</v>
      </c>
      <c r="AP100" s="28">
        <f t="shared" si="57"/>
        <v>0.57641306417083138</v>
      </c>
      <c r="AQ100" s="2"/>
    </row>
    <row r="101" spans="1:45" x14ac:dyDescent="0.25">
      <c r="A101" t="str">
        <f t="shared" si="9"/>
        <v>GDO and other liquids</v>
      </c>
      <c r="C101" t="str">
        <f t="shared" si="10"/>
        <v>C_ES-SH-OF_OIL</v>
      </c>
      <c r="E101" t="str">
        <f t="shared" si="11"/>
        <v>NR_ES-OF-SpHeat</v>
      </c>
      <c r="F101" s="28">
        <f t="shared" si="54"/>
        <v>0.6851237349214605</v>
      </c>
      <c r="G101" s="28">
        <f t="shared" si="52"/>
        <v>0.70334956709312524</v>
      </c>
      <c r="H101" s="28">
        <f t="shared" si="52"/>
        <v>0.57577546106916611</v>
      </c>
      <c r="I101" s="28">
        <f t="shared" si="52"/>
        <v>0.71550092501440088</v>
      </c>
      <c r="J101" s="28">
        <f t="shared" si="52"/>
        <v>0.5393245382177313</v>
      </c>
      <c r="K101" s="28">
        <f t="shared" si="52"/>
        <v>0.62437476878480902</v>
      </c>
      <c r="L101" s="28">
        <f t="shared" si="52"/>
        <v>0.71550092501440088</v>
      </c>
      <c r="M101" s="28">
        <f t="shared" si="52"/>
        <v>0.65475092688517245</v>
      </c>
      <c r="N101" s="28">
        <f t="shared" si="52"/>
        <v>0.62437371424779353</v>
      </c>
      <c r="O101" s="28">
        <f t="shared" si="52"/>
        <v>0.59400073574969003</v>
      </c>
      <c r="P101" s="28">
        <f t="shared" si="52"/>
        <v>0.63045121029666285</v>
      </c>
      <c r="Q101" s="28">
        <f t="shared" si="52"/>
        <v>0.65475074533242184</v>
      </c>
      <c r="R101" s="28">
        <f t="shared" si="52"/>
        <v>0.53932557282182469</v>
      </c>
      <c r="S101" s="28">
        <f t="shared" si="52"/>
        <v>0.63652508929559315</v>
      </c>
      <c r="T101" s="28">
        <f t="shared" si="52"/>
        <v>0.55000000000000004</v>
      </c>
      <c r="U101" s="28">
        <f t="shared" si="52"/>
        <v>0.66689897171121149</v>
      </c>
      <c r="V101" s="28">
        <f t="shared" si="52"/>
        <v>0.65475092688517245</v>
      </c>
      <c r="W101" s="28">
        <f t="shared" si="52"/>
        <v>0.65474796557578607</v>
      </c>
      <c r="X101" s="28">
        <f t="shared" si="52"/>
        <v>0.62437638525085637</v>
      </c>
      <c r="Y101" s="28">
        <f t="shared" si="52"/>
        <v>0.65474906536279265</v>
      </c>
      <c r="Z101" s="28">
        <f t="shared" si="52"/>
        <v>0.64867556959769046</v>
      </c>
      <c r="AA101" s="28">
        <f t="shared" si="52"/>
        <v>0.55000000000000004</v>
      </c>
      <c r="AB101" s="28">
        <f t="shared" si="52"/>
        <v>0.70335181691724313</v>
      </c>
      <c r="AC101" s="28">
        <f t="shared" si="52"/>
        <v>0.65475092688517245</v>
      </c>
      <c r="AD101" s="28">
        <f t="shared" si="52"/>
        <v>0.64867578830771455</v>
      </c>
      <c r="AE101" s="28">
        <f t="shared" si="52"/>
        <v>0.61222632752145101</v>
      </c>
      <c r="AF101" s="28">
        <f t="shared" si="52"/>
        <v>0.63956306859319423</v>
      </c>
      <c r="AG101" s="28">
        <f t="shared" si="52"/>
        <v>0.62437437437437437</v>
      </c>
      <c r="AH101" s="28">
        <f t="shared" si="52"/>
        <v>0.67905104662972282</v>
      </c>
      <c r="AI101" s="28">
        <f t="shared" si="52"/>
        <v>0.63652609984043762</v>
      </c>
      <c r="AJ101" s="28">
        <f t="shared" si="52"/>
        <v>0.65474896949000527</v>
      </c>
      <c r="AK101" s="28">
        <f t="shared" ref="AK101:AP101" si="58">AK93</f>
        <v>0.53932557282182469</v>
      </c>
      <c r="AL101" s="28">
        <f t="shared" si="58"/>
        <v>0.53932557282182469</v>
      </c>
      <c r="AM101" s="28">
        <f t="shared" si="58"/>
        <v>0.53932557282182469</v>
      </c>
      <c r="AN101" s="28">
        <f t="shared" si="58"/>
        <v>0.53932557282182469</v>
      </c>
      <c r="AO101" s="28">
        <f t="shared" si="58"/>
        <v>0.53932557282182469</v>
      </c>
      <c r="AP101" s="28">
        <f t="shared" si="58"/>
        <v>0.53932557282182469</v>
      </c>
      <c r="AQ101" s="2"/>
    </row>
    <row r="102" spans="1:45" x14ac:dyDescent="0.25">
      <c r="A102" t="str">
        <f t="shared" si="9"/>
        <v>Geothermal Energy</v>
      </c>
      <c r="C102" t="str">
        <f t="shared" si="10"/>
        <v>C_ES-SH-OF_GEO</v>
      </c>
      <c r="E102" t="str">
        <f t="shared" si="11"/>
        <v>NR_ES-OF-SpHeat</v>
      </c>
      <c r="F102" s="28">
        <f t="shared" si="54"/>
        <v>0.82650058693100303</v>
      </c>
      <c r="G102" s="28">
        <f t="shared" si="52"/>
        <v>0.7</v>
      </c>
      <c r="H102" s="28">
        <f t="shared" si="52"/>
        <v>0.69458590928567054</v>
      </c>
      <c r="I102" s="28">
        <f t="shared" si="52"/>
        <v>0.7</v>
      </c>
      <c r="J102" s="28">
        <f t="shared" si="52"/>
        <v>0.7</v>
      </c>
      <c r="K102" s="28">
        <f t="shared" si="52"/>
        <v>0.7</v>
      </c>
      <c r="L102" s="28">
        <f t="shared" si="52"/>
        <v>0.7</v>
      </c>
      <c r="M102" s="28">
        <f t="shared" si="52"/>
        <v>0.7</v>
      </c>
      <c r="N102" s="28">
        <f t="shared" si="52"/>
        <v>0.7</v>
      </c>
      <c r="O102" s="28">
        <f t="shared" si="52"/>
        <v>0.71657055219524413</v>
      </c>
      <c r="P102" s="28">
        <f t="shared" si="52"/>
        <v>0.7</v>
      </c>
      <c r="Q102" s="28">
        <f t="shared" si="52"/>
        <v>0.78985650018060605</v>
      </c>
      <c r="R102" s="28">
        <f t="shared" si="52"/>
        <v>0.7</v>
      </c>
      <c r="S102" s="28">
        <f t="shared" si="52"/>
        <v>0.76787130894667244</v>
      </c>
      <c r="T102" s="28">
        <f t="shared" si="52"/>
        <v>0.76787111822687804</v>
      </c>
      <c r="U102" s="28">
        <f t="shared" si="52"/>
        <v>0.7</v>
      </c>
      <c r="V102" s="28">
        <f t="shared" si="52"/>
        <v>0.7</v>
      </c>
      <c r="W102" s="28">
        <f t="shared" si="52"/>
        <v>0.78985746341937924</v>
      </c>
      <c r="X102" s="28">
        <f t="shared" si="52"/>
        <v>0.7</v>
      </c>
      <c r="Y102" s="28">
        <f t="shared" si="52"/>
        <v>0.7</v>
      </c>
      <c r="Z102" s="28">
        <f t="shared" si="52"/>
        <v>0.7</v>
      </c>
      <c r="AA102" s="28">
        <f t="shared" si="52"/>
        <v>0.7</v>
      </c>
      <c r="AB102" s="28">
        <f t="shared" si="52"/>
        <v>0.7</v>
      </c>
      <c r="AC102" s="28">
        <f t="shared" si="52"/>
        <v>0.7</v>
      </c>
      <c r="AD102" s="28">
        <f t="shared" si="52"/>
        <v>0.7825289312457453</v>
      </c>
      <c r="AE102" s="28">
        <f t="shared" si="52"/>
        <v>0.7385569620253164</v>
      </c>
      <c r="AF102" s="28">
        <f t="shared" si="52"/>
        <v>0.77153597036357158</v>
      </c>
      <c r="AG102" s="28">
        <f t="shared" si="52"/>
        <v>0.7</v>
      </c>
      <c r="AH102" s="28">
        <f t="shared" si="52"/>
        <v>0.81917134618915699</v>
      </c>
      <c r="AI102" s="28">
        <f t="shared" si="52"/>
        <v>0.76787100262494667</v>
      </c>
      <c r="AJ102" s="28">
        <f t="shared" si="52"/>
        <v>0.78985659898477156</v>
      </c>
      <c r="AK102" s="28">
        <f t="shared" ref="AK102:AP102" si="59">AK94</f>
        <v>0.7</v>
      </c>
      <c r="AL102" s="28">
        <f t="shared" si="59"/>
        <v>0.7</v>
      </c>
      <c r="AM102" s="28">
        <f t="shared" si="59"/>
        <v>0.7</v>
      </c>
      <c r="AN102" s="28">
        <f t="shared" si="59"/>
        <v>0.7</v>
      </c>
      <c r="AO102" s="28">
        <f t="shared" si="59"/>
        <v>0.7</v>
      </c>
      <c r="AP102" s="28">
        <f t="shared" si="59"/>
        <v>0.7</v>
      </c>
      <c r="AQ102" s="2"/>
    </row>
    <row r="103" spans="1:45" x14ac:dyDescent="0.25">
      <c r="A103" t="str">
        <f t="shared" si="9"/>
        <v>LPG</v>
      </c>
      <c r="C103" t="str">
        <f t="shared" si="10"/>
        <v>C_ES-SH-OF_LPG</v>
      </c>
      <c r="E103" t="str">
        <f t="shared" si="11"/>
        <v>NR_ES-OF-SpHeat</v>
      </c>
      <c r="F103" s="28">
        <f t="shared" si="54"/>
        <v>0.66666666666666663</v>
      </c>
      <c r="G103" s="28">
        <f t="shared" si="52"/>
        <v>0.66666666666666663</v>
      </c>
      <c r="H103" s="28">
        <f t="shared" si="52"/>
        <v>0.66666666666666663</v>
      </c>
      <c r="I103" s="28">
        <f t="shared" si="52"/>
        <v>0.66666666666666663</v>
      </c>
      <c r="J103" s="28">
        <f t="shared" si="52"/>
        <v>0.66666666666666663</v>
      </c>
      <c r="K103" s="28">
        <f t="shared" si="52"/>
        <v>0.66666666666666663</v>
      </c>
      <c r="L103" s="28">
        <f t="shared" si="52"/>
        <v>0.66666666666666663</v>
      </c>
      <c r="M103" s="28">
        <f t="shared" si="52"/>
        <v>0.66666666666666663</v>
      </c>
      <c r="N103" s="28">
        <f t="shared" si="52"/>
        <v>0.66666666666666663</v>
      </c>
      <c r="O103" s="28">
        <f t="shared" si="52"/>
        <v>0.66666666666666663</v>
      </c>
      <c r="P103" s="28">
        <f t="shared" si="52"/>
        <v>0.66666666666666663</v>
      </c>
      <c r="Q103" s="28">
        <f t="shared" si="52"/>
        <v>0.66666666666666663</v>
      </c>
      <c r="R103" s="28">
        <f t="shared" si="52"/>
        <v>0.66666666666666663</v>
      </c>
      <c r="S103" s="28">
        <f t="shared" si="52"/>
        <v>0.66666666666666663</v>
      </c>
      <c r="T103" s="28">
        <f t="shared" si="52"/>
        <v>0.66666666666666663</v>
      </c>
      <c r="U103" s="28">
        <f t="shared" si="52"/>
        <v>0.66666666666666663</v>
      </c>
      <c r="V103" s="28">
        <f t="shared" si="52"/>
        <v>0.66666666666666663</v>
      </c>
      <c r="W103" s="28">
        <f t="shared" si="52"/>
        <v>0.67221013066817592</v>
      </c>
      <c r="X103" s="28">
        <f t="shared" si="52"/>
        <v>0.66666666666666663</v>
      </c>
      <c r="Y103" s="28">
        <f t="shared" si="52"/>
        <v>0.67220891142437922</v>
      </c>
      <c r="Z103" s="28">
        <f t="shared" si="52"/>
        <v>0.66666666666666663</v>
      </c>
      <c r="AA103" s="28">
        <f t="shared" si="52"/>
        <v>0.66666666666666663</v>
      </c>
      <c r="AB103" s="28">
        <f t="shared" si="52"/>
        <v>0.66666666666666663</v>
      </c>
      <c r="AC103" s="28">
        <f t="shared" si="52"/>
        <v>0.66666666666666663</v>
      </c>
      <c r="AD103" s="28">
        <f t="shared" si="52"/>
        <v>0.66666666666666663</v>
      </c>
      <c r="AE103" s="28">
        <f t="shared" si="52"/>
        <v>0.66666666666666663</v>
      </c>
      <c r="AF103" s="28">
        <f t="shared" si="52"/>
        <v>0.66666666666666663</v>
      </c>
      <c r="AG103" s="28">
        <f t="shared" si="52"/>
        <v>0.66666666666666663</v>
      </c>
      <c r="AH103" s="28">
        <f t="shared" si="52"/>
        <v>0.69715865432799917</v>
      </c>
      <c r="AI103" s="28">
        <f t="shared" si="52"/>
        <v>0.66666666666666663</v>
      </c>
      <c r="AJ103" s="28">
        <f t="shared" si="52"/>
        <v>0.66666666666666663</v>
      </c>
      <c r="AK103" s="28">
        <f t="shared" ref="AK103:AP103" si="60">AK95</f>
        <v>0.66666666666666663</v>
      </c>
      <c r="AL103" s="28">
        <f t="shared" si="60"/>
        <v>0.66666666666666663</v>
      </c>
      <c r="AM103" s="28">
        <f t="shared" si="60"/>
        <v>0.66666666666666663</v>
      </c>
      <c r="AN103" s="28">
        <f t="shared" si="60"/>
        <v>0.66666666666666663</v>
      </c>
      <c r="AO103" s="28">
        <f t="shared" si="60"/>
        <v>0.66666666666666663</v>
      </c>
      <c r="AP103" s="28">
        <f t="shared" si="60"/>
        <v>0.66666666666666663</v>
      </c>
      <c r="AQ103" s="2"/>
    </row>
    <row r="104" spans="1:45" x14ac:dyDescent="0.25">
      <c r="A104" t="str">
        <f t="shared" si="9"/>
        <v>Solids</v>
      </c>
      <c r="C104" t="str">
        <f t="shared" si="10"/>
        <v>C_ES-SH-OF_COA</v>
      </c>
      <c r="E104" t="str">
        <f t="shared" si="11"/>
        <v>NR_ES-OF-SpHeat</v>
      </c>
      <c r="F104" s="28">
        <f t="shared" si="54"/>
        <v>0.59377429313906227</v>
      </c>
      <c r="G104" s="28">
        <f t="shared" si="52"/>
        <v>0.5</v>
      </c>
      <c r="H104" s="28">
        <f t="shared" si="52"/>
        <v>0.49900601476645978</v>
      </c>
      <c r="I104" s="28">
        <f t="shared" si="52"/>
        <v>0.6200996526910767</v>
      </c>
      <c r="J104" s="28">
        <f t="shared" si="52"/>
        <v>0.5</v>
      </c>
      <c r="K104" s="28">
        <f t="shared" si="52"/>
        <v>0.54112464981267083</v>
      </c>
      <c r="L104" s="28">
        <f t="shared" si="52"/>
        <v>0.6200996526910767</v>
      </c>
      <c r="M104" s="28">
        <f t="shared" si="52"/>
        <v>0.5</v>
      </c>
      <c r="N104" s="28">
        <f t="shared" si="52"/>
        <v>0.54112589830116919</v>
      </c>
      <c r="O104" s="28">
        <f t="shared" si="52"/>
        <v>0.514799099967856</v>
      </c>
      <c r="P104" s="28">
        <f t="shared" si="52"/>
        <v>0.54638891786056298</v>
      </c>
      <c r="Q104" s="28">
        <f t="shared" si="52"/>
        <v>0.5</v>
      </c>
      <c r="R104" s="28">
        <f t="shared" si="52"/>
        <v>0.5</v>
      </c>
      <c r="S104" s="28">
        <f t="shared" si="52"/>
        <v>0.55165505592483977</v>
      </c>
      <c r="T104" s="28">
        <f t="shared" si="52"/>
        <v>0.55165363316483662</v>
      </c>
      <c r="U104" s="28">
        <f t="shared" si="52"/>
        <v>0.5</v>
      </c>
      <c r="V104" s="28">
        <f t="shared" si="52"/>
        <v>0.5</v>
      </c>
      <c r="W104" s="28">
        <f t="shared" si="52"/>
        <v>0.5</v>
      </c>
      <c r="X104" s="28">
        <f t="shared" si="52"/>
        <v>0.5411253579609161</v>
      </c>
      <c r="Y104" s="28">
        <f t="shared" si="52"/>
        <v>0.5</v>
      </c>
      <c r="Z104" s="28">
        <f t="shared" si="52"/>
        <v>0.56218475555346836</v>
      </c>
      <c r="AA104" s="28">
        <f t="shared" si="52"/>
        <v>0.5</v>
      </c>
      <c r="AB104" s="28">
        <f t="shared" si="52"/>
        <v>0.60957013258897408</v>
      </c>
      <c r="AC104" s="28">
        <f t="shared" si="52"/>
        <v>0.5</v>
      </c>
      <c r="AD104" s="28">
        <f t="shared" si="52"/>
        <v>0.56218504357187271</v>
      </c>
      <c r="AE104" s="28">
        <f t="shared" si="52"/>
        <v>0.5</v>
      </c>
      <c r="AF104" s="28">
        <f t="shared" si="52"/>
        <v>0.55428700605841386</v>
      </c>
      <c r="AG104" s="28">
        <f t="shared" si="52"/>
        <v>0.5</v>
      </c>
      <c r="AH104" s="28">
        <f t="shared" si="52"/>
        <v>0.5</v>
      </c>
      <c r="AI104" s="28">
        <f t="shared" si="52"/>
        <v>0.55165490455582833</v>
      </c>
      <c r="AJ104" s="28">
        <f t="shared" si="52"/>
        <v>0.5674476524305877</v>
      </c>
      <c r="AK104" s="28">
        <f t="shared" ref="AK104:AP104" si="61">AK96</f>
        <v>0.5</v>
      </c>
      <c r="AL104" s="28">
        <f t="shared" si="61"/>
        <v>0.5</v>
      </c>
      <c r="AM104" s="28">
        <f t="shared" si="61"/>
        <v>0.5</v>
      </c>
      <c r="AN104" s="28">
        <f t="shared" si="61"/>
        <v>0.5</v>
      </c>
      <c r="AO104" s="28">
        <f t="shared" si="61"/>
        <v>0.5</v>
      </c>
      <c r="AP104" s="28">
        <f t="shared" si="61"/>
        <v>0.5</v>
      </c>
      <c r="AQ104" s="2"/>
    </row>
    <row r="105" spans="1:45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8" spans="1:45" x14ac:dyDescent="0.25">
      <c r="E108" s="3" t="s">
        <v>72</v>
      </c>
    </row>
    <row r="109" spans="1:45" ht="15.75" thickBot="1" x14ac:dyDescent="0.3">
      <c r="C109" s="178" t="s">
        <v>42</v>
      </c>
      <c r="D109" s="178" t="s">
        <v>47</v>
      </c>
      <c r="E109" s="178" t="s">
        <v>34</v>
      </c>
      <c r="F109" s="177" t="s">
        <v>0</v>
      </c>
      <c r="G109" s="177" t="s">
        <v>1</v>
      </c>
      <c r="H109" s="177" t="s">
        <v>2</v>
      </c>
      <c r="I109" s="177" t="s">
        <v>33</v>
      </c>
      <c r="J109" s="177" t="s">
        <v>3</v>
      </c>
      <c r="K109" s="177" t="s">
        <v>4</v>
      </c>
      <c r="L109" s="177" t="s">
        <v>5</v>
      </c>
      <c r="M109" s="177" t="s">
        <v>6</v>
      </c>
      <c r="N109" s="177" t="s">
        <v>7</v>
      </c>
      <c r="O109" s="177" t="s">
        <v>9</v>
      </c>
      <c r="P109" s="177" t="s">
        <v>10</v>
      </c>
      <c r="Q109" s="177" t="s">
        <v>11</v>
      </c>
      <c r="R109" s="177" t="s">
        <v>8</v>
      </c>
      <c r="S109" s="177" t="s">
        <v>12</v>
      </c>
      <c r="T109" s="177" t="s">
        <v>13</v>
      </c>
      <c r="U109" s="177" t="s">
        <v>14</v>
      </c>
      <c r="V109" s="177" t="s">
        <v>15</v>
      </c>
      <c r="W109" s="177" t="s">
        <v>16</v>
      </c>
      <c r="X109" s="177" t="s">
        <v>17</v>
      </c>
      <c r="Y109" s="177" t="s">
        <v>18</v>
      </c>
      <c r="Z109" s="177" t="s">
        <v>19</v>
      </c>
      <c r="AA109" s="177" t="s">
        <v>20</v>
      </c>
      <c r="AB109" s="177" t="s">
        <v>21</v>
      </c>
      <c r="AC109" s="177" t="s">
        <v>22</v>
      </c>
      <c r="AD109" s="177" t="s">
        <v>23</v>
      </c>
      <c r="AE109" s="177" t="s">
        <v>24</v>
      </c>
      <c r="AF109" s="177" t="s">
        <v>25</v>
      </c>
      <c r="AG109" s="177" t="s">
        <v>26</v>
      </c>
      <c r="AH109" s="177" t="s">
        <v>27</v>
      </c>
      <c r="AI109" s="177" t="s">
        <v>28</v>
      </c>
      <c r="AJ109" s="177" t="s">
        <v>29</v>
      </c>
      <c r="AK109" s="177" t="s">
        <v>121</v>
      </c>
      <c r="AL109" s="177" t="s">
        <v>122</v>
      </c>
      <c r="AM109" s="177" t="s">
        <v>124</v>
      </c>
      <c r="AN109" s="177" t="s">
        <v>125</v>
      </c>
      <c r="AO109" s="177" t="s">
        <v>126</v>
      </c>
      <c r="AP109" s="177" t="s">
        <v>123</v>
      </c>
      <c r="AR109" t="s">
        <v>73</v>
      </c>
    </row>
    <row r="110" spans="1:45" x14ac:dyDescent="0.25">
      <c r="A110" t="str">
        <f>A57</f>
        <v>Biomass and wastes</v>
      </c>
      <c r="C110" t="str">
        <f>C57</f>
        <v>C_ES-SH-HO_BIO</v>
      </c>
      <c r="F110" s="1">
        <v>31.536000000000001</v>
      </c>
      <c r="G110" s="1">
        <v>31.536000000000001</v>
      </c>
      <c r="H110" s="1">
        <v>31.536000000000001</v>
      </c>
      <c r="I110" s="1">
        <v>31.536000000000001</v>
      </c>
      <c r="J110" s="1">
        <v>31.536000000000001</v>
      </c>
      <c r="K110" s="1">
        <v>31.536000000000001</v>
      </c>
      <c r="L110" s="1">
        <v>31.536000000000001</v>
      </c>
      <c r="M110" s="1">
        <v>31.536000000000001</v>
      </c>
      <c r="N110" s="1">
        <v>31.536000000000001</v>
      </c>
      <c r="O110" s="1">
        <v>31.536000000000001</v>
      </c>
      <c r="P110" s="1">
        <v>31.536000000000001</v>
      </c>
      <c r="Q110" s="1">
        <v>31.536000000000001</v>
      </c>
      <c r="R110" s="1">
        <v>31.536000000000001</v>
      </c>
      <c r="S110" s="1">
        <v>31.536000000000001</v>
      </c>
      <c r="T110" s="1">
        <v>31.536000000000001</v>
      </c>
      <c r="U110" s="1">
        <v>31.536000000000001</v>
      </c>
      <c r="V110" s="1">
        <v>31.536000000000001</v>
      </c>
      <c r="W110" s="1">
        <v>31.536000000000001</v>
      </c>
      <c r="X110" s="1">
        <v>31.536000000000001</v>
      </c>
      <c r="Y110" s="1">
        <v>31.536000000000001</v>
      </c>
      <c r="Z110" s="1">
        <v>31.536000000000001</v>
      </c>
      <c r="AA110" s="1">
        <v>31.536000000000001</v>
      </c>
      <c r="AB110" s="1">
        <v>31.536000000000001</v>
      </c>
      <c r="AC110" s="1">
        <v>31.536000000000001</v>
      </c>
      <c r="AD110" s="1">
        <v>31.536000000000001</v>
      </c>
      <c r="AE110" s="1">
        <v>31.536000000000001</v>
      </c>
      <c r="AF110" s="1">
        <v>31.536000000000001</v>
      </c>
      <c r="AG110" s="1">
        <v>31.536000000000001</v>
      </c>
      <c r="AH110" s="1">
        <v>31.536000000000001</v>
      </c>
      <c r="AI110" s="1">
        <v>31.536000000000001</v>
      </c>
      <c r="AJ110" s="1">
        <v>31.536000000000001</v>
      </c>
      <c r="AK110" s="1">
        <v>31.536000000000001</v>
      </c>
      <c r="AL110" s="1">
        <v>31.536000000000001</v>
      </c>
      <c r="AM110" s="1">
        <v>31.536000000000001</v>
      </c>
      <c r="AN110" s="1">
        <v>31.536000000000001</v>
      </c>
      <c r="AO110" s="1">
        <v>31.536000000000001</v>
      </c>
      <c r="AP110" s="1">
        <v>31.536000000000001</v>
      </c>
      <c r="AR110" s="6">
        <v>2</v>
      </c>
      <c r="AS110" t="str">
        <f>A110</f>
        <v>Biomass and wastes</v>
      </c>
    </row>
    <row r="111" spans="1:45" x14ac:dyDescent="0.25">
      <c r="A111" t="str">
        <f t="shared" ref="A111:A157" si="62">A58</f>
        <v>Derived heat</v>
      </c>
      <c r="C111" t="str">
        <f t="shared" ref="C111:C157" si="63">C58</f>
        <v>C_ES-SH-HO_HET</v>
      </c>
      <c r="F111" s="1">
        <v>31.536000000000001</v>
      </c>
      <c r="G111" s="1">
        <v>31.536000000000001</v>
      </c>
      <c r="H111" s="1">
        <v>31.536000000000001</v>
      </c>
      <c r="I111" s="1">
        <v>31.536000000000001</v>
      </c>
      <c r="J111" s="1">
        <v>31.536000000000001</v>
      </c>
      <c r="K111" s="1">
        <v>31.536000000000001</v>
      </c>
      <c r="L111" s="1">
        <v>31.536000000000001</v>
      </c>
      <c r="M111" s="1">
        <v>31.536000000000001</v>
      </c>
      <c r="N111" s="1">
        <v>31.536000000000001</v>
      </c>
      <c r="O111" s="1">
        <v>31.536000000000001</v>
      </c>
      <c r="P111" s="1">
        <v>31.536000000000001</v>
      </c>
      <c r="Q111" s="1">
        <v>31.536000000000001</v>
      </c>
      <c r="R111" s="1">
        <v>31.536000000000001</v>
      </c>
      <c r="S111" s="1">
        <v>31.536000000000001</v>
      </c>
      <c r="T111" s="1">
        <v>31.536000000000001</v>
      </c>
      <c r="U111" s="1">
        <v>31.536000000000001</v>
      </c>
      <c r="V111" s="1">
        <v>31.536000000000001</v>
      </c>
      <c r="W111" s="1">
        <v>31.536000000000001</v>
      </c>
      <c r="X111" s="1">
        <v>31.536000000000001</v>
      </c>
      <c r="Y111" s="1">
        <v>31.536000000000001</v>
      </c>
      <c r="Z111" s="1">
        <v>31.536000000000001</v>
      </c>
      <c r="AA111" s="1">
        <v>31.536000000000001</v>
      </c>
      <c r="AB111" s="1">
        <v>31.536000000000001</v>
      </c>
      <c r="AC111" s="1">
        <v>31.536000000000001</v>
      </c>
      <c r="AD111" s="1">
        <v>31.536000000000001</v>
      </c>
      <c r="AE111" s="1">
        <v>31.536000000000001</v>
      </c>
      <c r="AF111" s="1">
        <v>31.536000000000001</v>
      </c>
      <c r="AG111" s="1">
        <v>31.536000000000001</v>
      </c>
      <c r="AH111" s="1">
        <v>31.536000000000001</v>
      </c>
      <c r="AI111" s="1">
        <v>31.536000000000001</v>
      </c>
      <c r="AJ111" s="1">
        <v>31.536000000000001</v>
      </c>
      <c r="AK111" s="1">
        <v>31.536000000000001</v>
      </c>
      <c r="AL111" s="1">
        <v>31.536000000000001</v>
      </c>
      <c r="AM111" s="1">
        <v>31.536000000000001</v>
      </c>
      <c r="AN111" s="1">
        <v>31.536000000000001</v>
      </c>
      <c r="AO111" s="1">
        <v>31.536000000000001</v>
      </c>
      <c r="AP111" s="1">
        <v>31.536000000000001</v>
      </c>
      <c r="AR111" s="6">
        <v>2</v>
      </c>
      <c r="AS111" t="str">
        <f t="shared" ref="AS111:AS133" si="64">A111</f>
        <v>Derived heat</v>
      </c>
    </row>
    <row r="112" spans="1:45" x14ac:dyDescent="0.25">
      <c r="A112" t="str">
        <f t="shared" si="62"/>
        <v>Electricity</v>
      </c>
      <c r="C112" t="str">
        <f t="shared" si="63"/>
        <v>C_ES-SH-HO_ELC</v>
      </c>
      <c r="F112" s="1">
        <v>31.536000000000001</v>
      </c>
      <c r="G112" s="1">
        <v>31.536000000000001</v>
      </c>
      <c r="H112" s="1">
        <v>31.536000000000001</v>
      </c>
      <c r="I112" s="1">
        <v>31.536000000000001</v>
      </c>
      <c r="J112" s="1">
        <v>31.536000000000001</v>
      </c>
      <c r="K112" s="1">
        <v>31.536000000000001</v>
      </c>
      <c r="L112" s="1">
        <v>31.536000000000001</v>
      </c>
      <c r="M112" s="1">
        <v>31.536000000000001</v>
      </c>
      <c r="N112" s="1">
        <v>31.536000000000001</v>
      </c>
      <c r="O112" s="1">
        <v>31.536000000000001</v>
      </c>
      <c r="P112" s="1">
        <v>31.536000000000001</v>
      </c>
      <c r="Q112" s="1">
        <v>31.536000000000001</v>
      </c>
      <c r="R112" s="1">
        <v>31.536000000000001</v>
      </c>
      <c r="S112" s="1">
        <v>31.536000000000001</v>
      </c>
      <c r="T112" s="1">
        <v>31.536000000000001</v>
      </c>
      <c r="U112" s="1">
        <v>31.536000000000001</v>
      </c>
      <c r="V112" s="1">
        <v>31.536000000000001</v>
      </c>
      <c r="W112" s="1">
        <v>31.536000000000001</v>
      </c>
      <c r="X112" s="1">
        <v>31.536000000000001</v>
      </c>
      <c r="Y112" s="1">
        <v>31.536000000000001</v>
      </c>
      <c r="Z112" s="1">
        <v>31.536000000000001</v>
      </c>
      <c r="AA112" s="1">
        <v>31.536000000000001</v>
      </c>
      <c r="AB112" s="1">
        <v>31.536000000000001</v>
      </c>
      <c r="AC112" s="1">
        <v>31.536000000000001</v>
      </c>
      <c r="AD112" s="1">
        <v>31.536000000000001</v>
      </c>
      <c r="AE112" s="1">
        <v>31.536000000000001</v>
      </c>
      <c r="AF112" s="1">
        <v>31.536000000000001</v>
      </c>
      <c r="AG112" s="1">
        <v>31.536000000000001</v>
      </c>
      <c r="AH112" s="1">
        <v>31.536000000000001</v>
      </c>
      <c r="AI112" s="1">
        <v>31.536000000000001</v>
      </c>
      <c r="AJ112" s="1">
        <v>31.536000000000001</v>
      </c>
      <c r="AK112" s="1">
        <v>31.536000000000001</v>
      </c>
      <c r="AL112" s="1">
        <v>31.536000000000001</v>
      </c>
      <c r="AM112" s="1">
        <v>31.536000000000001</v>
      </c>
      <c r="AN112" s="1">
        <v>31.536000000000001</v>
      </c>
      <c r="AO112" s="1">
        <v>31.536000000000001</v>
      </c>
      <c r="AP112" s="1">
        <v>31.536000000000001</v>
      </c>
      <c r="AR112" s="6">
        <v>2</v>
      </c>
      <c r="AS112" t="str">
        <f t="shared" si="64"/>
        <v>Electricity</v>
      </c>
    </row>
    <row r="113" spans="1:45" x14ac:dyDescent="0.25">
      <c r="A113" t="str">
        <f t="shared" si="62"/>
        <v>Gas</v>
      </c>
      <c r="C113" t="str">
        <f t="shared" si="63"/>
        <v>C_ES-SH-HO_GAS</v>
      </c>
      <c r="F113" s="1">
        <v>31.536000000000001</v>
      </c>
      <c r="G113" s="1">
        <v>31.536000000000001</v>
      </c>
      <c r="H113" s="1">
        <v>31.536000000000001</v>
      </c>
      <c r="I113" s="1">
        <v>31.536000000000001</v>
      </c>
      <c r="J113" s="1">
        <v>31.536000000000001</v>
      </c>
      <c r="K113" s="1">
        <v>31.536000000000001</v>
      </c>
      <c r="L113" s="1">
        <v>31.536000000000001</v>
      </c>
      <c r="M113" s="1">
        <v>31.536000000000001</v>
      </c>
      <c r="N113" s="1">
        <v>31.536000000000001</v>
      </c>
      <c r="O113" s="1">
        <v>31.536000000000001</v>
      </c>
      <c r="P113" s="1">
        <v>31.536000000000001</v>
      </c>
      <c r="Q113" s="1">
        <v>31.536000000000001</v>
      </c>
      <c r="R113" s="1">
        <v>31.536000000000001</v>
      </c>
      <c r="S113" s="1">
        <v>31.536000000000001</v>
      </c>
      <c r="T113" s="1">
        <v>31.536000000000001</v>
      </c>
      <c r="U113" s="1">
        <v>31.536000000000001</v>
      </c>
      <c r="V113" s="1">
        <v>31.536000000000001</v>
      </c>
      <c r="W113" s="1">
        <v>31.536000000000001</v>
      </c>
      <c r="X113" s="1">
        <v>31.536000000000001</v>
      </c>
      <c r="Y113" s="1">
        <v>31.536000000000001</v>
      </c>
      <c r="Z113" s="1">
        <v>31.536000000000001</v>
      </c>
      <c r="AA113" s="1">
        <v>31.536000000000001</v>
      </c>
      <c r="AB113" s="1">
        <v>31.536000000000001</v>
      </c>
      <c r="AC113" s="1">
        <v>31.536000000000001</v>
      </c>
      <c r="AD113" s="1">
        <v>31.536000000000001</v>
      </c>
      <c r="AE113" s="1">
        <v>31.536000000000001</v>
      </c>
      <c r="AF113" s="1">
        <v>31.536000000000001</v>
      </c>
      <c r="AG113" s="1">
        <v>31.536000000000001</v>
      </c>
      <c r="AH113" s="1">
        <v>31.536000000000001</v>
      </c>
      <c r="AI113" s="1">
        <v>31.536000000000001</v>
      </c>
      <c r="AJ113" s="1">
        <v>31.536000000000001</v>
      </c>
      <c r="AK113" s="1">
        <v>31.536000000000001</v>
      </c>
      <c r="AL113" s="1">
        <v>31.536000000000001</v>
      </c>
      <c r="AM113" s="1">
        <v>31.536000000000001</v>
      </c>
      <c r="AN113" s="1">
        <v>31.536000000000001</v>
      </c>
      <c r="AO113" s="1">
        <v>31.536000000000001</v>
      </c>
      <c r="AP113" s="1">
        <v>31.536000000000001</v>
      </c>
      <c r="AR113" s="6">
        <v>2</v>
      </c>
      <c r="AS113" t="str">
        <f t="shared" si="64"/>
        <v>Gas</v>
      </c>
    </row>
    <row r="114" spans="1:45" x14ac:dyDescent="0.25">
      <c r="A114" t="str">
        <f t="shared" si="62"/>
        <v>GDO and other liquids</v>
      </c>
      <c r="C114" t="str">
        <f t="shared" si="63"/>
        <v>C_ES-SH-HO_OIL</v>
      </c>
      <c r="F114" s="1">
        <v>31.536000000000001</v>
      </c>
      <c r="G114" s="1">
        <v>31.536000000000001</v>
      </c>
      <c r="H114" s="1">
        <v>31.536000000000001</v>
      </c>
      <c r="I114" s="1">
        <v>31.536000000000001</v>
      </c>
      <c r="J114" s="1">
        <v>31.536000000000001</v>
      </c>
      <c r="K114" s="1">
        <v>31.536000000000001</v>
      </c>
      <c r="L114" s="1">
        <v>31.536000000000001</v>
      </c>
      <c r="M114" s="1">
        <v>31.536000000000001</v>
      </c>
      <c r="N114" s="1">
        <v>31.536000000000001</v>
      </c>
      <c r="O114" s="1">
        <v>31.536000000000001</v>
      </c>
      <c r="P114" s="1">
        <v>31.536000000000001</v>
      </c>
      <c r="Q114" s="1">
        <v>31.536000000000001</v>
      </c>
      <c r="R114" s="1">
        <v>31.536000000000001</v>
      </c>
      <c r="S114" s="1">
        <v>31.536000000000001</v>
      </c>
      <c r="T114" s="1">
        <v>31.536000000000001</v>
      </c>
      <c r="U114" s="1">
        <v>31.536000000000001</v>
      </c>
      <c r="V114" s="1">
        <v>31.536000000000001</v>
      </c>
      <c r="W114" s="1">
        <v>31.536000000000001</v>
      </c>
      <c r="X114" s="1">
        <v>31.536000000000001</v>
      </c>
      <c r="Y114" s="1">
        <v>31.536000000000001</v>
      </c>
      <c r="Z114" s="1">
        <v>31.536000000000001</v>
      </c>
      <c r="AA114" s="1">
        <v>31.536000000000001</v>
      </c>
      <c r="AB114" s="1">
        <v>31.536000000000001</v>
      </c>
      <c r="AC114" s="1">
        <v>31.536000000000001</v>
      </c>
      <c r="AD114" s="1">
        <v>31.536000000000001</v>
      </c>
      <c r="AE114" s="1">
        <v>31.536000000000001</v>
      </c>
      <c r="AF114" s="1">
        <v>31.536000000000001</v>
      </c>
      <c r="AG114" s="1">
        <v>31.536000000000001</v>
      </c>
      <c r="AH114" s="1">
        <v>31.536000000000001</v>
      </c>
      <c r="AI114" s="1">
        <v>31.536000000000001</v>
      </c>
      <c r="AJ114" s="1">
        <v>31.536000000000001</v>
      </c>
      <c r="AK114" s="1">
        <v>31.536000000000001</v>
      </c>
      <c r="AL114" s="1">
        <v>31.536000000000001</v>
      </c>
      <c r="AM114" s="1">
        <v>31.536000000000001</v>
      </c>
      <c r="AN114" s="1">
        <v>31.536000000000001</v>
      </c>
      <c r="AO114" s="1">
        <v>31.536000000000001</v>
      </c>
      <c r="AP114" s="1">
        <v>31.536000000000001</v>
      </c>
      <c r="AR114" s="6">
        <v>2</v>
      </c>
      <c r="AS114" t="str">
        <f t="shared" si="64"/>
        <v>GDO and other liquids</v>
      </c>
    </row>
    <row r="115" spans="1:45" x14ac:dyDescent="0.25">
      <c r="A115" t="str">
        <f t="shared" si="62"/>
        <v>Geothermal Energy</v>
      </c>
      <c r="C115" t="str">
        <f t="shared" si="63"/>
        <v>C_ES-SH-HO_GEO</v>
      </c>
      <c r="F115" s="1">
        <v>31.536000000000001</v>
      </c>
      <c r="G115" s="1">
        <v>31.536000000000001</v>
      </c>
      <c r="H115" s="1">
        <v>31.536000000000001</v>
      </c>
      <c r="I115" s="1">
        <v>31.536000000000001</v>
      </c>
      <c r="J115" s="1">
        <v>31.536000000000001</v>
      </c>
      <c r="K115" s="1">
        <v>31.536000000000001</v>
      </c>
      <c r="L115" s="1">
        <v>31.536000000000001</v>
      </c>
      <c r="M115" s="1">
        <v>31.536000000000001</v>
      </c>
      <c r="N115" s="1">
        <v>31.536000000000001</v>
      </c>
      <c r="O115" s="1">
        <v>31.536000000000001</v>
      </c>
      <c r="P115" s="1">
        <v>31.536000000000001</v>
      </c>
      <c r="Q115" s="1">
        <v>31.536000000000001</v>
      </c>
      <c r="R115" s="1">
        <v>31.536000000000001</v>
      </c>
      <c r="S115" s="1">
        <v>31.536000000000001</v>
      </c>
      <c r="T115" s="1">
        <v>31.536000000000001</v>
      </c>
      <c r="U115" s="1">
        <v>31.536000000000001</v>
      </c>
      <c r="V115" s="1">
        <v>31.536000000000001</v>
      </c>
      <c r="W115" s="1">
        <v>31.536000000000001</v>
      </c>
      <c r="X115" s="1">
        <v>31.536000000000001</v>
      </c>
      <c r="Y115" s="1">
        <v>31.536000000000001</v>
      </c>
      <c r="Z115" s="1">
        <v>31.536000000000001</v>
      </c>
      <c r="AA115" s="1">
        <v>31.536000000000001</v>
      </c>
      <c r="AB115" s="1">
        <v>31.536000000000001</v>
      </c>
      <c r="AC115" s="1">
        <v>31.536000000000001</v>
      </c>
      <c r="AD115" s="1">
        <v>31.536000000000001</v>
      </c>
      <c r="AE115" s="1">
        <v>31.536000000000001</v>
      </c>
      <c r="AF115" s="1">
        <v>31.536000000000001</v>
      </c>
      <c r="AG115" s="1">
        <v>31.536000000000001</v>
      </c>
      <c r="AH115" s="1">
        <v>31.536000000000001</v>
      </c>
      <c r="AI115" s="1">
        <v>31.536000000000001</v>
      </c>
      <c r="AJ115" s="1">
        <v>31.536000000000001</v>
      </c>
      <c r="AK115" s="1">
        <v>31.536000000000001</v>
      </c>
      <c r="AL115" s="1">
        <v>31.536000000000001</v>
      </c>
      <c r="AM115" s="1">
        <v>31.536000000000001</v>
      </c>
      <c r="AN115" s="1">
        <v>31.536000000000001</v>
      </c>
      <c r="AO115" s="1">
        <v>31.536000000000001</v>
      </c>
      <c r="AP115" s="1">
        <v>31.536000000000001</v>
      </c>
      <c r="AR115" s="6">
        <v>2</v>
      </c>
      <c r="AS115" t="str">
        <f t="shared" si="64"/>
        <v>Geothermal Energy</v>
      </c>
    </row>
    <row r="116" spans="1:45" x14ac:dyDescent="0.25">
      <c r="A116" t="str">
        <f t="shared" si="62"/>
        <v>LPG</v>
      </c>
      <c r="C116" t="str">
        <f t="shared" si="63"/>
        <v>C_ES-SH-HO_LPG</v>
      </c>
      <c r="F116" s="1">
        <v>31.536000000000001</v>
      </c>
      <c r="G116" s="1">
        <v>31.536000000000001</v>
      </c>
      <c r="H116" s="1">
        <v>31.536000000000001</v>
      </c>
      <c r="I116" s="1">
        <v>31.536000000000001</v>
      </c>
      <c r="J116" s="1">
        <v>31.536000000000001</v>
      </c>
      <c r="K116" s="1">
        <v>31.536000000000001</v>
      </c>
      <c r="L116" s="1">
        <v>31.536000000000001</v>
      </c>
      <c r="M116" s="1">
        <v>31.536000000000001</v>
      </c>
      <c r="N116" s="1">
        <v>31.536000000000001</v>
      </c>
      <c r="O116" s="1">
        <v>31.536000000000001</v>
      </c>
      <c r="P116" s="1">
        <v>31.536000000000001</v>
      </c>
      <c r="Q116" s="1">
        <v>31.536000000000001</v>
      </c>
      <c r="R116" s="1">
        <v>31.536000000000001</v>
      </c>
      <c r="S116" s="1">
        <v>31.536000000000001</v>
      </c>
      <c r="T116" s="1">
        <v>31.536000000000001</v>
      </c>
      <c r="U116" s="1">
        <v>31.536000000000001</v>
      </c>
      <c r="V116" s="1">
        <v>31.536000000000001</v>
      </c>
      <c r="W116" s="1">
        <v>31.536000000000001</v>
      </c>
      <c r="X116" s="1">
        <v>31.536000000000001</v>
      </c>
      <c r="Y116" s="1">
        <v>31.536000000000001</v>
      </c>
      <c r="Z116" s="1">
        <v>31.536000000000001</v>
      </c>
      <c r="AA116" s="1">
        <v>31.536000000000001</v>
      </c>
      <c r="AB116" s="1">
        <v>31.536000000000001</v>
      </c>
      <c r="AC116" s="1">
        <v>31.536000000000001</v>
      </c>
      <c r="AD116" s="1">
        <v>31.536000000000001</v>
      </c>
      <c r="AE116" s="1">
        <v>31.536000000000001</v>
      </c>
      <c r="AF116" s="1">
        <v>31.536000000000001</v>
      </c>
      <c r="AG116" s="1">
        <v>31.536000000000001</v>
      </c>
      <c r="AH116" s="1">
        <v>31.536000000000001</v>
      </c>
      <c r="AI116" s="1">
        <v>31.536000000000001</v>
      </c>
      <c r="AJ116" s="1">
        <v>31.536000000000001</v>
      </c>
      <c r="AK116" s="1">
        <v>31.536000000000001</v>
      </c>
      <c r="AL116" s="1">
        <v>31.536000000000001</v>
      </c>
      <c r="AM116" s="1">
        <v>31.536000000000001</v>
      </c>
      <c r="AN116" s="1">
        <v>31.536000000000001</v>
      </c>
      <c r="AO116" s="1">
        <v>31.536000000000001</v>
      </c>
      <c r="AP116" s="1">
        <v>31.536000000000001</v>
      </c>
      <c r="AR116" s="6">
        <v>2</v>
      </c>
      <c r="AS116" t="str">
        <f t="shared" si="64"/>
        <v>LPG</v>
      </c>
    </row>
    <row r="117" spans="1:45" x14ac:dyDescent="0.25">
      <c r="A117" t="str">
        <f t="shared" si="62"/>
        <v>Solids</v>
      </c>
      <c r="C117" t="str">
        <f t="shared" si="63"/>
        <v>C_ES-SH-HO_COA</v>
      </c>
      <c r="F117" s="1">
        <v>31.536000000000001</v>
      </c>
      <c r="G117" s="1">
        <v>31.536000000000001</v>
      </c>
      <c r="H117" s="1">
        <v>31.536000000000001</v>
      </c>
      <c r="I117" s="1">
        <v>31.536000000000001</v>
      </c>
      <c r="J117" s="1">
        <v>31.536000000000001</v>
      </c>
      <c r="K117" s="1">
        <v>31.536000000000001</v>
      </c>
      <c r="L117" s="1">
        <v>31.536000000000001</v>
      </c>
      <c r="M117" s="1">
        <v>31.536000000000001</v>
      </c>
      <c r="N117" s="1">
        <v>31.536000000000001</v>
      </c>
      <c r="O117" s="1">
        <v>31.536000000000001</v>
      </c>
      <c r="P117" s="1">
        <v>31.536000000000001</v>
      </c>
      <c r="Q117" s="1">
        <v>31.536000000000001</v>
      </c>
      <c r="R117" s="1">
        <v>31.536000000000001</v>
      </c>
      <c r="S117" s="1">
        <v>31.536000000000001</v>
      </c>
      <c r="T117" s="1">
        <v>31.536000000000001</v>
      </c>
      <c r="U117" s="1">
        <v>31.536000000000001</v>
      </c>
      <c r="V117" s="1">
        <v>31.536000000000001</v>
      </c>
      <c r="W117" s="1">
        <v>31.536000000000001</v>
      </c>
      <c r="X117" s="1">
        <v>31.536000000000001</v>
      </c>
      <c r="Y117" s="1">
        <v>31.536000000000001</v>
      </c>
      <c r="Z117" s="1">
        <v>31.536000000000001</v>
      </c>
      <c r="AA117" s="1">
        <v>31.536000000000001</v>
      </c>
      <c r="AB117" s="1">
        <v>31.536000000000001</v>
      </c>
      <c r="AC117" s="1">
        <v>31.536000000000001</v>
      </c>
      <c r="AD117" s="1">
        <v>31.536000000000001</v>
      </c>
      <c r="AE117" s="1">
        <v>31.536000000000001</v>
      </c>
      <c r="AF117" s="1">
        <v>31.536000000000001</v>
      </c>
      <c r="AG117" s="1">
        <v>31.536000000000001</v>
      </c>
      <c r="AH117" s="1">
        <v>31.536000000000001</v>
      </c>
      <c r="AI117" s="1">
        <v>31.536000000000001</v>
      </c>
      <c r="AJ117" s="1">
        <v>31.536000000000001</v>
      </c>
      <c r="AK117" s="1">
        <v>31.536000000000001</v>
      </c>
      <c r="AL117" s="1">
        <v>31.536000000000001</v>
      </c>
      <c r="AM117" s="1">
        <v>31.536000000000001</v>
      </c>
      <c r="AN117" s="1">
        <v>31.536000000000001</v>
      </c>
      <c r="AO117" s="1">
        <v>31.536000000000001</v>
      </c>
      <c r="AP117" s="1">
        <v>31.536000000000001</v>
      </c>
      <c r="AR117" s="6">
        <v>2</v>
      </c>
      <c r="AS117" t="str">
        <f t="shared" si="64"/>
        <v>Solids</v>
      </c>
    </row>
    <row r="118" spans="1:45" x14ac:dyDescent="0.25">
      <c r="A118" t="str">
        <f t="shared" si="62"/>
        <v>Biomass and wastes</v>
      </c>
      <c r="C118" t="str">
        <f t="shared" si="63"/>
        <v>C_ES-SH-HR_BIO</v>
      </c>
      <c r="F118" s="1">
        <v>31.536000000000001</v>
      </c>
      <c r="G118" s="1">
        <v>31.536000000000001</v>
      </c>
      <c r="H118" s="1">
        <v>31.536000000000001</v>
      </c>
      <c r="I118" s="1">
        <v>31.536000000000001</v>
      </c>
      <c r="J118" s="1">
        <v>31.536000000000001</v>
      </c>
      <c r="K118" s="1">
        <v>31.536000000000001</v>
      </c>
      <c r="L118" s="1">
        <v>31.536000000000001</v>
      </c>
      <c r="M118" s="1">
        <v>31.536000000000001</v>
      </c>
      <c r="N118" s="1">
        <v>31.536000000000001</v>
      </c>
      <c r="O118" s="1">
        <v>31.536000000000001</v>
      </c>
      <c r="P118" s="1">
        <v>31.536000000000001</v>
      </c>
      <c r="Q118" s="1">
        <v>31.536000000000001</v>
      </c>
      <c r="R118" s="1">
        <v>31.536000000000001</v>
      </c>
      <c r="S118" s="1">
        <v>31.536000000000001</v>
      </c>
      <c r="T118" s="1">
        <v>31.536000000000001</v>
      </c>
      <c r="U118" s="1">
        <v>31.536000000000001</v>
      </c>
      <c r="V118" s="1">
        <v>31.536000000000001</v>
      </c>
      <c r="W118" s="1">
        <v>31.536000000000001</v>
      </c>
      <c r="X118" s="1">
        <v>31.536000000000001</v>
      </c>
      <c r="Y118" s="1">
        <v>31.536000000000001</v>
      </c>
      <c r="Z118" s="1">
        <v>31.536000000000001</v>
      </c>
      <c r="AA118" s="1">
        <v>31.536000000000001</v>
      </c>
      <c r="AB118" s="1">
        <v>31.536000000000001</v>
      </c>
      <c r="AC118" s="1">
        <v>31.536000000000001</v>
      </c>
      <c r="AD118" s="1">
        <v>31.536000000000001</v>
      </c>
      <c r="AE118" s="1">
        <v>31.536000000000001</v>
      </c>
      <c r="AF118" s="1">
        <v>31.536000000000001</v>
      </c>
      <c r="AG118" s="1">
        <v>31.536000000000001</v>
      </c>
      <c r="AH118" s="1">
        <v>31.536000000000001</v>
      </c>
      <c r="AI118" s="1">
        <v>31.536000000000001</v>
      </c>
      <c r="AJ118" s="1">
        <v>31.536000000000001</v>
      </c>
      <c r="AK118" s="1">
        <v>31.536000000000001</v>
      </c>
      <c r="AL118" s="1">
        <v>31.536000000000001</v>
      </c>
      <c r="AM118" s="1">
        <v>31.536000000000001</v>
      </c>
      <c r="AN118" s="1">
        <v>31.536000000000001</v>
      </c>
      <c r="AO118" s="1">
        <v>31.536000000000001</v>
      </c>
      <c r="AP118" s="1">
        <v>31.536000000000001</v>
      </c>
      <c r="AR118">
        <v>5</v>
      </c>
      <c r="AS118" t="str">
        <f t="shared" si="64"/>
        <v>Biomass and wastes</v>
      </c>
    </row>
    <row r="119" spans="1:45" x14ac:dyDescent="0.25">
      <c r="A119" t="str">
        <f t="shared" si="62"/>
        <v>Derived heat</v>
      </c>
      <c r="C119" t="str">
        <f t="shared" si="63"/>
        <v>C_ES-SH-HR_HET</v>
      </c>
      <c r="F119" s="1">
        <v>31.536000000000001</v>
      </c>
      <c r="G119" s="1">
        <v>31.536000000000001</v>
      </c>
      <c r="H119" s="1">
        <v>31.536000000000001</v>
      </c>
      <c r="I119" s="1">
        <v>31.536000000000001</v>
      </c>
      <c r="J119" s="1">
        <v>31.536000000000001</v>
      </c>
      <c r="K119" s="1">
        <v>31.536000000000001</v>
      </c>
      <c r="L119" s="1">
        <v>31.536000000000001</v>
      </c>
      <c r="M119" s="1">
        <v>31.536000000000001</v>
      </c>
      <c r="N119" s="1">
        <v>31.536000000000001</v>
      </c>
      <c r="O119" s="1">
        <v>31.536000000000001</v>
      </c>
      <c r="P119" s="1">
        <v>31.536000000000001</v>
      </c>
      <c r="Q119" s="1">
        <v>31.536000000000001</v>
      </c>
      <c r="R119" s="1">
        <v>31.536000000000001</v>
      </c>
      <c r="S119" s="1">
        <v>31.536000000000001</v>
      </c>
      <c r="T119" s="1">
        <v>31.536000000000001</v>
      </c>
      <c r="U119" s="1">
        <v>31.536000000000001</v>
      </c>
      <c r="V119" s="1">
        <v>31.536000000000001</v>
      </c>
      <c r="W119" s="1">
        <v>31.536000000000001</v>
      </c>
      <c r="X119" s="1">
        <v>31.536000000000001</v>
      </c>
      <c r="Y119" s="1">
        <v>31.536000000000001</v>
      </c>
      <c r="Z119" s="1">
        <v>31.536000000000001</v>
      </c>
      <c r="AA119" s="1">
        <v>31.536000000000001</v>
      </c>
      <c r="AB119" s="1">
        <v>31.536000000000001</v>
      </c>
      <c r="AC119" s="1">
        <v>31.536000000000001</v>
      </c>
      <c r="AD119" s="1">
        <v>31.536000000000001</v>
      </c>
      <c r="AE119" s="1">
        <v>31.536000000000001</v>
      </c>
      <c r="AF119" s="1">
        <v>31.536000000000001</v>
      </c>
      <c r="AG119" s="1">
        <v>31.536000000000001</v>
      </c>
      <c r="AH119" s="1">
        <v>31.536000000000001</v>
      </c>
      <c r="AI119" s="1">
        <v>31.536000000000001</v>
      </c>
      <c r="AJ119" s="1">
        <v>31.536000000000001</v>
      </c>
      <c r="AK119" s="1">
        <v>31.536000000000001</v>
      </c>
      <c r="AL119" s="1">
        <v>31.536000000000001</v>
      </c>
      <c r="AM119" s="1">
        <v>31.536000000000001</v>
      </c>
      <c r="AN119" s="1">
        <v>31.536000000000001</v>
      </c>
      <c r="AO119" s="1">
        <v>31.536000000000001</v>
      </c>
      <c r="AP119" s="1">
        <v>31.536000000000001</v>
      </c>
      <c r="AR119">
        <v>12</v>
      </c>
      <c r="AS119" t="str">
        <f t="shared" si="64"/>
        <v>Derived heat</v>
      </c>
    </row>
    <row r="120" spans="1:45" x14ac:dyDescent="0.25">
      <c r="A120" t="str">
        <f t="shared" si="62"/>
        <v>Electricity</v>
      </c>
      <c r="C120" t="str">
        <f t="shared" si="63"/>
        <v>C_ES-SH-HR_ELC</v>
      </c>
      <c r="F120" s="1">
        <v>31.536000000000001</v>
      </c>
      <c r="G120" s="1">
        <v>31.536000000000001</v>
      </c>
      <c r="H120" s="1">
        <v>31.536000000000001</v>
      </c>
      <c r="I120" s="1">
        <v>31.536000000000001</v>
      </c>
      <c r="J120" s="1">
        <v>31.536000000000001</v>
      </c>
      <c r="K120" s="1">
        <v>31.536000000000001</v>
      </c>
      <c r="L120" s="1">
        <v>31.536000000000001</v>
      </c>
      <c r="M120" s="1">
        <v>31.536000000000001</v>
      </c>
      <c r="N120" s="1">
        <v>31.536000000000001</v>
      </c>
      <c r="O120" s="1">
        <v>31.536000000000001</v>
      </c>
      <c r="P120" s="1">
        <v>31.536000000000001</v>
      </c>
      <c r="Q120" s="1">
        <v>31.536000000000001</v>
      </c>
      <c r="R120" s="1">
        <v>31.536000000000001</v>
      </c>
      <c r="S120" s="1">
        <v>31.536000000000001</v>
      </c>
      <c r="T120" s="1">
        <v>31.536000000000001</v>
      </c>
      <c r="U120" s="1">
        <v>31.536000000000001</v>
      </c>
      <c r="V120" s="1">
        <v>31.536000000000001</v>
      </c>
      <c r="W120" s="1">
        <v>31.536000000000001</v>
      </c>
      <c r="X120" s="1">
        <v>31.536000000000001</v>
      </c>
      <c r="Y120" s="1">
        <v>31.536000000000001</v>
      </c>
      <c r="Z120" s="1">
        <v>31.536000000000001</v>
      </c>
      <c r="AA120" s="1">
        <v>31.536000000000001</v>
      </c>
      <c r="AB120" s="1">
        <v>31.536000000000001</v>
      </c>
      <c r="AC120" s="1">
        <v>31.536000000000001</v>
      </c>
      <c r="AD120" s="1">
        <v>31.536000000000001</v>
      </c>
      <c r="AE120" s="1">
        <v>31.536000000000001</v>
      </c>
      <c r="AF120" s="1">
        <v>31.536000000000001</v>
      </c>
      <c r="AG120" s="1">
        <v>31.536000000000001</v>
      </c>
      <c r="AH120" s="1">
        <v>31.536000000000001</v>
      </c>
      <c r="AI120" s="1">
        <v>31.536000000000001</v>
      </c>
      <c r="AJ120" s="1">
        <v>31.536000000000001</v>
      </c>
      <c r="AK120" s="1">
        <v>31.536000000000001</v>
      </c>
      <c r="AL120" s="1">
        <v>31.536000000000001</v>
      </c>
      <c r="AM120" s="1">
        <v>31.536000000000001</v>
      </c>
      <c r="AN120" s="1">
        <v>31.536000000000001</v>
      </c>
      <c r="AO120" s="1">
        <v>31.536000000000001</v>
      </c>
      <c r="AP120" s="1">
        <v>31.536000000000001</v>
      </c>
      <c r="AR120">
        <v>15</v>
      </c>
      <c r="AS120" t="str">
        <f t="shared" si="64"/>
        <v>Electricity</v>
      </c>
    </row>
    <row r="121" spans="1:45" x14ac:dyDescent="0.25">
      <c r="A121" t="str">
        <f t="shared" si="62"/>
        <v>Gas</v>
      </c>
      <c r="C121" t="str">
        <f t="shared" si="63"/>
        <v>C_ES-SH-HR_GAS</v>
      </c>
      <c r="F121" s="1">
        <v>31.536000000000001</v>
      </c>
      <c r="G121" s="1">
        <v>31.536000000000001</v>
      </c>
      <c r="H121" s="1">
        <v>31.536000000000001</v>
      </c>
      <c r="I121" s="1">
        <v>31.536000000000001</v>
      </c>
      <c r="J121" s="1">
        <v>31.536000000000001</v>
      </c>
      <c r="K121" s="1">
        <v>31.536000000000001</v>
      </c>
      <c r="L121" s="1">
        <v>31.536000000000001</v>
      </c>
      <c r="M121" s="1">
        <v>31.536000000000001</v>
      </c>
      <c r="N121" s="1">
        <v>31.536000000000001</v>
      </c>
      <c r="O121" s="1">
        <v>31.536000000000001</v>
      </c>
      <c r="P121" s="1">
        <v>31.536000000000001</v>
      </c>
      <c r="Q121" s="1">
        <v>31.536000000000001</v>
      </c>
      <c r="R121" s="1">
        <v>31.536000000000001</v>
      </c>
      <c r="S121" s="1">
        <v>31.536000000000001</v>
      </c>
      <c r="T121" s="1">
        <v>31.536000000000001</v>
      </c>
      <c r="U121" s="1">
        <v>31.536000000000001</v>
      </c>
      <c r="V121" s="1">
        <v>31.536000000000001</v>
      </c>
      <c r="W121" s="1">
        <v>31.536000000000001</v>
      </c>
      <c r="X121" s="1">
        <v>31.536000000000001</v>
      </c>
      <c r="Y121" s="1">
        <v>31.536000000000001</v>
      </c>
      <c r="Z121" s="1">
        <v>31.536000000000001</v>
      </c>
      <c r="AA121" s="1">
        <v>31.536000000000001</v>
      </c>
      <c r="AB121" s="1">
        <v>31.536000000000001</v>
      </c>
      <c r="AC121" s="1">
        <v>31.536000000000001</v>
      </c>
      <c r="AD121" s="1">
        <v>31.536000000000001</v>
      </c>
      <c r="AE121" s="1">
        <v>31.536000000000001</v>
      </c>
      <c r="AF121" s="1">
        <v>31.536000000000001</v>
      </c>
      <c r="AG121" s="1">
        <v>31.536000000000001</v>
      </c>
      <c r="AH121" s="1">
        <v>31.536000000000001</v>
      </c>
      <c r="AI121" s="1">
        <v>31.536000000000001</v>
      </c>
      <c r="AJ121" s="1">
        <v>31.536000000000001</v>
      </c>
      <c r="AK121" s="1">
        <v>31.536000000000001</v>
      </c>
      <c r="AL121" s="1">
        <v>31.536000000000001</v>
      </c>
      <c r="AM121" s="1">
        <v>31.536000000000001</v>
      </c>
      <c r="AN121" s="1">
        <v>31.536000000000001</v>
      </c>
      <c r="AO121" s="1">
        <v>31.536000000000001</v>
      </c>
      <c r="AP121" s="1">
        <v>31.536000000000001</v>
      </c>
      <c r="AR121">
        <v>15</v>
      </c>
      <c r="AS121" t="str">
        <f t="shared" si="64"/>
        <v>Gas</v>
      </c>
    </row>
    <row r="122" spans="1:45" x14ac:dyDescent="0.25">
      <c r="A122" t="str">
        <f t="shared" si="62"/>
        <v>GDO and other liquids</v>
      </c>
      <c r="C122" t="str">
        <f t="shared" si="63"/>
        <v>C_ES-SH-HR_OIL</v>
      </c>
      <c r="F122" s="1">
        <v>31.536000000000001</v>
      </c>
      <c r="G122" s="1">
        <v>31.536000000000001</v>
      </c>
      <c r="H122" s="1">
        <v>31.536000000000001</v>
      </c>
      <c r="I122" s="1">
        <v>31.536000000000001</v>
      </c>
      <c r="J122" s="1">
        <v>31.536000000000001</v>
      </c>
      <c r="K122" s="1">
        <v>31.536000000000001</v>
      </c>
      <c r="L122" s="1">
        <v>31.536000000000001</v>
      </c>
      <c r="M122" s="1">
        <v>31.536000000000001</v>
      </c>
      <c r="N122" s="1">
        <v>31.536000000000001</v>
      </c>
      <c r="O122" s="1">
        <v>31.536000000000001</v>
      </c>
      <c r="P122" s="1">
        <v>31.536000000000001</v>
      </c>
      <c r="Q122" s="1">
        <v>31.536000000000001</v>
      </c>
      <c r="R122" s="1">
        <v>31.536000000000001</v>
      </c>
      <c r="S122" s="1">
        <v>31.536000000000001</v>
      </c>
      <c r="T122" s="1">
        <v>31.536000000000001</v>
      </c>
      <c r="U122" s="1">
        <v>31.536000000000001</v>
      </c>
      <c r="V122" s="1">
        <v>31.536000000000001</v>
      </c>
      <c r="W122" s="1">
        <v>31.536000000000001</v>
      </c>
      <c r="X122" s="1">
        <v>31.536000000000001</v>
      </c>
      <c r="Y122" s="1">
        <v>31.536000000000001</v>
      </c>
      <c r="Z122" s="1">
        <v>31.536000000000001</v>
      </c>
      <c r="AA122" s="1">
        <v>31.536000000000001</v>
      </c>
      <c r="AB122" s="1">
        <v>31.536000000000001</v>
      </c>
      <c r="AC122" s="1">
        <v>31.536000000000001</v>
      </c>
      <c r="AD122" s="1">
        <v>31.536000000000001</v>
      </c>
      <c r="AE122" s="1">
        <v>31.536000000000001</v>
      </c>
      <c r="AF122" s="1">
        <v>31.536000000000001</v>
      </c>
      <c r="AG122" s="1">
        <v>31.536000000000001</v>
      </c>
      <c r="AH122" s="1">
        <v>31.536000000000001</v>
      </c>
      <c r="AI122" s="1">
        <v>31.536000000000001</v>
      </c>
      <c r="AJ122" s="1">
        <v>31.536000000000001</v>
      </c>
      <c r="AK122" s="1">
        <v>31.536000000000001</v>
      </c>
      <c r="AL122" s="1">
        <v>31.536000000000001</v>
      </c>
      <c r="AM122" s="1">
        <v>31.536000000000001</v>
      </c>
      <c r="AN122" s="1">
        <v>31.536000000000001</v>
      </c>
      <c r="AO122" s="1">
        <v>31.536000000000001</v>
      </c>
      <c r="AP122" s="1">
        <v>31.536000000000001</v>
      </c>
      <c r="AR122">
        <v>15</v>
      </c>
      <c r="AS122" t="str">
        <f t="shared" si="64"/>
        <v>GDO and other liquids</v>
      </c>
    </row>
    <row r="123" spans="1:45" x14ac:dyDescent="0.25">
      <c r="A123" t="str">
        <f t="shared" si="62"/>
        <v>Geothermal Energy</v>
      </c>
      <c r="C123" t="str">
        <f t="shared" si="63"/>
        <v>C_ES-SH-HR_GEO</v>
      </c>
      <c r="F123" s="1">
        <v>31.536000000000001</v>
      </c>
      <c r="G123" s="1">
        <v>31.536000000000001</v>
      </c>
      <c r="H123" s="1">
        <v>31.536000000000001</v>
      </c>
      <c r="I123" s="1">
        <v>31.536000000000001</v>
      </c>
      <c r="J123" s="1">
        <v>31.536000000000001</v>
      </c>
      <c r="K123" s="1">
        <v>31.536000000000001</v>
      </c>
      <c r="L123" s="1">
        <v>31.536000000000001</v>
      </c>
      <c r="M123" s="1">
        <v>31.536000000000001</v>
      </c>
      <c r="N123" s="1">
        <v>31.536000000000001</v>
      </c>
      <c r="O123" s="1">
        <v>31.536000000000001</v>
      </c>
      <c r="P123" s="1">
        <v>31.536000000000001</v>
      </c>
      <c r="Q123" s="1">
        <v>31.536000000000001</v>
      </c>
      <c r="R123" s="1">
        <v>31.536000000000001</v>
      </c>
      <c r="S123" s="1">
        <v>31.536000000000001</v>
      </c>
      <c r="T123" s="1">
        <v>31.536000000000001</v>
      </c>
      <c r="U123" s="1">
        <v>31.536000000000001</v>
      </c>
      <c r="V123" s="1">
        <v>31.536000000000001</v>
      </c>
      <c r="W123" s="1">
        <v>31.536000000000001</v>
      </c>
      <c r="X123" s="1">
        <v>31.536000000000001</v>
      </c>
      <c r="Y123" s="1">
        <v>31.536000000000001</v>
      </c>
      <c r="Z123" s="1">
        <v>31.536000000000001</v>
      </c>
      <c r="AA123" s="1">
        <v>31.536000000000001</v>
      </c>
      <c r="AB123" s="1">
        <v>31.536000000000001</v>
      </c>
      <c r="AC123" s="1">
        <v>31.536000000000001</v>
      </c>
      <c r="AD123" s="1">
        <v>31.536000000000001</v>
      </c>
      <c r="AE123" s="1">
        <v>31.536000000000001</v>
      </c>
      <c r="AF123" s="1">
        <v>31.536000000000001</v>
      </c>
      <c r="AG123" s="1">
        <v>31.536000000000001</v>
      </c>
      <c r="AH123" s="1">
        <v>31.536000000000001</v>
      </c>
      <c r="AI123" s="1">
        <v>31.536000000000001</v>
      </c>
      <c r="AJ123" s="1">
        <v>31.536000000000001</v>
      </c>
      <c r="AK123" s="1">
        <v>31.536000000000001</v>
      </c>
      <c r="AL123" s="1">
        <v>31.536000000000001</v>
      </c>
      <c r="AM123" s="1">
        <v>31.536000000000001</v>
      </c>
      <c r="AN123" s="1">
        <v>31.536000000000001</v>
      </c>
      <c r="AO123" s="1">
        <v>31.536000000000001</v>
      </c>
      <c r="AP123" s="1">
        <v>31.536000000000001</v>
      </c>
      <c r="AR123">
        <v>15</v>
      </c>
      <c r="AS123" t="str">
        <f t="shared" si="64"/>
        <v>Geothermal Energy</v>
      </c>
    </row>
    <row r="124" spans="1:45" x14ac:dyDescent="0.25">
      <c r="A124" t="str">
        <f t="shared" si="62"/>
        <v>LPG</v>
      </c>
      <c r="C124" t="str">
        <f t="shared" si="63"/>
        <v>C_ES-SH-HR_LPG</v>
      </c>
      <c r="F124" s="1">
        <v>31.536000000000001</v>
      </c>
      <c r="G124" s="1">
        <v>31.536000000000001</v>
      </c>
      <c r="H124" s="1">
        <v>31.536000000000001</v>
      </c>
      <c r="I124" s="1">
        <v>31.536000000000001</v>
      </c>
      <c r="J124" s="1">
        <v>31.536000000000001</v>
      </c>
      <c r="K124" s="1">
        <v>31.536000000000001</v>
      </c>
      <c r="L124" s="1">
        <v>31.536000000000001</v>
      </c>
      <c r="M124" s="1">
        <v>31.536000000000001</v>
      </c>
      <c r="N124" s="1">
        <v>31.536000000000001</v>
      </c>
      <c r="O124" s="1">
        <v>31.536000000000001</v>
      </c>
      <c r="P124" s="1">
        <v>31.536000000000001</v>
      </c>
      <c r="Q124" s="1">
        <v>31.536000000000001</v>
      </c>
      <c r="R124" s="1">
        <v>31.536000000000001</v>
      </c>
      <c r="S124" s="1">
        <v>31.536000000000001</v>
      </c>
      <c r="T124" s="1">
        <v>31.536000000000001</v>
      </c>
      <c r="U124" s="1">
        <v>31.536000000000001</v>
      </c>
      <c r="V124" s="1">
        <v>31.536000000000001</v>
      </c>
      <c r="W124" s="1">
        <v>31.536000000000001</v>
      </c>
      <c r="X124" s="1">
        <v>31.536000000000001</v>
      </c>
      <c r="Y124" s="1">
        <v>31.536000000000001</v>
      </c>
      <c r="Z124" s="1">
        <v>31.536000000000001</v>
      </c>
      <c r="AA124" s="1">
        <v>31.536000000000001</v>
      </c>
      <c r="AB124" s="1">
        <v>31.536000000000001</v>
      </c>
      <c r="AC124" s="1">
        <v>31.536000000000001</v>
      </c>
      <c r="AD124" s="1">
        <v>31.536000000000001</v>
      </c>
      <c r="AE124" s="1">
        <v>31.536000000000001</v>
      </c>
      <c r="AF124" s="1">
        <v>31.536000000000001</v>
      </c>
      <c r="AG124" s="1">
        <v>31.536000000000001</v>
      </c>
      <c r="AH124" s="1">
        <v>31.536000000000001</v>
      </c>
      <c r="AI124" s="1">
        <v>31.536000000000001</v>
      </c>
      <c r="AJ124" s="1">
        <v>31.536000000000001</v>
      </c>
      <c r="AK124" s="1">
        <v>31.536000000000001</v>
      </c>
      <c r="AL124" s="1">
        <v>31.536000000000001</v>
      </c>
      <c r="AM124" s="1">
        <v>31.536000000000001</v>
      </c>
      <c r="AN124" s="1">
        <v>31.536000000000001</v>
      </c>
      <c r="AO124" s="1">
        <v>31.536000000000001</v>
      </c>
      <c r="AP124" s="1">
        <v>31.536000000000001</v>
      </c>
      <c r="AR124">
        <v>12</v>
      </c>
      <c r="AS124" t="str">
        <f t="shared" si="64"/>
        <v>LPG</v>
      </c>
    </row>
    <row r="125" spans="1:45" x14ac:dyDescent="0.25">
      <c r="A125" t="str">
        <f t="shared" si="62"/>
        <v>Solids</v>
      </c>
      <c r="C125" t="str">
        <f t="shared" si="63"/>
        <v>C_ES-SH-HR_COA</v>
      </c>
      <c r="F125" s="1">
        <v>31.536000000000001</v>
      </c>
      <c r="G125" s="1">
        <v>31.536000000000001</v>
      </c>
      <c r="H125" s="1">
        <v>31.536000000000001</v>
      </c>
      <c r="I125" s="1">
        <v>31.536000000000001</v>
      </c>
      <c r="J125" s="1">
        <v>31.536000000000001</v>
      </c>
      <c r="K125" s="1">
        <v>31.536000000000001</v>
      </c>
      <c r="L125" s="1">
        <v>31.536000000000001</v>
      </c>
      <c r="M125" s="1">
        <v>31.536000000000001</v>
      </c>
      <c r="N125" s="1">
        <v>31.536000000000001</v>
      </c>
      <c r="O125" s="1">
        <v>31.536000000000001</v>
      </c>
      <c r="P125" s="1">
        <v>31.536000000000001</v>
      </c>
      <c r="Q125" s="1">
        <v>31.536000000000001</v>
      </c>
      <c r="R125" s="1">
        <v>31.536000000000001</v>
      </c>
      <c r="S125" s="1">
        <v>31.536000000000001</v>
      </c>
      <c r="T125" s="1">
        <v>31.536000000000001</v>
      </c>
      <c r="U125" s="1">
        <v>31.536000000000001</v>
      </c>
      <c r="V125" s="1">
        <v>31.536000000000001</v>
      </c>
      <c r="W125" s="1">
        <v>31.536000000000001</v>
      </c>
      <c r="X125" s="1">
        <v>31.536000000000001</v>
      </c>
      <c r="Y125" s="1">
        <v>31.536000000000001</v>
      </c>
      <c r="Z125" s="1">
        <v>31.536000000000001</v>
      </c>
      <c r="AA125" s="1">
        <v>31.536000000000001</v>
      </c>
      <c r="AB125" s="1">
        <v>31.536000000000001</v>
      </c>
      <c r="AC125" s="1">
        <v>31.536000000000001</v>
      </c>
      <c r="AD125" s="1">
        <v>31.536000000000001</v>
      </c>
      <c r="AE125" s="1">
        <v>31.536000000000001</v>
      </c>
      <c r="AF125" s="1">
        <v>31.536000000000001</v>
      </c>
      <c r="AG125" s="1">
        <v>31.536000000000001</v>
      </c>
      <c r="AH125" s="1">
        <v>31.536000000000001</v>
      </c>
      <c r="AI125" s="1">
        <v>31.536000000000001</v>
      </c>
      <c r="AJ125" s="1">
        <v>31.536000000000001</v>
      </c>
      <c r="AK125" s="1">
        <v>31.536000000000001</v>
      </c>
      <c r="AL125" s="1">
        <v>31.536000000000001</v>
      </c>
      <c r="AM125" s="1">
        <v>31.536000000000001</v>
      </c>
      <c r="AN125" s="1">
        <v>31.536000000000001</v>
      </c>
      <c r="AO125" s="1">
        <v>31.536000000000001</v>
      </c>
      <c r="AP125" s="1">
        <v>31.536000000000001</v>
      </c>
      <c r="AR125">
        <v>15</v>
      </c>
      <c r="AS125" t="str">
        <f t="shared" si="64"/>
        <v>Solids</v>
      </c>
    </row>
    <row r="126" spans="1:45" x14ac:dyDescent="0.25">
      <c r="A126" t="str">
        <f t="shared" si="62"/>
        <v>Biomass and wastes</v>
      </c>
      <c r="C126" t="str">
        <f t="shared" si="63"/>
        <v>C_ES-SH-SR_BIO</v>
      </c>
      <c r="F126" s="1">
        <v>31.536000000000001</v>
      </c>
      <c r="G126" s="1">
        <v>31.536000000000001</v>
      </c>
      <c r="H126" s="1">
        <v>31.536000000000001</v>
      </c>
      <c r="I126" s="1">
        <v>31.536000000000001</v>
      </c>
      <c r="J126" s="1">
        <v>31.536000000000001</v>
      </c>
      <c r="K126" s="1">
        <v>31.536000000000001</v>
      </c>
      <c r="L126" s="1">
        <v>31.536000000000001</v>
      </c>
      <c r="M126" s="1">
        <v>31.536000000000001</v>
      </c>
      <c r="N126" s="1">
        <v>31.536000000000001</v>
      </c>
      <c r="O126" s="1">
        <v>31.536000000000001</v>
      </c>
      <c r="P126" s="1">
        <v>31.536000000000001</v>
      </c>
      <c r="Q126" s="1">
        <v>31.536000000000001</v>
      </c>
      <c r="R126" s="1">
        <v>31.536000000000001</v>
      </c>
      <c r="S126" s="1">
        <v>31.536000000000001</v>
      </c>
      <c r="T126" s="1">
        <v>31.536000000000001</v>
      </c>
      <c r="U126" s="1">
        <v>31.536000000000001</v>
      </c>
      <c r="V126" s="1">
        <v>31.536000000000001</v>
      </c>
      <c r="W126" s="1">
        <v>31.536000000000001</v>
      </c>
      <c r="X126" s="1">
        <v>31.536000000000001</v>
      </c>
      <c r="Y126" s="1">
        <v>31.536000000000001</v>
      </c>
      <c r="Z126" s="1">
        <v>31.536000000000001</v>
      </c>
      <c r="AA126" s="1">
        <v>31.536000000000001</v>
      </c>
      <c r="AB126" s="1">
        <v>31.536000000000001</v>
      </c>
      <c r="AC126" s="1">
        <v>31.536000000000001</v>
      </c>
      <c r="AD126" s="1">
        <v>31.536000000000001</v>
      </c>
      <c r="AE126" s="1">
        <v>31.536000000000001</v>
      </c>
      <c r="AF126" s="1">
        <v>31.536000000000001</v>
      </c>
      <c r="AG126" s="1">
        <v>31.536000000000001</v>
      </c>
      <c r="AH126" s="1">
        <v>31.536000000000001</v>
      </c>
      <c r="AI126" s="1">
        <v>31.536000000000001</v>
      </c>
      <c r="AJ126" s="1">
        <v>31.536000000000001</v>
      </c>
      <c r="AK126" s="1">
        <v>31.536000000000001</v>
      </c>
      <c r="AL126" s="1">
        <v>31.536000000000001</v>
      </c>
      <c r="AM126" s="1">
        <v>31.536000000000001</v>
      </c>
      <c r="AN126" s="1">
        <v>31.536000000000001</v>
      </c>
      <c r="AO126" s="1">
        <v>31.536000000000001</v>
      </c>
      <c r="AP126" s="1">
        <v>31.536000000000001</v>
      </c>
      <c r="AR126">
        <f t="shared" ref="AR126:AR133" si="65">AR118</f>
        <v>5</v>
      </c>
      <c r="AS126" t="str">
        <f t="shared" si="64"/>
        <v>Biomass and wastes</v>
      </c>
    </row>
    <row r="127" spans="1:45" x14ac:dyDescent="0.25">
      <c r="A127" t="str">
        <f t="shared" si="62"/>
        <v>Derived heat</v>
      </c>
      <c r="C127" t="str">
        <f t="shared" si="63"/>
        <v>C_ES-SH-SR_HET</v>
      </c>
      <c r="F127" s="1">
        <v>31.536000000000001</v>
      </c>
      <c r="G127" s="1">
        <v>31.536000000000001</v>
      </c>
      <c r="H127" s="1">
        <v>31.536000000000001</v>
      </c>
      <c r="I127" s="1">
        <v>31.536000000000001</v>
      </c>
      <c r="J127" s="1">
        <v>31.536000000000001</v>
      </c>
      <c r="K127" s="1">
        <v>31.536000000000001</v>
      </c>
      <c r="L127" s="1">
        <v>31.536000000000001</v>
      </c>
      <c r="M127" s="1">
        <v>31.536000000000001</v>
      </c>
      <c r="N127" s="1">
        <v>31.536000000000001</v>
      </c>
      <c r="O127" s="1">
        <v>31.536000000000001</v>
      </c>
      <c r="P127" s="1">
        <v>31.536000000000001</v>
      </c>
      <c r="Q127" s="1">
        <v>31.536000000000001</v>
      </c>
      <c r="R127" s="1">
        <v>31.536000000000001</v>
      </c>
      <c r="S127" s="1">
        <v>31.536000000000001</v>
      </c>
      <c r="T127" s="1">
        <v>31.536000000000001</v>
      </c>
      <c r="U127" s="1">
        <v>31.536000000000001</v>
      </c>
      <c r="V127" s="1">
        <v>31.536000000000001</v>
      </c>
      <c r="W127" s="1">
        <v>31.536000000000001</v>
      </c>
      <c r="X127" s="1">
        <v>31.536000000000001</v>
      </c>
      <c r="Y127" s="1">
        <v>31.536000000000001</v>
      </c>
      <c r="Z127" s="1">
        <v>31.536000000000001</v>
      </c>
      <c r="AA127" s="1">
        <v>31.536000000000001</v>
      </c>
      <c r="AB127" s="1">
        <v>31.536000000000001</v>
      </c>
      <c r="AC127" s="1">
        <v>31.536000000000001</v>
      </c>
      <c r="AD127" s="1">
        <v>31.536000000000001</v>
      </c>
      <c r="AE127" s="1">
        <v>31.536000000000001</v>
      </c>
      <c r="AF127" s="1">
        <v>31.536000000000001</v>
      </c>
      <c r="AG127" s="1">
        <v>31.536000000000001</v>
      </c>
      <c r="AH127" s="1">
        <v>31.536000000000001</v>
      </c>
      <c r="AI127" s="1">
        <v>31.536000000000001</v>
      </c>
      <c r="AJ127" s="1">
        <v>31.536000000000001</v>
      </c>
      <c r="AK127" s="1">
        <v>31.536000000000001</v>
      </c>
      <c r="AL127" s="1">
        <v>31.536000000000001</v>
      </c>
      <c r="AM127" s="1">
        <v>31.536000000000001</v>
      </c>
      <c r="AN127" s="1">
        <v>31.536000000000001</v>
      </c>
      <c r="AO127" s="1">
        <v>31.536000000000001</v>
      </c>
      <c r="AP127" s="1">
        <v>31.536000000000001</v>
      </c>
      <c r="AR127">
        <f t="shared" si="65"/>
        <v>12</v>
      </c>
      <c r="AS127" t="str">
        <f t="shared" si="64"/>
        <v>Derived heat</v>
      </c>
    </row>
    <row r="128" spans="1:45" x14ac:dyDescent="0.25">
      <c r="A128" t="str">
        <f t="shared" si="62"/>
        <v>Electricity</v>
      </c>
      <c r="C128" t="str">
        <f t="shared" si="63"/>
        <v>C_ES-SH-SR_ELC</v>
      </c>
      <c r="F128" s="1">
        <v>31.536000000000001</v>
      </c>
      <c r="G128" s="1">
        <v>31.536000000000001</v>
      </c>
      <c r="H128" s="1">
        <v>31.536000000000001</v>
      </c>
      <c r="I128" s="1">
        <v>31.536000000000001</v>
      </c>
      <c r="J128" s="1">
        <v>31.536000000000001</v>
      </c>
      <c r="K128" s="1">
        <v>31.536000000000001</v>
      </c>
      <c r="L128" s="1">
        <v>31.536000000000001</v>
      </c>
      <c r="M128" s="1">
        <v>31.536000000000001</v>
      </c>
      <c r="N128" s="1">
        <v>31.536000000000001</v>
      </c>
      <c r="O128" s="1">
        <v>31.536000000000001</v>
      </c>
      <c r="P128" s="1">
        <v>31.536000000000001</v>
      </c>
      <c r="Q128" s="1">
        <v>31.536000000000001</v>
      </c>
      <c r="R128" s="1">
        <v>31.536000000000001</v>
      </c>
      <c r="S128" s="1">
        <v>31.536000000000001</v>
      </c>
      <c r="T128" s="1">
        <v>31.536000000000001</v>
      </c>
      <c r="U128" s="1">
        <v>31.536000000000001</v>
      </c>
      <c r="V128" s="1">
        <v>31.536000000000001</v>
      </c>
      <c r="W128" s="1">
        <v>31.536000000000001</v>
      </c>
      <c r="X128" s="1">
        <v>31.536000000000001</v>
      </c>
      <c r="Y128" s="1">
        <v>31.536000000000001</v>
      </c>
      <c r="Z128" s="1">
        <v>31.536000000000001</v>
      </c>
      <c r="AA128" s="1">
        <v>31.536000000000001</v>
      </c>
      <c r="AB128" s="1">
        <v>31.536000000000001</v>
      </c>
      <c r="AC128" s="1">
        <v>31.536000000000001</v>
      </c>
      <c r="AD128" s="1">
        <v>31.536000000000001</v>
      </c>
      <c r="AE128" s="1">
        <v>31.536000000000001</v>
      </c>
      <c r="AF128" s="1">
        <v>31.536000000000001</v>
      </c>
      <c r="AG128" s="1">
        <v>31.536000000000001</v>
      </c>
      <c r="AH128" s="1">
        <v>31.536000000000001</v>
      </c>
      <c r="AI128" s="1">
        <v>31.536000000000001</v>
      </c>
      <c r="AJ128" s="1">
        <v>31.536000000000001</v>
      </c>
      <c r="AK128" s="1">
        <v>31.536000000000001</v>
      </c>
      <c r="AL128" s="1">
        <v>31.536000000000001</v>
      </c>
      <c r="AM128" s="1">
        <v>31.536000000000001</v>
      </c>
      <c r="AN128" s="1">
        <v>31.536000000000001</v>
      </c>
      <c r="AO128" s="1">
        <v>31.536000000000001</v>
      </c>
      <c r="AP128" s="1">
        <v>31.536000000000001</v>
      </c>
      <c r="AR128">
        <f t="shared" si="65"/>
        <v>15</v>
      </c>
      <c r="AS128" t="str">
        <f t="shared" si="64"/>
        <v>Electricity</v>
      </c>
    </row>
    <row r="129" spans="1:45" x14ac:dyDescent="0.25">
      <c r="A129" t="str">
        <f t="shared" si="62"/>
        <v>Gas</v>
      </c>
      <c r="C129" t="str">
        <f t="shared" si="63"/>
        <v>C_ES-SH-SR_GAS</v>
      </c>
      <c r="F129" s="1">
        <v>31.536000000000001</v>
      </c>
      <c r="G129" s="1">
        <v>31.536000000000001</v>
      </c>
      <c r="H129" s="1">
        <v>31.536000000000001</v>
      </c>
      <c r="I129" s="1">
        <v>31.536000000000001</v>
      </c>
      <c r="J129" s="1">
        <v>31.536000000000001</v>
      </c>
      <c r="K129" s="1">
        <v>31.536000000000001</v>
      </c>
      <c r="L129" s="1">
        <v>31.536000000000001</v>
      </c>
      <c r="M129" s="1">
        <v>31.536000000000001</v>
      </c>
      <c r="N129" s="1">
        <v>31.536000000000001</v>
      </c>
      <c r="O129" s="1">
        <v>31.536000000000001</v>
      </c>
      <c r="P129" s="1">
        <v>31.536000000000001</v>
      </c>
      <c r="Q129" s="1">
        <v>31.536000000000001</v>
      </c>
      <c r="R129" s="1">
        <v>31.536000000000001</v>
      </c>
      <c r="S129" s="1">
        <v>31.536000000000001</v>
      </c>
      <c r="T129" s="1">
        <v>31.536000000000001</v>
      </c>
      <c r="U129" s="1">
        <v>31.536000000000001</v>
      </c>
      <c r="V129" s="1">
        <v>31.536000000000001</v>
      </c>
      <c r="W129" s="1">
        <v>31.536000000000001</v>
      </c>
      <c r="X129" s="1">
        <v>31.536000000000001</v>
      </c>
      <c r="Y129" s="1">
        <v>31.536000000000001</v>
      </c>
      <c r="Z129" s="1">
        <v>31.536000000000001</v>
      </c>
      <c r="AA129" s="1">
        <v>31.536000000000001</v>
      </c>
      <c r="AB129" s="1">
        <v>31.536000000000001</v>
      </c>
      <c r="AC129" s="1">
        <v>31.536000000000001</v>
      </c>
      <c r="AD129" s="1">
        <v>31.536000000000001</v>
      </c>
      <c r="AE129" s="1">
        <v>31.536000000000001</v>
      </c>
      <c r="AF129" s="1">
        <v>31.536000000000001</v>
      </c>
      <c r="AG129" s="1">
        <v>31.536000000000001</v>
      </c>
      <c r="AH129" s="1">
        <v>31.536000000000001</v>
      </c>
      <c r="AI129" s="1">
        <v>31.536000000000001</v>
      </c>
      <c r="AJ129" s="1">
        <v>31.536000000000001</v>
      </c>
      <c r="AK129" s="1">
        <v>31.536000000000001</v>
      </c>
      <c r="AL129" s="1">
        <v>31.536000000000001</v>
      </c>
      <c r="AM129" s="1">
        <v>31.536000000000001</v>
      </c>
      <c r="AN129" s="1">
        <v>31.536000000000001</v>
      </c>
      <c r="AO129" s="1">
        <v>31.536000000000001</v>
      </c>
      <c r="AP129" s="1">
        <v>31.536000000000001</v>
      </c>
      <c r="AR129">
        <f t="shared" si="65"/>
        <v>15</v>
      </c>
      <c r="AS129" t="str">
        <f t="shared" si="64"/>
        <v>Gas</v>
      </c>
    </row>
    <row r="130" spans="1:45" x14ac:dyDescent="0.25">
      <c r="A130" t="str">
        <f t="shared" si="62"/>
        <v>GDO and other liquids</v>
      </c>
      <c r="C130" t="str">
        <f t="shared" si="63"/>
        <v>C_ES-SH-SR_OIL</v>
      </c>
      <c r="F130" s="1">
        <v>31.536000000000001</v>
      </c>
      <c r="G130" s="1">
        <v>31.536000000000001</v>
      </c>
      <c r="H130" s="1">
        <v>31.536000000000001</v>
      </c>
      <c r="I130" s="1">
        <v>31.536000000000001</v>
      </c>
      <c r="J130" s="1">
        <v>31.536000000000001</v>
      </c>
      <c r="K130" s="1">
        <v>31.536000000000001</v>
      </c>
      <c r="L130" s="1">
        <v>31.536000000000001</v>
      </c>
      <c r="M130" s="1">
        <v>31.536000000000001</v>
      </c>
      <c r="N130" s="1">
        <v>31.536000000000001</v>
      </c>
      <c r="O130" s="1">
        <v>31.536000000000001</v>
      </c>
      <c r="P130" s="1">
        <v>31.536000000000001</v>
      </c>
      <c r="Q130" s="1">
        <v>31.536000000000001</v>
      </c>
      <c r="R130" s="1">
        <v>31.536000000000001</v>
      </c>
      <c r="S130" s="1">
        <v>31.536000000000001</v>
      </c>
      <c r="T130" s="1">
        <v>31.536000000000001</v>
      </c>
      <c r="U130" s="1">
        <v>31.536000000000001</v>
      </c>
      <c r="V130" s="1">
        <v>31.536000000000001</v>
      </c>
      <c r="W130" s="1">
        <v>31.536000000000001</v>
      </c>
      <c r="X130" s="1">
        <v>31.536000000000001</v>
      </c>
      <c r="Y130" s="1">
        <v>31.536000000000001</v>
      </c>
      <c r="Z130" s="1">
        <v>31.536000000000001</v>
      </c>
      <c r="AA130" s="1">
        <v>31.536000000000001</v>
      </c>
      <c r="AB130" s="1">
        <v>31.536000000000001</v>
      </c>
      <c r="AC130" s="1">
        <v>31.536000000000001</v>
      </c>
      <c r="AD130" s="1">
        <v>31.536000000000001</v>
      </c>
      <c r="AE130" s="1">
        <v>31.536000000000001</v>
      </c>
      <c r="AF130" s="1">
        <v>31.536000000000001</v>
      </c>
      <c r="AG130" s="1">
        <v>31.536000000000001</v>
      </c>
      <c r="AH130" s="1">
        <v>31.536000000000001</v>
      </c>
      <c r="AI130" s="1">
        <v>31.536000000000001</v>
      </c>
      <c r="AJ130" s="1">
        <v>31.536000000000001</v>
      </c>
      <c r="AK130" s="1">
        <v>31.536000000000001</v>
      </c>
      <c r="AL130" s="1">
        <v>31.536000000000001</v>
      </c>
      <c r="AM130" s="1">
        <v>31.536000000000001</v>
      </c>
      <c r="AN130" s="1">
        <v>31.536000000000001</v>
      </c>
      <c r="AO130" s="1">
        <v>31.536000000000001</v>
      </c>
      <c r="AP130" s="1">
        <v>31.536000000000001</v>
      </c>
      <c r="AR130">
        <f t="shared" si="65"/>
        <v>15</v>
      </c>
      <c r="AS130" t="str">
        <f t="shared" si="64"/>
        <v>GDO and other liquids</v>
      </c>
    </row>
    <row r="131" spans="1:45" x14ac:dyDescent="0.25">
      <c r="A131" t="str">
        <f t="shared" si="62"/>
        <v>Geothermal Energy</v>
      </c>
      <c r="C131" t="str">
        <f t="shared" si="63"/>
        <v>C_ES-SH-SR_GEO</v>
      </c>
      <c r="F131" s="1">
        <v>31.536000000000001</v>
      </c>
      <c r="G131" s="1">
        <v>31.536000000000001</v>
      </c>
      <c r="H131" s="1">
        <v>31.536000000000001</v>
      </c>
      <c r="I131" s="1">
        <v>31.536000000000001</v>
      </c>
      <c r="J131" s="1">
        <v>31.536000000000001</v>
      </c>
      <c r="K131" s="1">
        <v>31.536000000000001</v>
      </c>
      <c r="L131" s="1">
        <v>31.536000000000001</v>
      </c>
      <c r="M131" s="1">
        <v>31.536000000000001</v>
      </c>
      <c r="N131" s="1">
        <v>31.536000000000001</v>
      </c>
      <c r="O131" s="1">
        <v>31.536000000000001</v>
      </c>
      <c r="P131" s="1">
        <v>31.536000000000001</v>
      </c>
      <c r="Q131" s="1">
        <v>31.536000000000001</v>
      </c>
      <c r="R131" s="1">
        <v>31.536000000000001</v>
      </c>
      <c r="S131" s="1">
        <v>31.536000000000001</v>
      </c>
      <c r="T131" s="1">
        <v>31.536000000000001</v>
      </c>
      <c r="U131" s="1">
        <v>31.536000000000001</v>
      </c>
      <c r="V131" s="1">
        <v>31.536000000000001</v>
      </c>
      <c r="W131" s="1">
        <v>31.536000000000001</v>
      </c>
      <c r="X131" s="1">
        <v>31.536000000000001</v>
      </c>
      <c r="Y131" s="1">
        <v>31.536000000000001</v>
      </c>
      <c r="Z131" s="1">
        <v>31.536000000000001</v>
      </c>
      <c r="AA131" s="1">
        <v>31.536000000000001</v>
      </c>
      <c r="AB131" s="1">
        <v>31.536000000000001</v>
      </c>
      <c r="AC131" s="1">
        <v>31.536000000000001</v>
      </c>
      <c r="AD131" s="1">
        <v>31.536000000000001</v>
      </c>
      <c r="AE131" s="1">
        <v>31.536000000000001</v>
      </c>
      <c r="AF131" s="1">
        <v>31.536000000000001</v>
      </c>
      <c r="AG131" s="1">
        <v>31.536000000000001</v>
      </c>
      <c r="AH131" s="1">
        <v>31.536000000000001</v>
      </c>
      <c r="AI131" s="1">
        <v>31.536000000000001</v>
      </c>
      <c r="AJ131" s="1">
        <v>31.536000000000001</v>
      </c>
      <c r="AK131" s="1">
        <v>31.536000000000001</v>
      </c>
      <c r="AL131" s="1">
        <v>31.536000000000001</v>
      </c>
      <c r="AM131" s="1">
        <v>31.536000000000001</v>
      </c>
      <c r="AN131" s="1">
        <v>31.536000000000001</v>
      </c>
      <c r="AO131" s="1">
        <v>31.536000000000001</v>
      </c>
      <c r="AP131" s="1">
        <v>31.536000000000001</v>
      </c>
      <c r="AR131">
        <f t="shared" si="65"/>
        <v>15</v>
      </c>
      <c r="AS131" t="str">
        <f t="shared" si="64"/>
        <v>Geothermal Energy</v>
      </c>
    </row>
    <row r="132" spans="1:45" x14ac:dyDescent="0.25">
      <c r="A132" t="str">
        <f t="shared" si="62"/>
        <v>LPG</v>
      </c>
      <c r="C132" t="str">
        <f t="shared" si="63"/>
        <v>C_ES-SH-SR_LPG</v>
      </c>
      <c r="F132" s="1">
        <v>31.536000000000001</v>
      </c>
      <c r="G132" s="1">
        <v>31.536000000000001</v>
      </c>
      <c r="H132" s="1">
        <v>31.536000000000001</v>
      </c>
      <c r="I132" s="1">
        <v>31.536000000000001</v>
      </c>
      <c r="J132" s="1">
        <v>31.536000000000001</v>
      </c>
      <c r="K132" s="1">
        <v>31.536000000000001</v>
      </c>
      <c r="L132" s="1">
        <v>31.536000000000001</v>
      </c>
      <c r="M132" s="1">
        <v>31.536000000000001</v>
      </c>
      <c r="N132" s="1">
        <v>31.536000000000001</v>
      </c>
      <c r="O132" s="1">
        <v>31.536000000000001</v>
      </c>
      <c r="P132" s="1">
        <v>31.536000000000001</v>
      </c>
      <c r="Q132" s="1">
        <v>31.536000000000001</v>
      </c>
      <c r="R132" s="1">
        <v>31.536000000000001</v>
      </c>
      <c r="S132" s="1">
        <v>31.536000000000001</v>
      </c>
      <c r="T132" s="1">
        <v>31.536000000000001</v>
      </c>
      <c r="U132" s="1">
        <v>31.536000000000001</v>
      </c>
      <c r="V132" s="1">
        <v>31.536000000000001</v>
      </c>
      <c r="W132" s="1">
        <v>31.536000000000001</v>
      </c>
      <c r="X132" s="1">
        <v>31.536000000000001</v>
      </c>
      <c r="Y132" s="1">
        <v>31.536000000000001</v>
      </c>
      <c r="Z132" s="1">
        <v>31.536000000000001</v>
      </c>
      <c r="AA132" s="1">
        <v>31.536000000000001</v>
      </c>
      <c r="AB132" s="1">
        <v>31.536000000000001</v>
      </c>
      <c r="AC132" s="1">
        <v>31.536000000000001</v>
      </c>
      <c r="AD132" s="1">
        <v>31.536000000000001</v>
      </c>
      <c r="AE132" s="1">
        <v>31.536000000000001</v>
      </c>
      <c r="AF132" s="1">
        <v>31.536000000000001</v>
      </c>
      <c r="AG132" s="1">
        <v>31.536000000000001</v>
      </c>
      <c r="AH132" s="1">
        <v>31.536000000000001</v>
      </c>
      <c r="AI132" s="1">
        <v>31.536000000000001</v>
      </c>
      <c r="AJ132" s="1">
        <v>31.536000000000001</v>
      </c>
      <c r="AK132" s="1">
        <v>31.536000000000001</v>
      </c>
      <c r="AL132" s="1">
        <v>31.536000000000001</v>
      </c>
      <c r="AM132" s="1">
        <v>31.536000000000001</v>
      </c>
      <c r="AN132" s="1">
        <v>31.536000000000001</v>
      </c>
      <c r="AO132" s="1">
        <v>31.536000000000001</v>
      </c>
      <c r="AP132" s="1">
        <v>31.536000000000001</v>
      </c>
      <c r="AR132">
        <f t="shared" si="65"/>
        <v>12</v>
      </c>
      <c r="AS132" t="str">
        <f t="shared" si="64"/>
        <v>LPG</v>
      </c>
    </row>
    <row r="133" spans="1:45" x14ac:dyDescent="0.25">
      <c r="A133" t="str">
        <f t="shared" si="62"/>
        <v>Solids</v>
      </c>
      <c r="C133" t="str">
        <f t="shared" si="63"/>
        <v>C_ES-SH-SR_COA</v>
      </c>
      <c r="F133" s="1">
        <v>31.536000000000001</v>
      </c>
      <c r="G133" s="1">
        <v>31.536000000000001</v>
      </c>
      <c r="H133" s="1">
        <v>31.536000000000001</v>
      </c>
      <c r="I133" s="1">
        <v>31.536000000000001</v>
      </c>
      <c r="J133" s="1">
        <v>31.536000000000001</v>
      </c>
      <c r="K133" s="1">
        <v>31.536000000000001</v>
      </c>
      <c r="L133" s="1">
        <v>31.536000000000001</v>
      </c>
      <c r="M133" s="1">
        <v>31.536000000000001</v>
      </c>
      <c r="N133" s="1">
        <v>31.536000000000001</v>
      </c>
      <c r="O133" s="1">
        <v>31.536000000000001</v>
      </c>
      <c r="P133" s="1">
        <v>31.536000000000001</v>
      </c>
      <c r="Q133" s="1">
        <v>31.536000000000001</v>
      </c>
      <c r="R133" s="1">
        <v>31.536000000000001</v>
      </c>
      <c r="S133" s="1">
        <v>31.536000000000001</v>
      </c>
      <c r="T133" s="1">
        <v>31.536000000000001</v>
      </c>
      <c r="U133" s="1">
        <v>31.536000000000001</v>
      </c>
      <c r="V133" s="1">
        <v>31.536000000000001</v>
      </c>
      <c r="W133" s="1">
        <v>31.536000000000001</v>
      </c>
      <c r="X133" s="1">
        <v>31.536000000000001</v>
      </c>
      <c r="Y133" s="1">
        <v>31.536000000000001</v>
      </c>
      <c r="Z133" s="1">
        <v>31.536000000000001</v>
      </c>
      <c r="AA133" s="1">
        <v>31.536000000000001</v>
      </c>
      <c r="AB133" s="1">
        <v>31.536000000000001</v>
      </c>
      <c r="AC133" s="1">
        <v>31.536000000000001</v>
      </c>
      <c r="AD133" s="1">
        <v>31.536000000000001</v>
      </c>
      <c r="AE133" s="1">
        <v>31.536000000000001</v>
      </c>
      <c r="AF133" s="1">
        <v>31.536000000000001</v>
      </c>
      <c r="AG133" s="1">
        <v>31.536000000000001</v>
      </c>
      <c r="AH133" s="1">
        <v>31.536000000000001</v>
      </c>
      <c r="AI133" s="1">
        <v>31.536000000000001</v>
      </c>
      <c r="AJ133" s="1">
        <v>31.536000000000001</v>
      </c>
      <c r="AK133" s="1">
        <v>31.536000000000001</v>
      </c>
      <c r="AL133" s="1">
        <v>31.536000000000001</v>
      </c>
      <c r="AM133" s="1">
        <v>31.536000000000001</v>
      </c>
      <c r="AN133" s="1">
        <v>31.536000000000001</v>
      </c>
      <c r="AO133" s="1">
        <v>31.536000000000001</v>
      </c>
      <c r="AP133" s="1">
        <v>31.536000000000001</v>
      </c>
      <c r="AR133">
        <f t="shared" si="65"/>
        <v>15</v>
      </c>
      <c r="AS133" t="str">
        <f t="shared" si="64"/>
        <v>Solids</v>
      </c>
    </row>
    <row r="134" spans="1:45" x14ac:dyDescent="0.25">
      <c r="A134" t="str">
        <f t="shared" si="62"/>
        <v>Biomass and wastes</v>
      </c>
      <c r="C134" t="str">
        <f t="shared" si="63"/>
        <v>C_ES-SH-SL_BIO</v>
      </c>
      <c r="F134" s="1">
        <v>31.536000000000001</v>
      </c>
      <c r="G134" s="1">
        <v>31.536000000000001</v>
      </c>
      <c r="H134" s="1">
        <v>31.536000000000001</v>
      </c>
      <c r="I134" s="1">
        <v>31.536000000000001</v>
      </c>
      <c r="J134" s="1">
        <v>31.536000000000001</v>
      </c>
      <c r="K134" s="1">
        <v>31.536000000000001</v>
      </c>
      <c r="L134" s="1">
        <v>31.536000000000001</v>
      </c>
      <c r="M134" s="1">
        <v>31.536000000000001</v>
      </c>
      <c r="N134" s="1">
        <v>31.536000000000001</v>
      </c>
      <c r="O134" s="1">
        <v>31.536000000000001</v>
      </c>
      <c r="P134" s="1">
        <v>31.536000000000001</v>
      </c>
      <c r="Q134" s="1">
        <v>31.536000000000001</v>
      </c>
      <c r="R134" s="1">
        <v>31.536000000000001</v>
      </c>
      <c r="S134" s="1">
        <v>31.536000000000001</v>
      </c>
      <c r="T134" s="1">
        <v>31.536000000000001</v>
      </c>
      <c r="U134" s="1">
        <v>31.536000000000001</v>
      </c>
      <c r="V134" s="1">
        <v>31.536000000000001</v>
      </c>
      <c r="W134" s="1">
        <v>31.536000000000001</v>
      </c>
      <c r="X134" s="1">
        <v>31.536000000000001</v>
      </c>
      <c r="Y134" s="1">
        <v>31.536000000000001</v>
      </c>
      <c r="Z134" s="1">
        <v>31.536000000000001</v>
      </c>
      <c r="AA134" s="1">
        <v>31.536000000000001</v>
      </c>
      <c r="AB134" s="1">
        <v>31.536000000000001</v>
      </c>
      <c r="AC134" s="1">
        <v>31.536000000000001</v>
      </c>
      <c r="AD134" s="1">
        <v>31.536000000000001</v>
      </c>
      <c r="AE134" s="1">
        <v>31.536000000000001</v>
      </c>
      <c r="AF134" s="1">
        <v>31.536000000000001</v>
      </c>
      <c r="AG134" s="1">
        <v>31.536000000000001</v>
      </c>
      <c r="AH134" s="1">
        <v>31.536000000000001</v>
      </c>
      <c r="AI134" s="1">
        <v>31.536000000000001</v>
      </c>
      <c r="AJ134" s="1">
        <v>31.536000000000001</v>
      </c>
      <c r="AK134" s="1">
        <v>31.536000000000001</v>
      </c>
      <c r="AL134" s="1">
        <v>31.536000000000001</v>
      </c>
      <c r="AM134" s="1">
        <v>31.536000000000001</v>
      </c>
      <c r="AN134" s="1">
        <v>31.536000000000001</v>
      </c>
      <c r="AO134" s="1">
        <v>31.536000000000001</v>
      </c>
      <c r="AP134" s="1">
        <v>31.536000000000001</v>
      </c>
    </row>
    <row r="135" spans="1:45" x14ac:dyDescent="0.25">
      <c r="A135" t="str">
        <f t="shared" si="62"/>
        <v>Derived heat</v>
      </c>
      <c r="C135" t="str">
        <f t="shared" si="63"/>
        <v>C_ES-SH-SL_HET</v>
      </c>
      <c r="F135" s="1">
        <v>31.536000000000001</v>
      </c>
      <c r="G135" s="1">
        <v>31.536000000000001</v>
      </c>
      <c r="H135" s="1">
        <v>31.536000000000001</v>
      </c>
      <c r="I135" s="1">
        <v>31.536000000000001</v>
      </c>
      <c r="J135" s="1">
        <v>31.536000000000001</v>
      </c>
      <c r="K135" s="1">
        <v>31.536000000000001</v>
      </c>
      <c r="L135" s="1">
        <v>31.536000000000001</v>
      </c>
      <c r="M135" s="1">
        <v>31.536000000000001</v>
      </c>
      <c r="N135" s="1">
        <v>31.536000000000001</v>
      </c>
      <c r="O135" s="1">
        <v>31.536000000000001</v>
      </c>
      <c r="P135" s="1">
        <v>31.536000000000001</v>
      </c>
      <c r="Q135" s="1">
        <v>31.536000000000001</v>
      </c>
      <c r="R135" s="1">
        <v>31.536000000000001</v>
      </c>
      <c r="S135" s="1">
        <v>31.536000000000001</v>
      </c>
      <c r="T135" s="1">
        <v>31.536000000000001</v>
      </c>
      <c r="U135" s="1">
        <v>31.536000000000001</v>
      </c>
      <c r="V135" s="1">
        <v>31.536000000000001</v>
      </c>
      <c r="W135" s="1">
        <v>31.536000000000001</v>
      </c>
      <c r="X135" s="1">
        <v>31.536000000000001</v>
      </c>
      <c r="Y135" s="1">
        <v>31.536000000000001</v>
      </c>
      <c r="Z135" s="1">
        <v>31.536000000000001</v>
      </c>
      <c r="AA135" s="1">
        <v>31.536000000000001</v>
      </c>
      <c r="AB135" s="1">
        <v>31.536000000000001</v>
      </c>
      <c r="AC135" s="1">
        <v>31.536000000000001</v>
      </c>
      <c r="AD135" s="1">
        <v>31.536000000000001</v>
      </c>
      <c r="AE135" s="1">
        <v>31.536000000000001</v>
      </c>
      <c r="AF135" s="1">
        <v>31.536000000000001</v>
      </c>
      <c r="AG135" s="1">
        <v>31.536000000000001</v>
      </c>
      <c r="AH135" s="1">
        <v>31.536000000000001</v>
      </c>
      <c r="AI135" s="1">
        <v>31.536000000000001</v>
      </c>
      <c r="AJ135" s="1">
        <v>31.536000000000001</v>
      </c>
      <c r="AK135" s="1">
        <v>31.536000000000001</v>
      </c>
      <c r="AL135" s="1">
        <v>31.536000000000001</v>
      </c>
      <c r="AM135" s="1">
        <v>31.536000000000001</v>
      </c>
      <c r="AN135" s="1">
        <v>31.536000000000001</v>
      </c>
      <c r="AO135" s="1">
        <v>31.536000000000001</v>
      </c>
      <c r="AP135" s="1">
        <v>31.536000000000001</v>
      </c>
    </row>
    <row r="136" spans="1:45" x14ac:dyDescent="0.25">
      <c r="A136" t="str">
        <f t="shared" si="62"/>
        <v>Electricity</v>
      </c>
      <c r="C136" t="str">
        <f t="shared" si="63"/>
        <v>C_ES-SH-SL_ELC</v>
      </c>
      <c r="F136" s="1">
        <v>31.536000000000001</v>
      </c>
      <c r="G136" s="1">
        <v>31.536000000000001</v>
      </c>
      <c r="H136" s="1">
        <v>31.536000000000001</v>
      </c>
      <c r="I136" s="1">
        <v>31.536000000000001</v>
      </c>
      <c r="J136" s="1">
        <v>31.536000000000001</v>
      </c>
      <c r="K136" s="1">
        <v>31.536000000000001</v>
      </c>
      <c r="L136" s="1">
        <v>31.536000000000001</v>
      </c>
      <c r="M136" s="1">
        <v>31.536000000000001</v>
      </c>
      <c r="N136" s="1">
        <v>31.536000000000001</v>
      </c>
      <c r="O136" s="1">
        <v>31.536000000000001</v>
      </c>
      <c r="P136" s="1">
        <v>31.536000000000001</v>
      </c>
      <c r="Q136" s="1">
        <v>31.536000000000001</v>
      </c>
      <c r="R136" s="1">
        <v>31.536000000000001</v>
      </c>
      <c r="S136" s="1">
        <v>31.536000000000001</v>
      </c>
      <c r="T136" s="1">
        <v>31.536000000000001</v>
      </c>
      <c r="U136" s="1">
        <v>31.536000000000001</v>
      </c>
      <c r="V136" s="1">
        <v>31.536000000000001</v>
      </c>
      <c r="W136" s="1">
        <v>31.536000000000001</v>
      </c>
      <c r="X136" s="1">
        <v>31.536000000000001</v>
      </c>
      <c r="Y136" s="1">
        <v>31.536000000000001</v>
      </c>
      <c r="Z136" s="1">
        <v>31.536000000000001</v>
      </c>
      <c r="AA136" s="1">
        <v>31.536000000000001</v>
      </c>
      <c r="AB136" s="1">
        <v>31.536000000000001</v>
      </c>
      <c r="AC136" s="1">
        <v>31.536000000000001</v>
      </c>
      <c r="AD136" s="1">
        <v>31.536000000000001</v>
      </c>
      <c r="AE136" s="1">
        <v>31.536000000000001</v>
      </c>
      <c r="AF136" s="1">
        <v>31.536000000000001</v>
      </c>
      <c r="AG136" s="1">
        <v>31.536000000000001</v>
      </c>
      <c r="AH136" s="1">
        <v>31.536000000000001</v>
      </c>
      <c r="AI136" s="1">
        <v>31.536000000000001</v>
      </c>
      <c r="AJ136" s="1">
        <v>31.536000000000001</v>
      </c>
      <c r="AK136" s="1">
        <v>31.536000000000001</v>
      </c>
      <c r="AL136" s="1">
        <v>31.536000000000001</v>
      </c>
      <c r="AM136" s="1">
        <v>31.536000000000001</v>
      </c>
      <c r="AN136" s="1">
        <v>31.536000000000001</v>
      </c>
      <c r="AO136" s="1">
        <v>31.536000000000001</v>
      </c>
      <c r="AP136" s="1">
        <v>31.536000000000001</v>
      </c>
    </row>
    <row r="137" spans="1:45" x14ac:dyDescent="0.25">
      <c r="A137" t="str">
        <f t="shared" si="62"/>
        <v>Gas</v>
      </c>
      <c r="C137" t="str">
        <f t="shared" si="63"/>
        <v>C_ES-SH-SL_GAS</v>
      </c>
      <c r="F137" s="1">
        <v>31.536000000000001</v>
      </c>
      <c r="G137" s="1">
        <v>31.536000000000001</v>
      </c>
      <c r="H137" s="1">
        <v>31.536000000000001</v>
      </c>
      <c r="I137" s="1">
        <v>31.536000000000001</v>
      </c>
      <c r="J137" s="1">
        <v>31.536000000000001</v>
      </c>
      <c r="K137" s="1">
        <v>31.536000000000001</v>
      </c>
      <c r="L137" s="1">
        <v>31.536000000000001</v>
      </c>
      <c r="M137" s="1">
        <v>31.536000000000001</v>
      </c>
      <c r="N137" s="1">
        <v>31.536000000000001</v>
      </c>
      <c r="O137" s="1">
        <v>31.536000000000001</v>
      </c>
      <c r="P137" s="1">
        <v>31.536000000000001</v>
      </c>
      <c r="Q137" s="1">
        <v>31.536000000000001</v>
      </c>
      <c r="R137" s="1">
        <v>31.536000000000001</v>
      </c>
      <c r="S137" s="1">
        <v>31.536000000000001</v>
      </c>
      <c r="T137" s="1">
        <v>31.536000000000001</v>
      </c>
      <c r="U137" s="1">
        <v>31.536000000000001</v>
      </c>
      <c r="V137" s="1">
        <v>31.536000000000001</v>
      </c>
      <c r="W137" s="1">
        <v>31.536000000000001</v>
      </c>
      <c r="X137" s="1">
        <v>31.536000000000001</v>
      </c>
      <c r="Y137" s="1">
        <v>31.536000000000001</v>
      </c>
      <c r="Z137" s="1">
        <v>31.536000000000001</v>
      </c>
      <c r="AA137" s="1">
        <v>31.536000000000001</v>
      </c>
      <c r="AB137" s="1">
        <v>31.536000000000001</v>
      </c>
      <c r="AC137" s="1">
        <v>31.536000000000001</v>
      </c>
      <c r="AD137" s="1">
        <v>31.536000000000001</v>
      </c>
      <c r="AE137" s="1">
        <v>31.536000000000001</v>
      </c>
      <c r="AF137" s="1">
        <v>31.536000000000001</v>
      </c>
      <c r="AG137" s="1">
        <v>31.536000000000001</v>
      </c>
      <c r="AH137" s="1">
        <v>31.536000000000001</v>
      </c>
      <c r="AI137" s="1">
        <v>31.536000000000001</v>
      </c>
      <c r="AJ137" s="1">
        <v>31.536000000000001</v>
      </c>
      <c r="AK137" s="1">
        <v>31.536000000000001</v>
      </c>
      <c r="AL137" s="1">
        <v>31.536000000000001</v>
      </c>
      <c r="AM137" s="1">
        <v>31.536000000000001</v>
      </c>
      <c r="AN137" s="1">
        <v>31.536000000000001</v>
      </c>
      <c r="AO137" s="1">
        <v>31.536000000000001</v>
      </c>
      <c r="AP137" s="1">
        <v>31.536000000000001</v>
      </c>
    </row>
    <row r="138" spans="1:45" x14ac:dyDescent="0.25">
      <c r="A138" t="str">
        <f t="shared" si="62"/>
        <v>GDO and other liquids</v>
      </c>
      <c r="C138" t="str">
        <f t="shared" si="63"/>
        <v>C_ES-SH-SL_OIL</v>
      </c>
      <c r="F138" s="1">
        <v>31.536000000000001</v>
      </c>
      <c r="G138" s="1">
        <v>31.536000000000001</v>
      </c>
      <c r="H138" s="1">
        <v>31.536000000000001</v>
      </c>
      <c r="I138" s="1">
        <v>31.536000000000001</v>
      </c>
      <c r="J138" s="1">
        <v>31.536000000000001</v>
      </c>
      <c r="K138" s="1">
        <v>31.536000000000001</v>
      </c>
      <c r="L138" s="1">
        <v>31.536000000000001</v>
      </c>
      <c r="M138" s="1">
        <v>31.536000000000001</v>
      </c>
      <c r="N138" s="1">
        <v>31.536000000000001</v>
      </c>
      <c r="O138" s="1">
        <v>31.536000000000001</v>
      </c>
      <c r="P138" s="1">
        <v>31.536000000000001</v>
      </c>
      <c r="Q138" s="1">
        <v>31.536000000000001</v>
      </c>
      <c r="R138" s="1">
        <v>31.536000000000001</v>
      </c>
      <c r="S138" s="1">
        <v>31.536000000000001</v>
      </c>
      <c r="T138" s="1">
        <v>31.536000000000001</v>
      </c>
      <c r="U138" s="1">
        <v>31.536000000000001</v>
      </c>
      <c r="V138" s="1">
        <v>31.536000000000001</v>
      </c>
      <c r="W138" s="1">
        <v>31.536000000000001</v>
      </c>
      <c r="X138" s="1">
        <v>31.536000000000001</v>
      </c>
      <c r="Y138" s="1">
        <v>31.536000000000001</v>
      </c>
      <c r="Z138" s="1">
        <v>31.536000000000001</v>
      </c>
      <c r="AA138" s="1">
        <v>31.536000000000001</v>
      </c>
      <c r="AB138" s="1">
        <v>31.536000000000001</v>
      </c>
      <c r="AC138" s="1">
        <v>31.536000000000001</v>
      </c>
      <c r="AD138" s="1">
        <v>31.536000000000001</v>
      </c>
      <c r="AE138" s="1">
        <v>31.536000000000001</v>
      </c>
      <c r="AF138" s="1">
        <v>31.536000000000001</v>
      </c>
      <c r="AG138" s="1">
        <v>31.536000000000001</v>
      </c>
      <c r="AH138" s="1">
        <v>31.536000000000001</v>
      </c>
      <c r="AI138" s="1">
        <v>31.536000000000001</v>
      </c>
      <c r="AJ138" s="1">
        <v>31.536000000000001</v>
      </c>
      <c r="AK138" s="1">
        <v>31.536000000000001</v>
      </c>
      <c r="AL138" s="1">
        <v>31.536000000000001</v>
      </c>
      <c r="AM138" s="1">
        <v>31.536000000000001</v>
      </c>
      <c r="AN138" s="1">
        <v>31.536000000000001</v>
      </c>
      <c r="AO138" s="1">
        <v>31.536000000000001</v>
      </c>
      <c r="AP138" s="1">
        <v>31.536000000000001</v>
      </c>
    </row>
    <row r="139" spans="1:45" x14ac:dyDescent="0.25">
      <c r="A139" t="str">
        <f t="shared" si="62"/>
        <v>Geothermal Energy</v>
      </c>
      <c r="C139" t="str">
        <f t="shared" si="63"/>
        <v>C_ES-SH-SL_GEO</v>
      </c>
      <c r="F139" s="1">
        <v>31.536000000000001</v>
      </c>
      <c r="G139" s="1">
        <v>31.536000000000001</v>
      </c>
      <c r="H139" s="1">
        <v>31.536000000000001</v>
      </c>
      <c r="I139" s="1">
        <v>31.536000000000001</v>
      </c>
      <c r="J139" s="1">
        <v>31.536000000000001</v>
      </c>
      <c r="K139" s="1">
        <v>31.536000000000001</v>
      </c>
      <c r="L139" s="1">
        <v>31.536000000000001</v>
      </c>
      <c r="M139" s="1">
        <v>31.536000000000001</v>
      </c>
      <c r="N139" s="1">
        <v>31.536000000000001</v>
      </c>
      <c r="O139" s="1">
        <v>31.536000000000001</v>
      </c>
      <c r="P139" s="1">
        <v>31.536000000000001</v>
      </c>
      <c r="Q139" s="1">
        <v>31.536000000000001</v>
      </c>
      <c r="R139" s="1">
        <v>31.536000000000001</v>
      </c>
      <c r="S139" s="1">
        <v>31.536000000000001</v>
      </c>
      <c r="T139" s="1">
        <v>31.536000000000001</v>
      </c>
      <c r="U139" s="1">
        <v>31.536000000000001</v>
      </c>
      <c r="V139" s="1">
        <v>31.536000000000001</v>
      </c>
      <c r="W139" s="1">
        <v>31.536000000000001</v>
      </c>
      <c r="X139" s="1">
        <v>31.536000000000001</v>
      </c>
      <c r="Y139" s="1">
        <v>31.536000000000001</v>
      </c>
      <c r="Z139" s="1">
        <v>31.536000000000001</v>
      </c>
      <c r="AA139" s="1">
        <v>31.536000000000001</v>
      </c>
      <c r="AB139" s="1">
        <v>31.536000000000001</v>
      </c>
      <c r="AC139" s="1">
        <v>31.536000000000001</v>
      </c>
      <c r="AD139" s="1">
        <v>31.536000000000001</v>
      </c>
      <c r="AE139" s="1">
        <v>31.536000000000001</v>
      </c>
      <c r="AF139" s="1">
        <v>31.536000000000001</v>
      </c>
      <c r="AG139" s="1">
        <v>31.536000000000001</v>
      </c>
      <c r="AH139" s="1">
        <v>31.536000000000001</v>
      </c>
      <c r="AI139" s="1">
        <v>31.536000000000001</v>
      </c>
      <c r="AJ139" s="1">
        <v>31.536000000000001</v>
      </c>
      <c r="AK139" s="1">
        <v>31.536000000000001</v>
      </c>
      <c r="AL139" s="1">
        <v>31.536000000000001</v>
      </c>
      <c r="AM139" s="1">
        <v>31.536000000000001</v>
      </c>
      <c r="AN139" s="1">
        <v>31.536000000000001</v>
      </c>
      <c r="AO139" s="1">
        <v>31.536000000000001</v>
      </c>
      <c r="AP139" s="1">
        <v>31.536000000000001</v>
      </c>
    </row>
    <row r="140" spans="1:45" x14ac:dyDescent="0.25">
      <c r="A140" t="str">
        <f t="shared" si="62"/>
        <v>LPG</v>
      </c>
      <c r="C140" t="str">
        <f t="shared" si="63"/>
        <v>C_ES-SH-SL_LPG</v>
      </c>
      <c r="F140" s="1">
        <v>31.536000000000001</v>
      </c>
      <c r="G140" s="1">
        <v>31.536000000000001</v>
      </c>
      <c r="H140" s="1">
        <v>31.536000000000001</v>
      </c>
      <c r="I140" s="1">
        <v>31.536000000000001</v>
      </c>
      <c r="J140" s="1">
        <v>31.536000000000001</v>
      </c>
      <c r="K140" s="1">
        <v>31.536000000000001</v>
      </c>
      <c r="L140" s="1">
        <v>31.536000000000001</v>
      </c>
      <c r="M140" s="1">
        <v>31.536000000000001</v>
      </c>
      <c r="N140" s="1">
        <v>31.536000000000001</v>
      </c>
      <c r="O140" s="1">
        <v>31.536000000000001</v>
      </c>
      <c r="P140" s="1">
        <v>31.536000000000001</v>
      </c>
      <c r="Q140" s="1">
        <v>31.536000000000001</v>
      </c>
      <c r="R140" s="1">
        <v>31.536000000000001</v>
      </c>
      <c r="S140" s="1">
        <v>31.536000000000001</v>
      </c>
      <c r="T140" s="1">
        <v>31.536000000000001</v>
      </c>
      <c r="U140" s="1">
        <v>31.536000000000001</v>
      </c>
      <c r="V140" s="1">
        <v>31.536000000000001</v>
      </c>
      <c r="W140" s="1">
        <v>31.536000000000001</v>
      </c>
      <c r="X140" s="1">
        <v>31.536000000000001</v>
      </c>
      <c r="Y140" s="1">
        <v>31.536000000000001</v>
      </c>
      <c r="Z140" s="1">
        <v>31.536000000000001</v>
      </c>
      <c r="AA140" s="1">
        <v>31.536000000000001</v>
      </c>
      <c r="AB140" s="1">
        <v>31.536000000000001</v>
      </c>
      <c r="AC140" s="1">
        <v>31.536000000000001</v>
      </c>
      <c r="AD140" s="1">
        <v>31.536000000000001</v>
      </c>
      <c r="AE140" s="1">
        <v>31.536000000000001</v>
      </c>
      <c r="AF140" s="1">
        <v>31.536000000000001</v>
      </c>
      <c r="AG140" s="1">
        <v>31.536000000000001</v>
      </c>
      <c r="AH140" s="1">
        <v>31.536000000000001</v>
      </c>
      <c r="AI140" s="1">
        <v>31.536000000000001</v>
      </c>
      <c r="AJ140" s="1">
        <v>31.536000000000001</v>
      </c>
      <c r="AK140" s="1">
        <v>31.536000000000001</v>
      </c>
      <c r="AL140" s="1">
        <v>31.536000000000001</v>
      </c>
      <c r="AM140" s="1">
        <v>31.536000000000001</v>
      </c>
      <c r="AN140" s="1">
        <v>31.536000000000001</v>
      </c>
      <c r="AO140" s="1">
        <v>31.536000000000001</v>
      </c>
      <c r="AP140" s="1">
        <v>31.536000000000001</v>
      </c>
    </row>
    <row r="141" spans="1:45" x14ac:dyDescent="0.25">
      <c r="A141" t="str">
        <f t="shared" si="62"/>
        <v>Solids</v>
      </c>
      <c r="C141" t="str">
        <f t="shared" si="63"/>
        <v>C_ES-SH-SL_COA</v>
      </c>
      <c r="F141" s="1">
        <v>31.536000000000001</v>
      </c>
      <c r="G141" s="1">
        <v>31.536000000000001</v>
      </c>
      <c r="H141" s="1">
        <v>31.536000000000001</v>
      </c>
      <c r="I141" s="1">
        <v>31.536000000000001</v>
      </c>
      <c r="J141" s="1">
        <v>31.536000000000001</v>
      </c>
      <c r="K141" s="1">
        <v>31.536000000000001</v>
      </c>
      <c r="L141" s="1">
        <v>31.536000000000001</v>
      </c>
      <c r="M141" s="1">
        <v>31.536000000000001</v>
      </c>
      <c r="N141" s="1">
        <v>31.536000000000001</v>
      </c>
      <c r="O141" s="1">
        <v>31.536000000000001</v>
      </c>
      <c r="P141" s="1">
        <v>31.536000000000001</v>
      </c>
      <c r="Q141" s="1">
        <v>31.536000000000001</v>
      </c>
      <c r="R141" s="1">
        <v>31.536000000000001</v>
      </c>
      <c r="S141" s="1">
        <v>31.536000000000001</v>
      </c>
      <c r="T141" s="1">
        <v>31.536000000000001</v>
      </c>
      <c r="U141" s="1">
        <v>31.536000000000001</v>
      </c>
      <c r="V141" s="1">
        <v>31.536000000000001</v>
      </c>
      <c r="W141" s="1">
        <v>31.536000000000001</v>
      </c>
      <c r="X141" s="1">
        <v>31.536000000000001</v>
      </c>
      <c r="Y141" s="1">
        <v>31.536000000000001</v>
      </c>
      <c r="Z141" s="1">
        <v>31.536000000000001</v>
      </c>
      <c r="AA141" s="1">
        <v>31.536000000000001</v>
      </c>
      <c r="AB141" s="1">
        <v>31.536000000000001</v>
      </c>
      <c r="AC141" s="1">
        <v>31.536000000000001</v>
      </c>
      <c r="AD141" s="1">
        <v>31.536000000000001</v>
      </c>
      <c r="AE141" s="1">
        <v>31.536000000000001</v>
      </c>
      <c r="AF141" s="1">
        <v>31.536000000000001</v>
      </c>
      <c r="AG141" s="1">
        <v>31.536000000000001</v>
      </c>
      <c r="AH141" s="1">
        <v>31.536000000000001</v>
      </c>
      <c r="AI141" s="1">
        <v>31.536000000000001</v>
      </c>
      <c r="AJ141" s="1">
        <v>31.536000000000001</v>
      </c>
      <c r="AK141" s="1">
        <v>31.536000000000001</v>
      </c>
      <c r="AL141" s="1">
        <v>31.536000000000001</v>
      </c>
      <c r="AM141" s="1">
        <v>31.536000000000001</v>
      </c>
      <c r="AN141" s="1">
        <v>31.536000000000001</v>
      </c>
      <c r="AO141" s="1">
        <v>31.536000000000001</v>
      </c>
      <c r="AP141" s="1">
        <v>31.536000000000001</v>
      </c>
    </row>
    <row r="142" spans="1:45" x14ac:dyDescent="0.25">
      <c r="A142" t="str">
        <f t="shared" si="62"/>
        <v>Biomass and wastes</v>
      </c>
      <c r="C142" t="str">
        <f t="shared" si="63"/>
        <v>C_ES-SH-SS_BIO</v>
      </c>
      <c r="F142" s="1">
        <v>31.536000000000001</v>
      </c>
      <c r="G142" s="1">
        <v>31.536000000000001</v>
      </c>
      <c r="H142" s="1">
        <v>31.536000000000001</v>
      </c>
      <c r="I142" s="1">
        <v>31.536000000000001</v>
      </c>
      <c r="J142" s="1">
        <v>31.536000000000001</v>
      </c>
      <c r="K142" s="1">
        <v>31.536000000000001</v>
      </c>
      <c r="L142" s="1">
        <v>31.536000000000001</v>
      </c>
      <c r="M142" s="1">
        <v>31.536000000000001</v>
      </c>
      <c r="N142" s="1">
        <v>31.536000000000001</v>
      </c>
      <c r="O142" s="1">
        <v>31.536000000000001</v>
      </c>
      <c r="P142" s="1">
        <v>31.536000000000001</v>
      </c>
      <c r="Q142" s="1">
        <v>31.536000000000001</v>
      </c>
      <c r="R142" s="1">
        <v>31.536000000000001</v>
      </c>
      <c r="S142" s="1">
        <v>31.536000000000001</v>
      </c>
      <c r="T142" s="1">
        <v>31.536000000000001</v>
      </c>
      <c r="U142" s="1">
        <v>31.536000000000001</v>
      </c>
      <c r="V142" s="1">
        <v>31.536000000000001</v>
      </c>
      <c r="W142" s="1">
        <v>31.536000000000001</v>
      </c>
      <c r="X142" s="1">
        <v>31.536000000000001</v>
      </c>
      <c r="Y142" s="1">
        <v>31.536000000000001</v>
      </c>
      <c r="Z142" s="1">
        <v>31.536000000000001</v>
      </c>
      <c r="AA142" s="1">
        <v>31.536000000000001</v>
      </c>
      <c r="AB142" s="1">
        <v>31.536000000000001</v>
      </c>
      <c r="AC142" s="1">
        <v>31.536000000000001</v>
      </c>
      <c r="AD142" s="1">
        <v>31.536000000000001</v>
      </c>
      <c r="AE142" s="1">
        <v>31.536000000000001</v>
      </c>
      <c r="AF142" s="1">
        <v>31.536000000000001</v>
      </c>
      <c r="AG142" s="1">
        <v>31.536000000000001</v>
      </c>
      <c r="AH142" s="1">
        <v>31.536000000000001</v>
      </c>
      <c r="AI142" s="1">
        <v>31.536000000000001</v>
      </c>
      <c r="AJ142" s="1">
        <v>31.536000000000001</v>
      </c>
      <c r="AK142" s="1">
        <v>31.536000000000001</v>
      </c>
      <c r="AL142" s="1">
        <v>31.536000000000001</v>
      </c>
      <c r="AM142" s="1">
        <v>31.536000000000001</v>
      </c>
      <c r="AN142" s="1">
        <v>31.536000000000001</v>
      </c>
      <c r="AO142" s="1">
        <v>31.536000000000001</v>
      </c>
      <c r="AP142" s="1">
        <v>31.536000000000001</v>
      </c>
    </row>
    <row r="143" spans="1:45" x14ac:dyDescent="0.25">
      <c r="A143" t="str">
        <f t="shared" si="62"/>
        <v>Derived heat</v>
      </c>
      <c r="C143" t="str">
        <f t="shared" si="63"/>
        <v>C_ES-SH-SS_HET</v>
      </c>
      <c r="F143" s="1">
        <v>31.536000000000001</v>
      </c>
      <c r="G143" s="1">
        <v>31.536000000000001</v>
      </c>
      <c r="H143" s="1">
        <v>31.536000000000001</v>
      </c>
      <c r="I143" s="1">
        <v>31.536000000000001</v>
      </c>
      <c r="J143" s="1">
        <v>31.536000000000001</v>
      </c>
      <c r="K143" s="1">
        <v>31.536000000000001</v>
      </c>
      <c r="L143" s="1">
        <v>31.536000000000001</v>
      </c>
      <c r="M143" s="1">
        <v>31.536000000000001</v>
      </c>
      <c r="N143" s="1">
        <v>31.536000000000001</v>
      </c>
      <c r="O143" s="1">
        <v>31.536000000000001</v>
      </c>
      <c r="P143" s="1">
        <v>31.536000000000001</v>
      </c>
      <c r="Q143" s="1">
        <v>31.536000000000001</v>
      </c>
      <c r="R143" s="1">
        <v>31.536000000000001</v>
      </c>
      <c r="S143" s="1">
        <v>31.536000000000001</v>
      </c>
      <c r="T143" s="1">
        <v>31.536000000000001</v>
      </c>
      <c r="U143" s="1">
        <v>31.536000000000001</v>
      </c>
      <c r="V143" s="1">
        <v>31.536000000000001</v>
      </c>
      <c r="W143" s="1">
        <v>31.536000000000001</v>
      </c>
      <c r="X143" s="1">
        <v>31.536000000000001</v>
      </c>
      <c r="Y143" s="1">
        <v>31.536000000000001</v>
      </c>
      <c r="Z143" s="1">
        <v>31.536000000000001</v>
      </c>
      <c r="AA143" s="1">
        <v>31.536000000000001</v>
      </c>
      <c r="AB143" s="1">
        <v>31.536000000000001</v>
      </c>
      <c r="AC143" s="1">
        <v>31.536000000000001</v>
      </c>
      <c r="AD143" s="1">
        <v>31.536000000000001</v>
      </c>
      <c r="AE143" s="1">
        <v>31.536000000000001</v>
      </c>
      <c r="AF143" s="1">
        <v>31.536000000000001</v>
      </c>
      <c r="AG143" s="1">
        <v>31.536000000000001</v>
      </c>
      <c r="AH143" s="1">
        <v>31.536000000000001</v>
      </c>
      <c r="AI143" s="1">
        <v>31.536000000000001</v>
      </c>
      <c r="AJ143" s="1">
        <v>31.536000000000001</v>
      </c>
      <c r="AK143" s="1">
        <v>31.536000000000001</v>
      </c>
      <c r="AL143" s="1">
        <v>31.536000000000001</v>
      </c>
      <c r="AM143" s="1">
        <v>31.536000000000001</v>
      </c>
      <c r="AN143" s="1">
        <v>31.536000000000001</v>
      </c>
      <c r="AO143" s="1">
        <v>31.536000000000001</v>
      </c>
      <c r="AP143" s="1">
        <v>31.536000000000001</v>
      </c>
    </row>
    <row r="144" spans="1:45" x14ac:dyDescent="0.25">
      <c r="A144" t="str">
        <f t="shared" si="62"/>
        <v>Electricity</v>
      </c>
      <c r="C144" t="str">
        <f t="shared" si="63"/>
        <v>C_ES-SH-SS_ELC</v>
      </c>
      <c r="F144" s="1">
        <v>31.536000000000001</v>
      </c>
      <c r="G144" s="1">
        <v>31.536000000000001</v>
      </c>
      <c r="H144" s="1">
        <v>31.536000000000001</v>
      </c>
      <c r="I144" s="1">
        <v>31.536000000000001</v>
      </c>
      <c r="J144" s="1">
        <v>31.536000000000001</v>
      </c>
      <c r="K144" s="1">
        <v>31.536000000000001</v>
      </c>
      <c r="L144" s="1">
        <v>31.536000000000001</v>
      </c>
      <c r="M144" s="1">
        <v>31.536000000000001</v>
      </c>
      <c r="N144" s="1">
        <v>31.536000000000001</v>
      </c>
      <c r="O144" s="1">
        <v>31.536000000000001</v>
      </c>
      <c r="P144" s="1">
        <v>31.536000000000001</v>
      </c>
      <c r="Q144" s="1">
        <v>31.536000000000001</v>
      </c>
      <c r="R144" s="1">
        <v>31.536000000000001</v>
      </c>
      <c r="S144" s="1">
        <v>31.536000000000001</v>
      </c>
      <c r="T144" s="1">
        <v>31.536000000000001</v>
      </c>
      <c r="U144" s="1">
        <v>31.536000000000001</v>
      </c>
      <c r="V144" s="1">
        <v>31.536000000000001</v>
      </c>
      <c r="W144" s="1">
        <v>31.536000000000001</v>
      </c>
      <c r="X144" s="1">
        <v>31.536000000000001</v>
      </c>
      <c r="Y144" s="1">
        <v>31.536000000000001</v>
      </c>
      <c r="Z144" s="1">
        <v>31.536000000000001</v>
      </c>
      <c r="AA144" s="1">
        <v>31.536000000000001</v>
      </c>
      <c r="AB144" s="1">
        <v>31.536000000000001</v>
      </c>
      <c r="AC144" s="1">
        <v>31.536000000000001</v>
      </c>
      <c r="AD144" s="1">
        <v>31.536000000000001</v>
      </c>
      <c r="AE144" s="1">
        <v>31.536000000000001</v>
      </c>
      <c r="AF144" s="1">
        <v>31.536000000000001</v>
      </c>
      <c r="AG144" s="1">
        <v>31.536000000000001</v>
      </c>
      <c r="AH144" s="1">
        <v>31.536000000000001</v>
      </c>
      <c r="AI144" s="1">
        <v>31.536000000000001</v>
      </c>
      <c r="AJ144" s="1">
        <v>31.536000000000001</v>
      </c>
      <c r="AK144" s="1">
        <v>31.536000000000001</v>
      </c>
      <c r="AL144" s="1">
        <v>31.536000000000001</v>
      </c>
      <c r="AM144" s="1">
        <v>31.536000000000001</v>
      </c>
      <c r="AN144" s="1">
        <v>31.536000000000001</v>
      </c>
      <c r="AO144" s="1">
        <v>31.536000000000001</v>
      </c>
      <c r="AP144" s="1">
        <v>31.536000000000001</v>
      </c>
    </row>
    <row r="145" spans="1:42" x14ac:dyDescent="0.25">
      <c r="A145" t="str">
        <f t="shared" si="62"/>
        <v>Gas</v>
      </c>
      <c r="C145" t="str">
        <f t="shared" si="63"/>
        <v>C_ES-SH-SS_GAS</v>
      </c>
      <c r="F145" s="1">
        <v>31.536000000000001</v>
      </c>
      <c r="G145" s="1">
        <v>31.536000000000001</v>
      </c>
      <c r="H145" s="1">
        <v>31.536000000000001</v>
      </c>
      <c r="I145" s="1">
        <v>31.536000000000001</v>
      </c>
      <c r="J145" s="1">
        <v>31.536000000000001</v>
      </c>
      <c r="K145" s="1">
        <v>31.536000000000001</v>
      </c>
      <c r="L145" s="1">
        <v>31.536000000000001</v>
      </c>
      <c r="M145" s="1">
        <v>31.536000000000001</v>
      </c>
      <c r="N145" s="1">
        <v>31.536000000000001</v>
      </c>
      <c r="O145" s="1">
        <v>31.536000000000001</v>
      </c>
      <c r="P145" s="1">
        <v>31.536000000000001</v>
      </c>
      <c r="Q145" s="1">
        <v>31.536000000000001</v>
      </c>
      <c r="R145" s="1">
        <v>31.536000000000001</v>
      </c>
      <c r="S145" s="1">
        <v>31.536000000000001</v>
      </c>
      <c r="T145" s="1">
        <v>31.536000000000001</v>
      </c>
      <c r="U145" s="1">
        <v>31.536000000000001</v>
      </c>
      <c r="V145" s="1">
        <v>31.536000000000001</v>
      </c>
      <c r="W145" s="1">
        <v>31.536000000000001</v>
      </c>
      <c r="X145" s="1">
        <v>31.536000000000001</v>
      </c>
      <c r="Y145" s="1">
        <v>31.536000000000001</v>
      </c>
      <c r="Z145" s="1">
        <v>31.536000000000001</v>
      </c>
      <c r="AA145" s="1">
        <v>31.536000000000001</v>
      </c>
      <c r="AB145" s="1">
        <v>31.536000000000001</v>
      </c>
      <c r="AC145" s="1">
        <v>31.536000000000001</v>
      </c>
      <c r="AD145" s="1">
        <v>31.536000000000001</v>
      </c>
      <c r="AE145" s="1">
        <v>31.536000000000001</v>
      </c>
      <c r="AF145" s="1">
        <v>31.536000000000001</v>
      </c>
      <c r="AG145" s="1">
        <v>31.536000000000001</v>
      </c>
      <c r="AH145" s="1">
        <v>31.536000000000001</v>
      </c>
      <c r="AI145" s="1">
        <v>31.536000000000001</v>
      </c>
      <c r="AJ145" s="1">
        <v>31.536000000000001</v>
      </c>
      <c r="AK145" s="1">
        <v>31.536000000000001</v>
      </c>
      <c r="AL145" s="1">
        <v>31.536000000000001</v>
      </c>
      <c r="AM145" s="1">
        <v>31.536000000000001</v>
      </c>
      <c r="AN145" s="1">
        <v>31.536000000000001</v>
      </c>
      <c r="AO145" s="1">
        <v>31.536000000000001</v>
      </c>
      <c r="AP145" s="1">
        <v>31.536000000000001</v>
      </c>
    </row>
    <row r="146" spans="1:42" x14ac:dyDescent="0.25">
      <c r="A146" t="str">
        <f t="shared" si="62"/>
        <v>GDO and other liquids</v>
      </c>
      <c r="C146" t="str">
        <f t="shared" si="63"/>
        <v>C_ES-SH-SS_OIL</v>
      </c>
      <c r="F146" s="1">
        <v>31.536000000000001</v>
      </c>
      <c r="G146" s="1">
        <v>31.536000000000001</v>
      </c>
      <c r="H146" s="1">
        <v>31.536000000000001</v>
      </c>
      <c r="I146" s="1">
        <v>31.536000000000001</v>
      </c>
      <c r="J146" s="1">
        <v>31.536000000000001</v>
      </c>
      <c r="K146" s="1">
        <v>31.536000000000001</v>
      </c>
      <c r="L146" s="1">
        <v>31.536000000000001</v>
      </c>
      <c r="M146" s="1">
        <v>31.536000000000001</v>
      </c>
      <c r="N146" s="1">
        <v>31.536000000000001</v>
      </c>
      <c r="O146" s="1">
        <v>31.536000000000001</v>
      </c>
      <c r="P146" s="1">
        <v>31.536000000000001</v>
      </c>
      <c r="Q146" s="1">
        <v>31.536000000000001</v>
      </c>
      <c r="R146" s="1">
        <v>31.536000000000001</v>
      </c>
      <c r="S146" s="1">
        <v>31.536000000000001</v>
      </c>
      <c r="T146" s="1">
        <v>31.536000000000001</v>
      </c>
      <c r="U146" s="1">
        <v>31.536000000000001</v>
      </c>
      <c r="V146" s="1">
        <v>31.536000000000001</v>
      </c>
      <c r="W146" s="1">
        <v>31.536000000000001</v>
      </c>
      <c r="X146" s="1">
        <v>31.536000000000001</v>
      </c>
      <c r="Y146" s="1">
        <v>31.536000000000001</v>
      </c>
      <c r="Z146" s="1">
        <v>31.536000000000001</v>
      </c>
      <c r="AA146" s="1">
        <v>31.536000000000001</v>
      </c>
      <c r="AB146" s="1">
        <v>31.536000000000001</v>
      </c>
      <c r="AC146" s="1">
        <v>31.536000000000001</v>
      </c>
      <c r="AD146" s="1">
        <v>31.536000000000001</v>
      </c>
      <c r="AE146" s="1">
        <v>31.536000000000001</v>
      </c>
      <c r="AF146" s="1">
        <v>31.536000000000001</v>
      </c>
      <c r="AG146" s="1">
        <v>31.536000000000001</v>
      </c>
      <c r="AH146" s="1">
        <v>31.536000000000001</v>
      </c>
      <c r="AI146" s="1">
        <v>31.536000000000001</v>
      </c>
      <c r="AJ146" s="1">
        <v>31.536000000000001</v>
      </c>
      <c r="AK146" s="1">
        <v>31.536000000000001</v>
      </c>
      <c r="AL146" s="1">
        <v>31.536000000000001</v>
      </c>
      <c r="AM146" s="1">
        <v>31.536000000000001</v>
      </c>
      <c r="AN146" s="1">
        <v>31.536000000000001</v>
      </c>
      <c r="AO146" s="1">
        <v>31.536000000000001</v>
      </c>
      <c r="AP146" s="1">
        <v>31.536000000000001</v>
      </c>
    </row>
    <row r="147" spans="1:42" x14ac:dyDescent="0.25">
      <c r="A147" t="str">
        <f t="shared" si="62"/>
        <v>Geothermal Energy</v>
      </c>
      <c r="C147" t="str">
        <f t="shared" si="63"/>
        <v>C_ES-SH-SS_GEO</v>
      </c>
      <c r="F147" s="1">
        <v>31.536000000000001</v>
      </c>
      <c r="G147" s="1">
        <v>31.536000000000001</v>
      </c>
      <c r="H147" s="1">
        <v>31.536000000000001</v>
      </c>
      <c r="I147" s="1">
        <v>31.536000000000001</v>
      </c>
      <c r="J147" s="1">
        <v>31.536000000000001</v>
      </c>
      <c r="K147" s="1">
        <v>31.536000000000001</v>
      </c>
      <c r="L147" s="1">
        <v>31.536000000000001</v>
      </c>
      <c r="M147" s="1">
        <v>31.536000000000001</v>
      </c>
      <c r="N147" s="1">
        <v>31.536000000000001</v>
      </c>
      <c r="O147" s="1">
        <v>31.536000000000001</v>
      </c>
      <c r="P147" s="1">
        <v>31.536000000000001</v>
      </c>
      <c r="Q147" s="1">
        <v>31.536000000000001</v>
      </c>
      <c r="R147" s="1">
        <v>31.536000000000001</v>
      </c>
      <c r="S147" s="1">
        <v>31.536000000000001</v>
      </c>
      <c r="T147" s="1">
        <v>31.536000000000001</v>
      </c>
      <c r="U147" s="1">
        <v>31.536000000000001</v>
      </c>
      <c r="V147" s="1">
        <v>31.536000000000001</v>
      </c>
      <c r="W147" s="1">
        <v>31.536000000000001</v>
      </c>
      <c r="X147" s="1">
        <v>31.536000000000001</v>
      </c>
      <c r="Y147" s="1">
        <v>31.536000000000001</v>
      </c>
      <c r="Z147" s="1">
        <v>31.536000000000001</v>
      </c>
      <c r="AA147" s="1">
        <v>31.536000000000001</v>
      </c>
      <c r="AB147" s="1">
        <v>31.536000000000001</v>
      </c>
      <c r="AC147" s="1">
        <v>31.536000000000001</v>
      </c>
      <c r="AD147" s="1">
        <v>31.536000000000001</v>
      </c>
      <c r="AE147" s="1">
        <v>31.536000000000001</v>
      </c>
      <c r="AF147" s="1">
        <v>31.536000000000001</v>
      </c>
      <c r="AG147" s="1">
        <v>31.536000000000001</v>
      </c>
      <c r="AH147" s="1">
        <v>31.536000000000001</v>
      </c>
      <c r="AI147" s="1">
        <v>31.536000000000001</v>
      </c>
      <c r="AJ147" s="1">
        <v>31.536000000000001</v>
      </c>
      <c r="AK147" s="1">
        <v>31.536000000000001</v>
      </c>
      <c r="AL147" s="1">
        <v>31.536000000000001</v>
      </c>
      <c r="AM147" s="1">
        <v>31.536000000000001</v>
      </c>
      <c r="AN147" s="1">
        <v>31.536000000000001</v>
      </c>
      <c r="AO147" s="1">
        <v>31.536000000000001</v>
      </c>
      <c r="AP147" s="1">
        <v>31.536000000000001</v>
      </c>
    </row>
    <row r="148" spans="1:42" x14ac:dyDescent="0.25">
      <c r="A148" t="str">
        <f t="shared" si="62"/>
        <v>LPG</v>
      </c>
      <c r="C148" t="str">
        <f t="shared" si="63"/>
        <v>C_ES-SH-SS_LPG</v>
      </c>
      <c r="F148" s="1">
        <v>31.536000000000001</v>
      </c>
      <c r="G148" s="1">
        <v>31.536000000000001</v>
      </c>
      <c r="H148" s="1">
        <v>31.536000000000001</v>
      </c>
      <c r="I148" s="1">
        <v>31.536000000000001</v>
      </c>
      <c r="J148" s="1">
        <v>31.536000000000001</v>
      </c>
      <c r="K148" s="1">
        <v>31.536000000000001</v>
      </c>
      <c r="L148" s="1">
        <v>31.536000000000001</v>
      </c>
      <c r="M148" s="1">
        <v>31.536000000000001</v>
      </c>
      <c r="N148" s="1">
        <v>31.536000000000001</v>
      </c>
      <c r="O148" s="1">
        <v>31.536000000000001</v>
      </c>
      <c r="P148" s="1">
        <v>31.536000000000001</v>
      </c>
      <c r="Q148" s="1">
        <v>31.536000000000001</v>
      </c>
      <c r="R148" s="1">
        <v>31.536000000000001</v>
      </c>
      <c r="S148" s="1">
        <v>31.536000000000001</v>
      </c>
      <c r="T148" s="1">
        <v>31.536000000000001</v>
      </c>
      <c r="U148" s="1">
        <v>31.536000000000001</v>
      </c>
      <c r="V148" s="1">
        <v>31.536000000000001</v>
      </c>
      <c r="W148" s="1">
        <v>31.536000000000001</v>
      </c>
      <c r="X148" s="1">
        <v>31.536000000000001</v>
      </c>
      <c r="Y148" s="1">
        <v>31.536000000000001</v>
      </c>
      <c r="Z148" s="1">
        <v>31.536000000000001</v>
      </c>
      <c r="AA148" s="1">
        <v>31.536000000000001</v>
      </c>
      <c r="AB148" s="1">
        <v>31.536000000000001</v>
      </c>
      <c r="AC148" s="1">
        <v>31.536000000000001</v>
      </c>
      <c r="AD148" s="1">
        <v>31.536000000000001</v>
      </c>
      <c r="AE148" s="1">
        <v>31.536000000000001</v>
      </c>
      <c r="AF148" s="1">
        <v>31.536000000000001</v>
      </c>
      <c r="AG148" s="1">
        <v>31.536000000000001</v>
      </c>
      <c r="AH148" s="1">
        <v>31.536000000000001</v>
      </c>
      <c r="AI148" s="1">
        <v>31.536000000000001</v>
      </c>
      <c r="AJ148" s="1">
        <v>31.536000000000001</v>
      </c>
      <c r="AK148" s="1">
        <v>31.536000000000001</v>
      </c>
      <c r="AL148" s="1">
        <v>31.536000000000001</v>
      </c>
      <c r="AM148" s="1">
        <v>31.536000000000001</v>
      </c>
      <c r="AN148" s="1">
        <v>31.536000000000001</v>
      </c>
      <c r="AO148" s="1">
        <v>31.536000000000001</v>
      </c>
      <c r="AP148" s="1">
        <v>31.536000000000001</v>
      </c>
    </row>
    <row r="149" spans="1:42" x14ac:dyDescent="0.25">
      <c r="A149" t="str">
        <f t="shared" si="62"/>
        <v>Solids</v>
      </c>
      <c r="C149" t="str">
        <f t="shared" si="63"/>
        <v>C_ES-SH-SS_COA</v>
      </c>
      <c r="F149" s="1">
        <v>31.536000000000001</v>
      </c>
      <c r="G149" s="1">
        <v>31.536000000000001</v>
      </c>
      <c r="H149" s="1">
        <v>31.536000000000001</v>
      </c>
      <c r="I149" s="1">
        <v>31.536000000000001</v>
      </c>
      <c r="J149" s="1">
        <v>31.536000000000001</v>
      </c>
      <c r="K149" s="1">
        <v>31.536000000000001</v>
      </c>
      <c r="L149" s="1">
        <v>31.536000000000001</v>
      </c>
      <c r="M149" s="1">
        <v>31.536000000000001</v>
      </c>
      <c r="N149" s="1">
        <v>31.536000000000001</v>
      </c>
      <c r="O149" s="1">
        <v>31.536000000000001</v>
      </c>
      <c r="P149" s="1">
        <v>31.536000000000001</v>
      </c>
      <c r="Q149" s="1">
        <v>31.536000000000001</v>
      </c>
      <c r="R149" s="1">
        <v>31.536000000000001</v>
      </c>
      <c r="S149" s="1">
        <v>31.536000000000001</v>
      </c>
      <c r="T149" s="1">
        <v>31.536000000000001</v>
      </c>
      <c r="U149" s="1">
        <v>31.536000000000001</v>
      </c>
      <c r="V149" s="1">
        <v>31.536000000000001</v>
      </c>
      <c r="W149" s="1">
        <v>31.536000000000001</v>
      </c>
      <c r="X149" s="1">
        <v>31.536000000000001</v>
      </c>
      <c r="Y149" s="1">
        <v>31.536000000000001</v>
      </c>
      <c r="Z149" s="1">
        <v>31.536000000000001</v>
      </c>
      <c r="AA149" s="1">
        <v>31.536000000000001</v>
      </c>
      <c r="AB149" s="1">
        <v>31.536000000000001</v>
      </c>
      <c r="AC149" s="1">
        <v>31.536000000000001</v>
      </c>
      <c r="AD149" s="1">
        <v>31.536000000000001</v>
      </c>
      <c r="AE149" s="1">
        <v>31.536000000000001</v>
      </c>
      <c r="AF149" s="1">
        <v>31.536000000000001</v>
      </c>
      <c r="AG149" s="1">
        <v>31.536000000000001</v>
      </c>
      <c r="AH149" s="1">
        <v>31.536000000000001</v>
      </c>
      <c r="AI149" s="1">
        <v>31.536000000000001</v>
      </c>
      <c r="AJ149" s="1">
        <v>31.536000000000001</v>
      </c>
      <c r="AK149" s="1">
        <v>31.536000000000001</v>
      </c>
      <c r="AL149" s="1">
        <v>31.536000000000001</v>
      </c>
      <c r="AM149" s="1">
        <v>31.536000000000001</v>
      </c>
      <c r="AN149" s="1">
        <v>31.536000000000001</v>
      </c>
      <c r="AO149" s="1">
        <v>31.536000000000001</v>
      </c>
      <c r="AP149" s="1">
        <v>31.536000000000001</v>
      </c>
    </row>
    <row r="150" spans="1:42" x14ac:dyDescent="0.25">
      <c r="A150" t="str">
        <f t="shared" si="62"/>
        <v>Biomass and wastes</v>
      </c>
      <c r="C150" t="str">
        <f t="shared" si="63"/>
        <v>C_ES-SH-OF_BIO</v>
      </c>
      <c r="F150" s="1">
        <v>31.536000000000001</v>
      </c>
      <c r="G150" s="1">
        <v>31.536000000000001</v>
      </c>
      <c r="H150" s="1">
        <v>31.536000000000001</v>
      </c>
      <c r="I150" s="1">
        <v>31.536000000000001</v>
      </c>
      <c r="J150" s="1">
        <v>31.536000000000001</v>
      </c>
      <c r="K150" s="1">
        <v>31.536000000000001</v>
      </c>
      <c r="L150" s="1">
        <v>31.536000000000001</v>
      </c>
      <c r="M150" s="1">
        <v>31.536000000000001</v>
      </c>
      <c r="N150" s="1">
        <v>31.536000000000001</v>
      </c>
      <c r="O150" s="1">
        <v>31.536000000000001</v>
      </c>
      <c r="P150" s="1">
        <v>31.536000000000001</v>
      </c>
      <c r="Q150" s="1">
        <v>31.536000000000001</v>
      </c>
      <c r="R150" s="1">
        <v>31.536000000000001</v>
      </c>
      <c r="S150" s="1">
        <v>31.536000000000001</v>
      </c>
      <c r="T150" s="1">
        <v>31.536000000000001</v>
      </c>
      <c r="U150" s="1">
        <v>31.536000000000001</v>
      </c>
      <c r="V150" s="1">
        <v>31.536000000000001</v>
      </c>
      <c r="W150" s="1">
        <v>31.536000000000001</v>
      </c>
      <c r="X150" s="1">
        <v>31.536000000000001</v>
      </c>
      <c r="Y150" s="1">
        <v>31.536000000000001</v>
      </c>
      <c r="Z150" s="1">
        <v>31.536000000000001</v>
      </c>
      <c r="AA150" s="1">
        <v>31.536000000000001</v>
      </c>
      <c r="AB150" s="1">
        <v>31.536000000000001</v>
      </c>
      <c r="AC150" s="1">
        <v>31.536000000000001</v>
      </c>
      <c r="AD150" s="1">
        <v>31.536000000000001</v>
      </c>
      <c r="AE150" s="1">
        <v>31.536000000000001</v>
      </c>
      <c r="AF150" s="1">
        <v>31.536000000000001</v>
      </c>
      <c r="AG150" s="1">
        <v>31.536000000000001</v>
      </c>
      <c r="AH150" s="1">
        <v>31.536000000000001</v>
      </c>
      <c r="AI150" s="1">
        <v>31.536000000000001</v>
      </c>
      <c r="AJ150" s="1">
        <v>31.536000000000001</v>
      </c>
      <c r="AK150" s="1">
        <v>31.536000000000001</v>
      </c>
      <c r="AL150" s="1">
        <v>31.536000000000001</v>
      </c>
      <c r="AM150" s="1">
        <v>31.536000000000001</v>
      </c>
      <c r="AN150" s="1">
        <v>31.536000000000001</v>
      </c>
      <c r="AO150" s="1">
        <v>31.536000000000001</v>
      </c>
      <c r="AP150" s="1">
        <v>31.536000000000001</v>
      </c>
    </row>
    <row r="151" spans="1:42" x14ac:dyDescent="0.25">
      <c r="A151" t="str">
        <f t="shared" si="62"/>
        <v>Derived heat</v>
      </c>
      <c r="C151" t="str">
        <f t="shared" si="63"/>
        <v>C_ES-SH-OF_HET</v>
      </c>
      <c r="F151" s="1">
        <v>31.536000000000001</v>
      </c>
      <c r="G151" s="1">
        <v>31.536000000000001</v>
      </c>
      <c r="H151" s="1">
        <v>31.536000000000001</v>
      </c>
      <c r="I151" s="1">
        <v>31.536000000000001</v>
      </c>
      <c r="J151" s="1">
        <v>31.536000000000001</v>
      </c>
      <c r="K151" s="1">
        <v>31.536000000000001</v>
      </c>
      <c r="L151" s="1">
        <v>31.536000000000001</v>
      </c>
      <c r="M151" s="1">
        <v>31.536000000000001</v>
      </c>
      <c r="N151" s="1">
        <v>31.536000000000001</v>
      </c>
      <c r="O151" s="1">
        <v>31.536000000000001</v>
      </c>
      <c r="P151" s="1">
        <v>31.536000000000001</v>
      </c>
      <c r="Q151" s="1">
        <v>31.536000000000001</v>
      </c>
      <c r="R151" s="1">
        <v>31.536000000000001</v>
      </c>
      <c r="S151" s="1">
        <v>31.536000000000001</v>
      </c>
      <c r="T151" s="1">
        <v>31.536000000000001</v>
      </c>
      <c r="U151" s="1">
        <v>31.536000000000001</v>
      </c>
      <c r="V151" s="1">
        <v>31.536000000000001</v>
      </c>
      <c r="W151" s="1">
        <v>31.536000000000001</v>
      </c>
      <c r="X151" s="1">
        <v>31.536000000000001</v>
      </c>
      <c r="Y151" s="1">
        <v>31.536000000000001</v>
      </c>
      <c r="Z151" s="1">
        <v>31.536000000000001</v>
      </c>
      <c r="AA151" s="1">
        <v>31.536000000000001</v>
      </c>
      <c r="AB151" s="1">
        <v>31.536000000000001</v>
      </c>
      <c r="AC151" s="1">
        <v>31.536000000000001</v>
      </c>
      <c r="AD151" s="1">
        <v>31.536000000000001</v>
      </c>
      <c r="AE151" s="1">
        <v>31.536000000000001</v>
      </c>
      <c r="AF151" s="1">
        <v>31.536000000000001</v>
      </c>
      <c r="AG151" s="1">
        <v>31.536000000000001</v>
      </c>
      <c r="AH151" s="1">
        <v>31.536000000000001</v>
      </c>
      <c r="AI151" s="1">
        <v>31.536000000000001</v>
      </c>
      <c r="AJ151" s="1">
        <v>31.536000000000001</v>
      </c>
      <c r="AK151" s="1">
        <v>31.536000000000001</v>
      </c>
      <c r="AL151" s="1">
        <v>31.536000000000001</v>
      </c>
      <c r="AM151" s="1">
        <v>31.536000000000001</v>
      </c>
      <c r="AN151" s="1">
        <v>31.536000000000001</v>
      </c>
      <c r="AO151" s="1">
        <v>31.536000000000001</v>
      </c>
      <c r="AP151" s="1">
        <v>31.536000000000001</v>
      </c>
    </row>
    <row r="152" spans="1:42" x14ac:dyDescent="0.25">
      <c r="A152" t="str">
        <f t="shared" si="62"/>
        <v>Electricity</v>
      </c>
      <c r="C152" t="str">
        <f t="shared" si="63"/>
        <v>C_ES-SH-OF_ELC</v>
      </c>
      <c r="F152" s="1">
        <v>31.536000000000001</v>
      </c>
      <c r="G152" s="1">
        <v>31.536000000000001</v>
      </c>
      <c r="H152" s="1">
        <v>31.536000000000001</v>
      </c>
      <c r="I152" s="1">
        <v>31.536000000000001</v>
      </c>
      <c r="J152" s="1">
        <v>31.536000000000001</v>
      </c>
      <c r="K152" s="1">
        <v>31.536000000000001</v>
      </c>
      <c r="L152" s="1">
        <v>31.536000000000001</v>
      </c>
      <c r="M152" s="1">
        <v>31.536000000000001</v>
      </c>
      <c r="N152" s="1">
        <v>31.536000000000001</v>
      </c>
      <c r="O152" s="1">
        <v>31.536000000000001</v>
      </c>
      <c r="P152" s="1">
        <v>31.536000000000001</v>
      </c>
      <c r="Q152" s="1">
        <v>31.536000000000001</v>
      </c>
      <c r="R152" s="1">
        <v>31.536000000000001</v>
      </c>
      <c r="S152" s="1">
        <v>31.536000000000001</v>
      </c>
      <c r="T152" s="1">
        <v>31.536000000000001</v>
      </c>
      <c r="U152" s="1">
        <v>31.536000000000001</v>
      </c>
      <c r="V152" s="1">
        <v>31.536000000000001</v>
      </c>
      <c r="W152" s="1">
        <v>31.536000000000001</v>
      </c>
      <c r="X152" s="1">
        <v>31.536000000000001</v>
      </c>
      <c r="Y152" s="1">
        <v>31.536000000000001</v>
      </c>
      <c r="Z152" s="1">
        <v>31.536000000000001</v>
      </c>
      <c r="AA152" s="1">
        <v>31.536000000000001</v>
      </c>
      <c r="AB152" s="1">
        <v>31.536000000000001</v>
      </c>
      <c r="AC152" s="1">
        <v>31.536000000000001</v>
      </c>
      <c r="AD152" s="1">
        <v>31.536000000000001</v>
      </c>
      <c r="AE152" s="1">
        <v>31.536000000000001</v>
      </c>
      <c r="AF152" s="1">
        <v>31.536000000000001</v>
      </c>
      <c r="AG152" s="1">
        <v>31.536000000000001</v>
      </c>
      <c r="AH152" s="1">
        <v>31.536000000000001</v>
      </c>
      <c r="AI152" s="1">
        <v>31.536000000000001</v>
      </c>
      <c r="AJ152" s="1">
        <v>31.536000000000001</v>
      </c>
      <c r="AK152" s="1">
        <v>31.536000000000001</v>
      </c>
      <c r="AL152" s="1">
        <v>31.536000000000001</v>
      </c>
      <c r="AM152" s="1">
        <v>31.536000000000001</v>
      </c>
      <c r="AN152" s="1">
        <v>31.536000000000001</v>
      </c>
      <c r="AO152" s="1">
        <v>31.536000000000001</v>
      </c>
      <c r="AP152" s="1">
        <v>31.536000000000001</v>
      </c>
    </row>
    <row r="153" spans="1:42" x14ac:dyDescent="0.25">
      <c r="A153" t="str">
        <f t="shared" si="62"/>
        <v>Gas</v>
      </c>
      <c r="C153" t="str">
        <f t="shared" si="63"/>
        <v>C_ES-SH-OF_GAS</v>
      </c>
      <c r="F153" s="1">
        <v>31.536000000000001</v>
      </c>
      <c r="G153" s="1">
        <v>31.536000000000001</v>
      </c>
      <c r="H153" s="1">
        <v>31.536000000000001</v>
      </c>
      <c r="I153" s="1">
        <v>31.536000000000001</v>
      </c>
      <c r="J153" s="1">
        <v>31.536000000000001</v>
      </c>
      <c r="K153" s="1">
        <v>31.536000000000001</v>
      </c>
      <c r="L153" s="1">
        <v>31.536000000000001</v>
      </c>
      <c r="M153" s="1">
        <v>31.536000000000001</v>
      </c>
      <c r="N153" s="1">
        <v>31.536000000000001</v>
      </c>
      <c r="O153" s="1">
        <v>31.536000000000001</v>
      </c>
      <c r="P153" s="1">
        <v>31.536000000000001</v>
      </c>
      <c r="Q153" s="1">
        <v>31.536000000000001</v>
      </c>
      <c r="R153" s="1">
        <v>31.536000000000001</v>
      </c>
      <c r="S153" s="1">
        <v>31.536000000000001</v>
      </c>
      <c r="T153" s="1">
        <v>31.536000000000001</v>
      </c>
      <c r="U153" s="1">
        <v>31.536000000000001</v>
      </c>
      <c r="V153" s="1">
        <v>31.536000000000001</v>
      </c>
      <c r="W153" s="1">
        <v>31.536000000000001</v>
      </c>
      <c r="X153" s="1">
        <v>31.536000000000001</v>
      </c>
      <c r="Y153" s="1">
        <v>31.536000000000001</v>
      </c>
      <c r="Z153" s="1">
        <v>31.536000000000001</v>
      </c>
      <c r="AA153" s="1">
        <v>31.536000000000001</v>
      </c>
      <c r="AB153" s="1">
        <v>31.536000000000001</v>
      </c>
      <c r="AC153" s="1">
        <v>31.536000000000001</v>
      </c>
      <c r="AD153" s="1">
        <v>31.536000000000001</v>
      </c>
      <c r="AE153" s="1">
        <v>31.536000000000001</v>
      </c>
      <c r="AF153" s="1">
        <v>31.536000000000001</v>
      </c>
      <c r="AG153" s="1">
        <v>31.536000000000001</v>
      </c>
      <c r="AH153" s="1">
        <v>31.536000000000001</v>
      </c>
      <c r="AI153" s="1">
        <v>31.536000000000001</v>
      </c>
      <c r="AJ153" s="1">
        <v>31.536000000000001</v>
      </c>
      <c r="AK153" s="1">
        <v>31.536000000000001</v>
      </c>
      <c r="AL153" s="1">
        <v>31.536000000000001</v>
      </c>
      <c r="AM153" s="1">
        <v>31.536000000000001</v>
      </c>
      <c r="AN153" s="1">
        <v>31.536000000000001</v>
      </c>
      <c r="AO153" s="1">
        <v>31.536000000000001</v>
      </c>
      <c r="AP153" s="1">
        <v>31.536000000000001</v>
      </c>
    </row>
    <row r="154" spans="1:42" x14ac:dyDescent="0.25">
      <c r="A154" t="str">
        <f t="shared" si="62"/>
        <v>GDO and other liquids</v>
      </c>
      <c r="C154" t="str">
        <f t="shared" si="63"/>
        <v>C_ES-SH-OF_OIL</v>
      </c>
      <c r="F154" s="1">
        <v>31.536000000000001</v>
      </c>
      <c r="G154" s="1">
        <v>31.536000000000001</v>
      </c>
      <c r="H154" s="1">
        <v>31.536000000000001</v>
      </c>
      <c r="I154" s="1">
        <v>31.536000000000001</v>
      </c>
      <c r="J154" s="1">
        <v>31.536000000000001</v>
      </c>
      <c r="K154" s="1">
        <v>31.536000000000001</v>
      </c>
      <c r="L154" s="1">
        <v>31.536000000000001</v>
      </c>
      <c r="M154" s="1">
        <v>31.536000000000001</v>
      </c>
      <c r="N154" s="1">
        <v>31.536000000000001</v>
      </c>
      <c r="O154" s="1">
        <v>31.536000000000001</v>
      </c>
      <c r="P154" s="1">
        <v>31.536000000000001</v>
      </c>
      <c r="Q154" s="1">
        <v>31.536000000000001</v>
      </c>
      <c r="R154" s="1">
        <v>31.536000000000001</v>
      </c>
      <c r="S154" s="1">
        <v>31.536000000000001</v>
      </c>
      <c r="T154" s="1">
        <v>31.536000000000001</v>
      </c>
      <c r="U154" s="1">
        <v>31.536000000000001</v>
      </c>
      <c r="V154" s="1">
        <v>31.536000000000001</v>
      </c>
      <c r="W154" s="1">
        <v>31.536000000000001</v>
      </c>
      <c r="X154" s="1">
        <v>31.536000000000001</v>
      </c>
      <c r="Y154" s="1">
        <v>31.536000000000001</v>
      </c>
      <c r="Z154" s="1">
        <v>31.536000000000001</v>
      </c>
      <c r="AA154" s="1">
        <v>31.536000000000001</v>
      </c>
      <c r="AB154" s="1">
        <v>31.536000000000001</v>
      </c>
      <c r="AC154" s="1">
        <v>31.536000000000001</v>
      </c>
      <c r="AD154" s="1">
        <v>31.536000000000001</v>
      </c>
      <c r="AE154" s="1">
        <v>31.536000000000001</v>
      </c>
      <c r="AF154" s="1">
        <v>31.536000000000001</v>
      </c>
      <c r="AG154" s="1">
        <v>31.536000000000001</v>
      </c>
      <c r="AH154" s="1">
        <v>31.536000000000001</v>
      </c>
      <c r="AI154" s="1">
        <v>31.536000000000001</v>
      </c>
      <c r="AJ154" s="1">
        <v>31.536000000000001</v>
      </c>
      <c r="AK154" s="1">
        <v>31.536000000000001</v>
      </c>
      <c r="AL154" s="1">
        <v>31.536000000000001</v>
      </c>
      <c r="AM154" s="1">
        <v>31.536000000000001</v>
      </c>
      <c r="AN154" s="1">
        <v>31.536000000000001</v>
      </c>
      <c r="AO154" s="1">
        <v>31.536000000000001</v>
      </c>
      <c r="AP154" s="1">
        <v>31.536000000000001</v>
      </c>
    </row>
    <row r="155" spans="1:42" x14ac:dyDescent="0.25">
      <c r="A155" t="str">
        <f t="shared" si="62"/>
        <v>Geothermal Energy</v>
      </c>
      <c r="C155" t="str">
        <f t="shared" si="63"/>
        <v>C_ES-SH-OF_GEO</v>
      </c>
      <c r="F155" s="1">
        <v>31.536000000000001</v>
      </c>
      <c r="G155" s="1">
        <v>31.536000000000001</v>
      </c>
      <c r="H155" s="1">
        <v>31.536000000000001</v>
      </c>
      <c r="I155" s="1">
        <v>31.536000000000001</v>
      </c>
      <c r="J155" s="1">
        <v>31.536000000000001</v>
      </c>
      <c r="K155" s="1">
        <v>31.536000000000001</v>
      </c>
      <c r="L155" s="1">
        <v>31.536000000000001</v>
      </c>
      <c r="M155" s="1">
        <v>31.536000000000001</v>
      </c>
      <c r="N155" s="1">
        <v>31.536000000000001</v>
      </c>
      <c r="O155" s="1">
        <v>31.536000000000001</v>
      </c>
      <c r="P155" s="1">
        <v>31.536000000000001</v>
      </c>
      <c r="Q155" s="1">
        <v>31.536000000000001</v>
      </c>
      <c r="R155" s="1">
        <v>31.536000000000001</v>
      </c>
      <c r="S155" s="1">
        <v>31.536000000000001</v>
      </c>
      <c r="T155" s="1">
        <v>31.536000000000001</v>
      </c>
      <c r="U155" s="1">
        <v>31.536000000000001</v>
      </c>
      <c r="V155" s="1">
        <v>31.536000000000001</v>
      </c>
      <c r="W155" s="1">
        <v>31.536000000000001</v>
      </c>
      <c r="X155" s="1">
        <v>31.536000000000001</v>
      </c>
      <c r="Y155" s="1">
        <v>31.536000000000001</v>
      </c>
      <c r="Z155" s="1">
        <v>31.536000000000001</v>
      </c>
      <c r="AA155" s="1">
        <v>31.536000000000001</v>
      </c>
      <c r="AB155" s="1">
        <v>31.536000000000001</v>
      </c>
      <c r="AC155" s="1">
        <v>31.536000000000001</v>
      </c>
      <c r="AD155" s="1">
        <v>31.536000000000001</v>
      </c>
      <c r="AE155" s="1">
        <v>31.536000000000001</v>
      </c>
      <c r="AF155" s="1">
        <v>31.536000000000001</v>
      </c>
      <c r="AG155" s="1">
        <v>31.536000000000001</v>
      </c>
      <c r="AH155" s="1">
        <v>31.536000000000001</v>
      </c>
      <c r="AI155" s="1">
        <v>31.536000000000001</v>
      </c>
      <c r="AJ155" s="1">
        <v>31.536000000000001</v>
      </c>
      <c r="AK155" s="1">
        <v>31.536000000000001</v>
      </c>
      <c r="AL155" s="1">
        <v>31.536000000000001</v>
      </c>
      <c r="AM155" s="1">
        <v>31.536000000000001</v>
      </c>
      <c r="AN155" s="1">
        <v>31.536000000000001</v>
      </c>
      <c r="AO155" s="1">
        <v>31.536000000000001</v>
      </c>
      <c r="AP155" s="1">
        <v>31.536000000000001</v>
      </c>
    </row>
    <row r="156" spans="1:42" x14ac:dyDescent="0.25">
      <c r="A156" t="str">
        <f t="shared" si="62"/>
        <v>LPG</v>
      </c>
      <c r="C156" t="str">
        <f t="shared" si="63"/>
        <v>C_ES-SH-OF_LPG</v>
      </c>
      <c r="F156" s="1">
        <v>31.536000000000001</v>
      </c>
      <c r="G156" s="1">
        <v>31.536000000000001</v>
      </c>
      <c r="H156" s="1">
        <v>31.536000000000001</v>
      </c>
      <c r="I156" s="1">
        <v>31.536000000000001</v>
      </c>
      <c r="J156" s="1">
        <v>31.536000000000001</v>
      </c>
      <c r="K156" s="1">
        <v>31.536000000000001</v>
      </c>
      <c r="L156" s="1">
        <v>31.536000000000001</v>
      </c>
      <c r="M156" s="1">
        <v>31.536000000000001</v>
      </c>
      <c r="N156" s="1">
        <v>31.536000000000001</v>
      </c>
      <c r="O156" s="1">
        <v>31.536000000000001</v>
      </c>
      <c r="P156" s="1">
        <v>31.536000000000001</v>
      </c>
      <c r="Q156" s="1">
        <v>31.536000000000001</v>
      </c>
      <c r="R156" s="1">
        <v>31.536000000000001</v>
      </c>
      <c r="S156" s="1">
        <v>31.536000000000001</v>
      </c>
      <c r="T156" s="1">
        <v>31.536000000000001</v>
      </c>
      <c r="U156" s="1">
        <v>31.536000000000001</v>
      </c>
      <c r="V156" s="1">
        <v>31.536000000000001</v>
      </c>
      <c r="W156" s="1">
        <v>31.536000000000001</v>
      </c>
      <c r="X156" s="1">
        <v>31.536000000000001</v>
      </c>
      <c r="Y156" s="1">
        <v>31.536000000000001</v>
      </c>
      <c r="Z156" s="1">
        <v>31.536000000000001</v>
      </c>
      <c r="AA156" s="1">
        <v>31.536000000000001</v>
      </c>
      <c r="AB156" s="1">
        <v>31.536000000000001</v>
      </c>
      <c r="AC156" s="1">
        <v>31.536000000000001</v>
      </c>
      <c r="AD156" s="1">
        <v>31.536000000000001</v>
      </c>
      <c r="AE156" s="1">
        <v>31.536000000000001</v>
      </c>
      <c r="AF156" s="1">
        <v>31.536000000000001</v>
      </c>
      <c r="AG156" s="1">
        <v>31.536000000000001</v>
      </c>
      <c r="AH156" s="1">
        <v>31.536000000000001</v>
      </c>
      <c r="AI156" s="1">
        <v>31.536000000000001</v>
      </c>
      <c r="AJ156" s="1">
        <v>31.536000000000001</v>
      </c>
      <c r="AK156" s="1">
        <v>31.536000000000001</v>
      </c>
      <c r="AL156" s="1">
        <v>31.536000000000001</v>
      </c>
      <c r="AM156" s="1">
        <v>31.536000000000001</v>
      </c>
      <c r="AN156" s="1">
        <v>31.536000000000001</v>
      </c>
      <c r="AO156" s="1">
        <v>31.536000000000001</v>
      </c>
      <c r="AP156" s="1">
        <v>31.536000000000001</v>
      </c>
    </row>
    <row r="157" spans="1:42" x14ac:dyDescent="0.25">
      <c r="A157" t="str">
        <f t="shared" si="62"/>
        <v>Solids</v>
      </c>
      <c r="C157" t="str">
        <f t="shared" si="63"/>
        <v>C_ES-SH-OF_COA</v>
      </c>
      <c r="F157" s="1">
        <v>31.536000000000001</v>
      </c>
      <c r="G157" s="1">
        <v>31.536000000000001</v>
      </c>
      <c r="H157" s="1">
        <v>31.536000000000001</v>
      </c>
      <c r="I157" s="1">
        <v>31.536000000000001</v>
      </c>
      <c r="J157" s="1">
        <v>31.536000000000001</v>
      </c>
      <c r="K157" s="1">
        <v>31.536000000000001</v>
      </c>
      <c r="L157" s="1">
        <v>31.536000000000001</v>
      </c>
      <c r="M157" s="1">
        <v>31.536000000000001</v>
      </c>
      <c r="N157" s="1">
        <v>31.536000000000001</v>
      </c>
      <c r="O157" s="1">
        <v>31.536000000000001</v>
      </c>
      <c r="P157" s="1">
        <v>31.536000000000001</v>
      </c>
      <c r="Q157" s="1">
        <v>31.536000000000001</v>
      </c>
      <c r="R157" s="1">
        <v>31.536000000000001</v>
      </c>
      <c r="S157" s="1">
        <v>31.536000000000001</v>
      </c>
      <c r="T157" s="1">
        <v>31.536000000000001</v>
      </c>
      <c r="U157" s="1">
        <v>31.536000000000001</v>
      </c>
      <c r="V157" s="1">
        <v>31.536000000000001</v>
      </c>
      <c r="W157" s="1">
        <v>31.536000000000001</v>
      </c>
      <c r="X157" s="1">
        <v>31.536000000000001</v>
      </c>
      <c r="Y157" s="1">
        <v>31.536000000000001</v>
      </c>
      <c r="Z157" s="1">
        <v>31.536000000000001</v>
      </c>
      <c r="AA157" s="1">
        <v>31.536000000000001</v>
      </c>
      <c r="AB157" s="1">
        <v>31.536000000000001</v>
      </c>
      <c r="AC157" s="1">
        <v>31.536000000000001</v>
      </c>
      <c r="AD157" s="1">
        <v>31.536000000000001</v>
      </c>
      <c r="AE157" s="1">
        <v>31.536000000000001</v>
      </c>
      <c r="AF157" s="1">
        <v>31.536000000000001</v>
      </c>
      <c r="AG157" s="1">
        <v>31.536000000000001</v>
      </c>
      <c r="AH157" s="1">
        <v>31.536000000000001</v>
      </c>
      <c r="AI157" s="1">
        <v>31.536000000000001</v>
      </c>
      <c r="AJ157" s="1">
        <v>31.536000000000001</v>
      </c>
      <c r="AK157" s="1">
        <v>31.536000000000001</v>
      </c>
      <c r="AL157" s="1">
        <v>31.536000000000001</v>
      </c>
      <c r="AM157" s="1">
        <v>31.536000000000001</v>
      </c>
      <c r="AN157" s="1">
        <v>31.536000000000001</v>
      </c>
      <c r="AO157" s="1">
        <v>31.536000000000001</v>
      </c>
      <c r="AP157" s="1">
        <v>31.536000000000001</v>
      </c>
    </row>
    <row r="158" spans="1:42" x14ac:dyDescent="0.25">
      <c r="AH158" s="1"/>
    </row>
    <row r="159" spans="1:42" x14ac:dyDescent="0.25">
      <c r="AH159" s="1"/>
    </row>
    <row r="160" spans="1:42" x14ac:dyDescent="0.25">
      <c r="AH160" s="1"/>
    </row>
    <row r="161" spans="1:42" x14ac:dyDescent="0.25">
      <c r="E161" s="3" t="s">
        <v>74</v>
      </c>
    </row>
    <row r="162" spans="1:42" ht="15.75" thickBot="1" x14ac:dyDescent="0.3">
      <c r="C162" s="178" t="s">
        <v>42</v>
      </c>
      <c r="D162" s="178" t="s">
        <v>47</v>
      </c>
      <c r="E162" s="178" t="s">
        <v>34</v>
      </c>
      <c r="F162" s="177" t="s">
        <v>0</v>
      </c>
      <c r="G162" s="177" t="s">
        <v>1</v>
      </c>
      <c r="H162" s="177" t="s">
        <v>2</v>
      </c>
      <c r="I162" s="177" t="s">
        <v>33</v>
      </c>
      <c r="J162" s="177" t="s">
        <v>3</v>
      </c>
      <c r="K162" s="177" t="s">
        <v>4</v>
      </c>
      <c r="L162" s="177" t="s">
        <v>5</v>
      </c>
      <c r="M162" s="177" t="s">
        <v>6</v>
      </c>
      <c r="N162" s="177" t="s">
        <v>7</v>
      </c>
      <c r="O162" s="177" t="s">
        <v>9</v>
      </c>
      <c r="P162" s="177" t="s">
        <v>10</v>
      </c>
      <c r="Q162" s="177" t="s">
        <v>11</v>
      </c>
      <c r="R162" s="177" t="s">
        <v>8</v>
      </c>
      <c r="S162" s="177" t="s">
        <v>12</v>
      </c>
      <c r="T162" s="177" t="s">
        <v>13</v>
      </c>
      <c r="U162" s="177" t="s">
        <v>14</v>
      </c>
      <c r="V162" s="177" t="s">
        <v>15</v>
      </c>
      <c r="W162" s="177" t="s">
        <v>16</v>
      </c>
      <c r="X162" s="177" t="s">
        <v>17</v>
      </c>
      <c r="Y162" s="177" t="s">
        <v>18</v>
      </c>
      <c r="Z162" s="177" t="s">
        <v>19</v>
      </c>
      <c r="AA162" s="177" t="s">
        <v>20</v>
      </c>
      <c r="AB162" s="177" t="s">
        <v>21</v>
      </c>
      <c r="AC162" s="177" t="s">
        <v>22</v>
      </c>
      <c r="AD162" s="177" t="s">
        <v>23</v>
      </c>
      <c r="AE162" s="177" t="s">
        <v>24</v>
      </c>
      <c r="AF162" s="177" t="s">
        <v>25</v>
      </c>
      <c r="AG162" s="177" t="s">
        <v>26</v>
      </c>
      <c r="AH162" s="177" t="s">
        <v>27</v>
      </c>
      <c r="AI162" s="177" t="s">
        <v>28</v>
      </c>
      <c r="AJ162" s="177" t="s">
        <v>29</v>
      </c>
      <c r="AK162" s="177" t="s">
        <v>121</v>
      </c>
      <c r="AL162" s="177" t="s">
        <v>122</v>
      </c>
      <c r="AM162" s="177" t="s">
        <v>124</v>
      </c>
      <c r="AN162" s="177" t="s">
        <v>125</v>
      </c>
      <c r="AO162" s="177" t="s">
        <v>126</v>
      </c>
      <c r="AP162" s="177" t="s">
        <v>123</v>
      </c>
    </row>
    <row r="163" spans="1:42" x14ac:dyDescent="0.25">
      <c r="A163" t="str">
        <f>A110</f>
        <v>Biomass and wastes</v>
      </c>
      <c r="C163" t="str">
        <f>C110</f>
        <v>C_ES-SH-HO_BIO</v>
      </c>
      <c r="F163">
        <v>0.15</v>
      </c>
      <c r="G163">
        <v>0.15</v>
      </c>
      <c r="H163">
        <v>0.15</v>
      </c>
      <c r="I163">
        <v>0.15</v>
      </c>
      <c r="J163">
        <v>0.15</v>
      </c>
      <c r="K163">
        <v>0.15</v>
      </c>
      <c r="L163">
        <v>0.15</v>
      </c>
      <c r="M163">
        <v>0.15</v>
      </c>
      <c r="N163">
        <v>0.15</v>
      </c>
      <c r="O163">
        <v>0.15</v>
      </c>
      <c r="P163">
        <v>0.15</v>
      </c>
      <c r="Q163">
        <v>0.15</v>
      </c>
      <c r="R163">
        <v>0.15</v>
      </c>
      <c r="S163">
        <v>0.15</v>
      </c>
      <c r="T163">
        <v>0.15</v>
      </c>
      <c r="U163">
        <v>0.15</v>
      </c>
      <c r="V163">
        <v>0.15</v>
      </c>
      <c r="W163">
        <v>0.15</v>
      </c>
      <c r="X163">
        <v>0.15</v>
      </c>
      <c r="Y163">
        <v>0.15</v>
      </c>
      <c r="Z163">
        <v>0.15</v>
      </c>
      <c r="AA163">
        <v>0.15</v>
      </c>
      <c r="AB163">
        <v>0.15</v>
      </c>
      <c r="AC163">
        <v>0.15</v>
      </c>
      <c r="AD163">
        <v>0.15</v>
      </c>
      <c r="AE163">
        <v>0.15</v>
      </c>
      <c r="AF163">
        <v>0.15</v>
      </c>
      <c r="AG163">
        <v>0.15</v>
      </c>
      <c r="AH163">
        <v>0.15</v>
      </c>
      <c r="AI163">
        <v>0.15</v>
      </c>
      <c r="AJ163">
        <v>0.15</v>
      </c>
      <c r="AK163">
        <v>0.15</v>
      </c>
      <c r="AL163">
        <v>0.15</v>
      </c>
      <c r="AM163">
        <v>0.15</v>
      </c>
      <c r="AN163">
        <v>0.15</v>
      </c>
      <c r="AO163">
        <v>0.15</v>
      </c>
      <c r="AP163">
        <v>0.15</v>
      </c>
    </row>
    <row r="164" spans="1:42" x14ac:dyDescent="0.25">
      <c r="A164" t="str">
        <f t="shared" ref="A164:A210" si="66">A111</f>
        <v>Derived heat</v>
      </c>
      <c r="C164" t="str">
        <f t="shared" ref="C164:C210" si="67">C111</f>
        <v>C_ES-SH-HO_HET</v>
      </c>
      <c r="F164">
        <v>0.15</v>
      </c>
      <c r="G164">
        <v>0.15</v>
      </c>
      <c r="H164">
        <v>0.15</v>
      </c>
      <c r="I164">
        <v>0.15</v>
      </c>
      <c r="J164">
        <v>0.15</v>
      </c>
      <c r="K164">
        <v>0.15</v>
      </c>
      <c r="L164">
        <v>0.15</v>
      </c>
      <c r="M164">
        <v>0.15</v>
      </c>
      <c r="N164">
        <v>0.15</v>
      </c>
      <c r="O164">
        <v>0.15</v>
      </c>
      <c r="P164">
        <v>0.15</v>
      </c>
      <c r="Q164">
        <v>0.15</v>
      </c>
      <c r="R164">
        <v>0.15</v>
      </c>
      <c r="S164">
        <v>0.15</v>
      </c>
      <c r="T164">
        <v>0.15</v>
      </c>
      <c r="U164">
        <v>0.15</v>
      </c>
      <c r="V164">
        <v>0.15</v>
      </c>
      <c r="W164">
        <v>0.15</v>
      </c>
      <c r="X164">
        <v>0.15</v>
      </c>
      <c r="Y164">
        <v>0.15</v>
      </c>
      <c r="Z164">
        <v>0.15</v>
      </c>
      <c r="AA164">
        <v>0.15</v>
      </c>
      <c r="AB164">
        <v>0.15</v>
      </c>
      <c r="AC164">
        <v>0.15</v>
      </c>
      <c r="AD164">
        <v>0.15</v>
      </c>
      <c r="AE164">
        <v>0.15</v>
      </c>
      <c r="AF164">
        <v>0.15</v>
      </c>
      <c r="AG164">
        <v>0.15</v>
      </c>
      <c r="AH164">
        <v>0.15</v>
      </c>
      <c r="AI164">
        <v>0.15</v>
      </c>
      <c r="AJ164">
        <v>0.15</v>
      </c>
      <c r="AK164">
        <v>0.15</v>
      </c>
      <c r="AL164">
        <v>0.15</v>
      </c>
      <c r="AM164">
        <v>0.15</v>
      </c>
      <c r="AN164">
        <v>0.15</v>
      </c>
      <c r="AO164">
        <v>0.15</v>
      </c>
      <c r="AP164">
        <v>0.15</v>
      </c>
    </row>
    <row r="165" spans="1:42" x14ac:dyDescent="0.25">
      <c r="A165" t="str">
        <f t="shared" si="66"/>
        <v>Electricity</v>
      </c>
      <c r="C165" t="str">
        <f t="shared" si="67"/>
        <v>C_ES-SH-HO_ELC</v>
      </c>
      <c r="F165">
        <v>0.15</v>
      </c>
      <c r="G165">
        <v>0.15</v>
      </c>
      <c r="H165">
        <v>0.15</v>
      </c>
      <c r="I165">
        <v>0.15</v>
      </c>
      <c r="J165">
        <v>0.15</v>
      </c>
      <c r="K165">
        <v>0.15</v>
      </c>
      <c r="L165">
        <v>0.15</v>
      </c>
      <c r="M165">
        <v>0.15</v>
      </c>
      <c r="N165">
        <v>0.15</v>
      </c>
      <c r="O165">
        <v>0.15</v>
      </c>
      <c r="P165">
        <v>0.15</v>
      </c>
      <c r="Q165">
        <v>0.15</v>
      </c>
      <c r="R165">
        <v>0.15</v>
      </c>
      <c r="S165">
        <v>0.15</v>
      </c>
      <c r="T165">
        <v>0.15</v>
      </c>
      <c r="U165">
        <v>0.15</v>
      </c>
      <c r="V165">
        <v>0.15</v>
      </c>
      <c r="W165">
        <v>0.15</v>
      </c>
      <c r="X165">
        <v>0.15</v>
      </c>
      <c r="Y165">
        <v>0.15</v>
      </c>
      <c r="Z165">
        <v>0.15</v>
      </c>
      <c r="AA165">
        <v>0.15</v>
      </c>
      <c r="AB165">
        <v>0.15</v>
      </c>
      <c r="AC165">
        <v>0.15</v>
      </c>
      <c r="AD165">
        <v>0.15</v>
      </c>
      <c r="AE165">
        <v>0.15</v>
      </c>
      <c r="AF165">
        <v>0.15</v>
      </c>
      <c r="AG165">
        <v>0.15</v>
      </c>
      <c r="AH165">
        <v>0.15</v>
      </c>
      <c r="AI165">
        <v>0.15</v>
      </c>
      <c r="AJ165">
        <v>0.15</v>
      </c>
      <c r="AK165">
        <v>0.15</v>
      </c>
      <c r="AL165">
        <v>0.15</v>
      </c>
      <c r="AM165">
        <v>0.15</v>
      </c>
      <c r="AN165">
        <v>0.15</v>
      </c>
      <c r="AO165">
        <v>0.15</v>
      </c>
      <c r="AP165">
        <v>0.15</v>
      </c>
    </row>
    <row r="166" spans="1:42" x14ac:dyDescent="0.25">
      <c r="A166" t="str">
        <f t="shared" si="66"/>
        <v>Gas</v>
      </c>
      <c r="C166" t="str">
        <f t="shared" si="67"/>
        <v>C_ES-SH-HO_GAS</v>
      </c>
      <c r="F166">
        <v>0.15</v>
      </c>
      <c r="G166">
        <v>0.15</v>
      </c>
      <c r="H166">
        <v>0.15</v>
      </c>
      <c r="I166">
        <v>0.15</v>
      </c>
      <c r="J166">
        <v>0.15</v>
      </c>
      <c r="K166">
        <v>0.15</v>
      </c>
      <c r="L166">
        <v>0.15</v>
      </c>
      <c r="M166">
        <v>0.15</v>
      </c>
      <c r="N166">
        <v>0.15</v>
      </c>
      <c r="O166">
        <v>0.15</v>
      </c>
      <c r="P166">
        <v>0.15</v>
      </c>
      <c r="Q166">
        <v>0.15</v>
      </c>
      <c r="R166">
        <v>0.15</v>
      </c>
      <c r="S166">
        <v>0.15</v>
      </c>
      <c r="T166">
        <v>0.15</v>
      </c>
      <c r="U166">
        <v>0.15</v>
      </c>
      <c r="V166">
        <v>0.15</v>
      </c>
      <c r="W166">
        <v>0.15</v>
      </c>
      <c r="X166">
        <v>0.15</v>
      </c>
      <c r="Y166">
        <v>0.15</v>
      </c>
      <c r="Z166">
        <v>0.15</v>
      </c>
      <c r="AA166">
        <v>0.15</v>
      </c>
      <c r="AB166">
        <v>0.15</v>
      </c>
      <c r="AC166">
        <v>0.15</v>
      </c>
      <c r="AD166">
        <v>0.15</v>
      </c>
      <c r="AE166">
        <v>0.15</v>
      </c>
      <c r="AF166">
        <v>0.15</v>
      </c>
      <c r="AG166">
        <v>0.15</v>
      </c>
      <c r="AH166">
        <v>0.15</v>
      </c>
      <c r="AI166">
        <v>0.15</v>
      </c>
      <c r="AJ166">
        <v>0.15</v>
      </c>
      <c r="AK166">
        <v>0.15</v>
      </c>
      <c r="AL166">
        <v>0.15</v>
      </c>
      <c r="AM166">
        <v>0.15</v>
      </c>
      <c r="AN166">
        <v>0.15</v>
      </c>
      <c r="AO166">
        <v>0.15</v>
      </c>
      <c r="AP166">
        <v>0.15</v>
      </c>
    </row>
    <row r="167" spans="1:42" x14ac:dyDescent="0.25">
      <c r="A167" t="str">
        <f t="shared" si="66"/>
        <v>GDO and other liquids</v>
      </c>
      <c r="C167" t="str">
        <f t="shared" si="67"/>
        <v>C_ES-SH-HO_OIL</v>
      </c>
      <c r="F167">
        <v>0.15</v>
      </c>
      <c r="G167">
        <v>0.15</v>
      </c>
      <c r="H167">
        <v>0.15</v>
      </c>
      <c r="I167">
        <v>0.15</v>
      </c>
      <c r="J167">
        <v>0.15</v>
      </c>
      <c r="K167">
        <v>0.15</v>
      </c>
      <c r="L167">
        <v>0.15</v>
      </c>
      <c r="M167">
        <v>0.15</v>
      </c>
      <c r="N167">
        <v>0.15</v>
      </c>
      <c r="O167">
        <v>0.15</v>
      </c>
      <c r="P167">
        <v>0.15</v>
      </c>
      <c r="Q167">
        <v>0.15</v>
      </c>
      <c r="R167">
        <v>0.15</v>
      </c>
      <c r="S167">
        <v>0.15</v>
      </c>
      <c r="T167">
        <v>0.15</v>
      </c>
      <c r="U167">
        <v>0.15</v>
      </c>
      <c r="V167">
        <v>0.15</v>
      </c>
      <c r="W167">
        <v>0.15</v>
      </c>
      <c r="X167">
        <v>0.15</v>
      </c>
      <c r="Y167">
        <v>0.15</v>
      </c>
      <c r="Z167">
        <v>0.15</v>
      </c>
      <c r="AA167">
        <v>0.15</v>
      </c>
      <c r="AB167">
        <v>0.15</v>
      </c>
      <c r="AC167">
        <v>0.15</v>
      </c>
      <c r="AD167">
        <v>0.15</v>
      </c>
      <c r="AE167">
        <v>0.15</v>
      </c>
      <c r="AF167">
        <v>0.15</v>
      </c>
      <c r="AG167">
        <v>0.15</v>
      </c>
      <c r="AH167">
        <v>0.15</v>
      </c>
      <c r="AI167">
        <v>0.15</v>
      </c>
      <c r="AJ167">
        <v>0.15</v>
      </c>
      <c r="AK167">
        <v>0.15</v>
      </c>
      <c r="AL167">
        <v>0.15</v>
      </c>
      <c r="AM167">
        <v>0.15</v>
      </c>
      <c r="AN167">
        <v>0.15</v>
      </c>
      <c r="AO167">
        <v>0.15</v>
      </c>
      <c r="AP167">
        <v>0.15</v>
      </c>
    </row>
    <row r="168" spans="1:42" x14ac:dyDescent="0.25">
      <c r="A168" t="str">
        <f t="shared" si="66"/>
        <v>Geothermal Energy</v>
      </c>
      <c r="C168" t="str">
        <f t="shared" si="67"/>
        <v>C_ES-SH-HO_GEO</v>
      </c>
      <c r="F168">
        <v>0.15</v>
      </c>
      <c r="G168">
        <v>0.15</v>
      </c>
      <c r="H168">
        <v>0.15</v>
      </c>
      <c r="I168">
        <v>0.15</v>
      </c>
      <c r="J168">
        <v>0.15</v>
      </c>
      <c r="K168">
        <v>0.15</v>
      </c>
      <c r="L168">
        <v>0.15</v>
      </c>
      <c r="M168">
        <v>0.15</v>
      </c>
      <c r="N168">
        <v>0.15</v>
      </c>
      <c r="O168">
        <v>0.15</v>
      </c>
      <c r="P168">
        <v>0.15</v>
      </c>
      <c r="Q168">
        <v>0.15</v>
      </c>
      <c r="R168">
        <v>0.15</v>
      </c>
      <c r="S168">
        <v>0.15</v>
      </c>
      <c r="T168">
        <v>0.15</v>
      </c>
      <c r="U168">
        <v>0.15</v>
      </c>
      <c r="V168">
        <v>0.15</v>
      </c>
      <c r="W168">
        <v>0.15</v>
      </c>
      <c r="X168">
        <v>0.15</v>
      </c>
      <c r="Y168">
        <v>0.15</v>
      </c>
      <c r="Z168">
        <v>0.15</v>
      </c>
      <c r="AA168">
        <v>0.15</v>
      </c>
      <c r="AB168">
        <v>0.15</v>
      </c>
      <c r="AC168">
        <v>0.15</v>
      </c>
      <c r="AD168">
        <v>0.15</v>
      </c>
      <c r="AE168">
        <v>0.15</v>
      </c>
      <c r="AF168">
        <v>0.15</v>
      </c>
      <c r="AG168">
        <v>0.15</v>
      </c>
      <c r="AH168">
        <v>0.15</v>
      </c>
      <c r="AI168">
        <v>0.15</v>
      </c>
      <c r="AJ168">
        <v>0.15</v>
      </c>
      <c r="AK168">
        <v>0.15</v>
      </c>
      <c r="AL168">
        <v>0.15</v>
      </c>
      <c r="AM168">
        <v>0.15</v>
      </c>
      <c r="AN168">
        <v>0.15</v>
      </c>
      <c r="AO168">
        <v>0.15</v>
      </c>
      <c r="AP168">
        <v>0.15</v>
      </c>
    </row>
    <row r="169" spans="1:42" x14ac:dyDescent="0.25">
      <c r="A169" t="str">
        <f t="shared" si="66"/>
        <v>LPG</v>
      </c>
      <c r="C169" t="str">
        <f t="shared" si="67"/>
        <v>C_ES-SH-HO_LPG</v>
      </c>
      <c r="F169">
        <v>0.15</v>
      </c>
      <c r="G169">
        <v>0.15</v>
      </c>
      <c r="H169">
        <v>0.15</v>
      </c>
      <c r="I169">
        <v>0.15</v>
      </c>
      <c r="J169">
        <v>0.15</v>
      </c>
      <c r="K169">
        <v>0.15</v>
      </c>
      <c r="L169">
        <v>0.15</v>
      </c>
      <c r="M169">
        <v>0.15</v>
      </c>
      <c r="N169">
        <v>0.15</v>
      </c>
      <c r="O169">
        <v>0.15</v>
      </c>
      <c r="P169">
        <v>0.15</v>
      </c>
      <c r="Q169">
        <v>0.15</v>
      </c>
      <c r="R169">
        <v>0.15</v>
      </c>
      <c r="S169">
        <v>0.15</v>
      </c>
      <c r="T169">
        <v>0.15</v>
      </c>
      <c r="U169">
        <v>0.15</v>
      </c>
      <c r="V169">
        <v>0.15</v>
      </c>
      <c r="W169">
        <v>0.15</v>
      </c>
      <c r="X169">
        <v>0.15</v>
      </c>
      <c r="Y169">
        <v>0.15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0.15</v>
      </c>
      <c r="AI169">
        <v>0.15</v>
      </c>
      <c r="AJ169">
        <v>0.15</v>
      </c>
      <c r="AK169">
        <v>0.15</v>
      </c>
      <c r="AL169">
        <v>0.15</v>
      </c>
      <c r="AM169">
        <v>0.15</v>
      </c>
      <c r="AN169">
        <v>0.15</v>
      </c>
      <c r="AO169">
        <v>0.15</v>
      </c>
      <c r="AP169">
        <v>0.15</v>
      </c>
    </row>
    <row r="170" spans="1:42" x14ac:dyDescent="0.25">
      <c r="A170" t="str">
        <f t="shared" si="66"/>
        <v>Solids</v>
      </c>
      <c r="C170" t="str">
        <f t="shared" si="67"/>
        <v>C_ES-SH-HO_COA</v>
      </c>
      <c r="F170">
        <v>0.15</v>
      </c>
      <c r="G170">
        <v>0.15</v>
      </c>
      <c r="H170">
        <v>0.15</v>
      </c>
      <c r="I170">
        <v>0.15</v>
      </c>
      <c r="J170">
        <v>0.15</v>
      </c>
      <c r="K170">
        <v>0.15</v>
      </c>
      <c r="L170">
        <v>0.15</v>
      </c>
      <c r="M170">
        <v>0.15</v>
      </c>
      <c r="N170">
        <v>0.15</v>
      </c>
      <c r="O170">
        <v>0.15</v>
      </c>
      <c r="P170">
        <v>0.15</v>
      </c>
      <c r="Q170">
        <v>0.15</v>
      </c>
      <c r="R170">
        <v>0.15</v>
      </c>
      <c r="S170">
        <v>0.15</v>
      </c>
      <c r="T170">
        <v>0.15</v>
      </c>
      <c r="U170">
        <v>0.15</v>
      </c>
      <c r="V170">
        <v>0.15</v>
      </c>
      <c r="W170">
        <v>0.15</v>
      </c>
      <c r="X170">
        <v>0.15</v>
      </c>
      <c r="Y170">
        <v>0.15</v>
      </c>
      <c r="Z170">
        <v>0.15</v>
      </c>
      <c r="AA170">
        <v>0.15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</row>
    <row r="171" spans="1:42" x14ac:dyDescent="0.25">
      <c r="A171" t="str">
        <f t="shared" si="66"/>
        <v>Biomass and wastes</v>
      </c>
      <c r="C171" t="str">
        <f t="shared" si="67"/>
        <v>C_ES-SH-HR_BIO</v>
      </c>
      <c r="F171">
        <v>0.15</v>
      </c>
      <c r="G171">
        <v>0.15</v>
      </c>
      <c r="H171">
        <v>0.15</v>
      </c>
      <c r="I171">
        <v>0.15</v>
      </c>
      <c r="J171">
        <v>0.15</v>
      </c>
      <c r="K171">
        <v>0.15</v>
      </c>
      <c r="L171">
        <v>0.15</v>
      </c>
      <c r="M171">
        <v>0.15</v>
      </c>
      <c r="N171">
        <v>0.15</v>
      </c>
      <c r="O171">
        <v>0.15</v>
      </c>
      <c r="P171">
        <v>0.15</v>
      </c>
      <c r="Q171">
        <v>0.15</v>
      </c>
      <c r="R171">
        <v>0.15</v>
      </c>
      <c r="S171">
        <v>0.15</v>
      </c>
      <c r="T171">
        <v>0.15</v>
      </c>
      <c r="U171">
        <v>0.15</v>
      </c>
      <c r="V171">
        <v>0.15</v>
      </c>
      <c r="W171">
        <v>0.15</v>
      </c>
      <c r="X171">
        <v>0.15</v>
      </c>
      <c r="Y171">
        <v>0.15</v>
      </c>
      <c r="Z171">
        <v>0.15</v>
      </c>
      <c r="AA171">
        <v>0.15</v>
      </c>
      <c r="AB171">
        <v>0.15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0.15</v>
      </c>
      <c r="AL171">
        <v>0.15</v>
      </c>
      <c r="AM171">
        <v>0.15</v>
      </c>
      <c r="AN171">
        <v>0.15</v>
      </c>
      <c r="AO171">
        <v>0.15</v>
      </c>
      <c r="AP171">
        <v>0.15</v>
      </c>
    </row>
    <row r="172" spans="1:42" x14ac:dyDescent="0.25">
      <c r="A172" t="str">
        <f t="shared" si="66"/>
        <v>Derived heat</v>
      </c>
      <c r="C172" t="str">
        <f t="shared" si="67"/>
        <v>C_ES-SH-HR_HET</v>
      </c>
      <c r="F172">
        <v>0.15</v>
      </c>
      <c r="G172">
        <v>0.15</v>
      </c>
      <c r="H172">
        <v>0.15</v>
      </c>
      <c r="I172">
        <v>0.15</v>
      </c>
      <c r="J172">
        <v>0.15</v>
      </c>
      <c r="K172">
        <v>0.15</v>
      </c>
      <c r="L172">
        <v>0.15</v>
      </c>
      <c r="M172">
        <v>0.15</v>
      </c>
      <c r="N172">
        <v>0.15</v>
      </c>
      <c r="O172">
        <v>0.15</v>
      </c>
      <c r="P172">
        <v>0.15</v>
      </c>
      <c r="Q172">
        <v>0.15</v>
      </c>
      <c r="R172">
        <v>0.15</v>
      </c>
      <c r="S172">
        <v>0.15</v>
      </c>
      <c r="T172">
        <v>0.15</v>
      </c>
      <c r="U172">
        <v>0.15</v>
      </c>
      <c r="V172">
        <v>0.15</v>
      </c>
      <c r="W172">
        <v>0.15</v>
      </c>
      <c r="X172">
        <v>0.15</v>
      </c>
      <c r="Y172">
        <v>0.15</v>
      </c>
      <c r="Z172">
        <v>0.15</v>
      </c>
      <c r="AA172">
        <v>0.15</v>
      </c>
      <c r="AB172">
        <v>0.15</v>
      </c>
      <c r="AC172">
        <v>0.15</v>
      </c>
      <c r="AD172">
        <v>0.15</v>
      </c>
      <c r="AE172">
        <v>0.15</v>
      </c>
      <c r="AF172">
        <v>0.15</v>
      </c>
      <c r="AG172">
        <v>0.15</v>
      </c>
      <c r="AH172">
        <v>0.15</v>
      </c>
      <c r="AI172">
        <v>0.15</v>
      </c>
      <c r="AJ172">
        <v>0.15</v>
      </c>
      <c r="AK172">
        <v>0.15</v>
      </c>
      <c r="AL172">
        <v>0.15</v>
      </c>
      <c r="AM172">
        <v>0.15</v>
      </c>
      <c r="AN172">
        <v>0.15</v>
      </c>
      <c r="AO172">
        <v>0.15</v>
      </c>
      <c r="AP172">
        <v>0.15</v>
      </c>
    </row>
    <row r="173" spans="1:42" x14ac:dyDescent="0.25">
      <c r="A173" t="str">
        <f t="shared" si="66"/>
        <v>Electricity</v>
      </c>
      <c r="C173" t="str">
        <f t="shared" si="67"/>
        <v>C_ES-SH-HR_ELC</v>
      </c>
      <c r="F173">
        <v>0.15</v>
      </c>
      <c r="G173">
        <v>0.15</v>
      </c>
      <c r="H173">
        <v>0.15</v>
      </c>
      <c r="I173">
        <v>0.15</v>
      </c>
      <c r="J173">
        <v>0.15</v>
      </c>
      <c r="K173">
        <v>0.15</v>
      </c>
      <c r="L173">
        <v>0.15</v>
      </c>
      <c r="M173">
        <v>0.15</v>
      </c>
      <c r="N173">
        <v>0.15</v>
      </c>
      <c r="O173">
        <v>0.15</v>
      </c>
      <c r="P173">
        <v>0.15</v>
      </c>
      <c r="Q173">
        <v>0.15</v>
      </c>
      <c r="R173">
        <v>0.15</v>
      </c>
      <c r="S173">
        <v>0.15</v>
      </c>
      <c r="T173">
        <v>0.15</v>
      </c>
      <c r="U173">
        <v>0.15</v>
      </c>
      <c r="V173">
        <v>0.15</v>
      </c>
      <c r="W173">
        <v>0.15</v>
      </c>
      <c r="X173">
        <v>0.15</v>
      </c>
      <c r="Y173">
        <v>0.15</v>
      </c>
      <c r="Z173">
        <v>0.15</v>
      </c>
      <c r="AA173">
        <v>0.15</v>
      </c>
      <c r="AB173">
        <v>0.15</v>
      </c>
      <c r="AC173">
        <v>0.15</v>
      </c>
      <c r="AD173">
        <v>0.15</v>
      </c>
      <c r="AE173">
        <v>0.15</v>
      </c>
      <c r="AF173">
        <v>0.15</v>
      </c>
      <c r="AG173">
        <v>0.15</v>
      </c>
      <c r="AH173">
        <v>0.15</v>
      </c>
      <c r="AI173">
        <v>0.15</v>
      </c>
      <c r="AJ173">
        <v>0.15</v>
      </c>
      <c r="AK173">
        <v>0.15</v>
      </c>
      <c r="AL173">
        <v>0.15</v>
      </c>
      <c r="AM173">
        <v>0.15</v>
      </c>
      <c r="AN173">
        <v>0.15</v>
      </c>
      <c r="AO173">
        <v>0.15</v>
      </c>
      <c r="AP173">
        <v>0.15</v>
      </c>
    </row>
    <row r="174" spans="1:42" x14ac:dyDescent="0.25">
      <c r="A174" t="str">
        <f t="shared" si="66"/>
        <v>Gas</v>
      </c>
      <c r="C174" t="str">
        <f t="shared" si="67"/>
        <v>C_ES-SH-HR_GAS</v>
      </c>
      <c r="F174">
        <v>0.15</v>
      </c>
      <c r="G174">
        <v>0.15</v>
      </c>
      <c r="H174">
        <v>0.15</v>
      </c>
      <c r="I174">
        <v>0.15</v>
      </c>
      <c r="J174">
        <v>0.15</v>
      </c>
      <c r="K174">
        <v>0.15</v>
      </c>
      <c r="L174">
        <v>0.15</v>
      </c>
      <c r="M174">
        <v>0.15</v>
      </c>
      <c r="N174">
        <v>0.15</v>
      </c>
      <c r="O174">
        <v>0.15</v>
      </c>
      <c r="P174">
        <v>0.15</v>
      </c>
      <c r="Q174">
        <v>0.15</v>
      </c>
      <c r="R174">
        <v>0.15</v>
      </c>
      <c r="S174">
        <v>0.15</v>
      </c>
      <c r="T174">
        <v>0.15</v>
      </c>
      <c r="U174">
        <v>0.15</v>
      </c>
      <c r="V174">
        <v>0.15</v>
      </c>
      <c r="W174">
        <v>0.15</v>
      </c>
      <c r="X174">
        <v>0.15</v>
      </c>
      <c r="Y174">
        <v>0.15</v>
      </c>
      <c r="Z174">
        <v>0.15</v>
      </c>
      <c r="AA174">
        <v>0.15</v>
      </c>
      <c r="AB174">
        <v>0.15</v>
      </c>
      <c r="AC174">
        <v>0.15</v>
      </c>
      <c r="AD174">
        <v>0.15</v>
      </c>
      <c r="AE174">
        <v>0.15</v>
      </c>
      <c r="AF174">
        <v>0.15</v>
      </c>
      <c r="AG174">
        <v>0.15</v>
      </c>
      <c r="AH174">
        <v>0.15</v>
      </c>
      <c r="AI174">
        <v>0.15</v>
      </c>
      <c r="AJ174">
        <v>0.15</v>
      </c>
      <c r="AK174">
        <v>0.15</v>
      </c>
      <c r="AL174">
        <v>0.15</v>
      </c>
      <c r="AM174">
        <v>0.15</v>
      </c>
      <c r="AN174">
        <v>0.15</v>
      </c>
      <c r="AO174">
        <v>0.15</v>
      </c>
      <c r="AP174">
        <v>0.15</v>
      </c>
    </row>
    <row r="175" spans="1:42" x14ac:dyDescent="0.25">
      <c r="A175" t="str">
        <f t="shared" si="66"/>
        <v>GDO and other liquids</v>
      </c>
      <c r="C175" t="str">
        <f t="shared" si="67"/>
        <v>C_ES-SH-HR_OIL</v>
      </c>
      <c r="F175">
        <v>0.15</v>
      </c>
      <c r="G175">
        <v>0.15</v>
      </c>
      <c r="H175">
        <v>0.15</v>
      </c>
      <c r="I175">
        <v>0.15</v>
      </c>
      <c r="J175">
        <v>0.15</v>
      </c>
      <c r="K175">
        <v>0.15</v>
      </c>
      <c r="L175">
        <v>0.15</v>
      </c>
      <c r="M175">
        <v>0.15</v>
      </c>
      <c r="N175">
        <v>0.15</v>
      </c>
      <c r="O175">
        <v>0.15</v>
      </c>
      <c r="P175">
        <v>0.15</v>
      </c>
      <c r="Q175">
        <v>0.15</v>
      </c>
      <c r="R175">
        <v>0.15</v>
      </c>
      <c r="S175">
        <v>0.15</v>
      </c>
      <c r="T175">
        <v>0.15</v>
      </c>
      <c r="U175">
        <v>0.15</v>
      </c>
      <c r="V175">
        <v>0.15</v>
      </c>
      <c r="W175">
        <v>0.15</v>
      </c>
      <c r="X175">
        <v>0.15</v>
      </c>
      <c r="Y175">
        <v>0.15</v>
      </c>
      <c r="Z175">
        <v>0.15</v>
      </c>
      <c r="AA175">
        <v>0.15</v>
      </c>
      <c r="AB175">
        <v>0.15</v>
      </c>
      <c r="AC175">
        <v>0.15</v>
      </c>
      <c r="AD175">
        <v>0.15</v>
      </c>
      <c r="AE175">
        <v>0.15</v>
      </c>
      <c r="AF175">
        <v>0.15</v>
      </c>
      <c r="AG175">
        <v>0.15</v>
      </c>
      <c r="AH175">
        <v>0.15</v>
      </c>
      <c r="AI175">
        <v>0.15</v>
      </c>
      <c r="AJ175">
        <v>0.15</v>
      </c>
      <c r="AK175">
        <v>0.15</v>
      </c>
      <c r="AL175">
        <v>0.15</v>
      </c>
      <c r="AM175">
        <v>0.15</v>
      </c>
      <c r="AN175">
        <v>0.15</v>
      </c>
      <c r="AO175">
        <v>0.15</v>
      </c>
      <c r="AP175">
        <v>0.15</v>
      </c>
    </row>
    <row r="176" spans="1:42" x14ac:dyDescent="0.25">
      <c r="A176" t="str">
        <f t="shared" si="66"/>
        <v>Geothermal Energy</v>
      </c>
      <c r="C176" t="str">
        <f t="shared" si="67"/>
        <v>C_ES-SH-HR_GEO</v>
      </c>
      <c r="F176">
        <v>0.15</v>
      </c>
      <c r="G176">
        <v>0.15</v>
      </c>
      <c r="H176">
        <v>0.15</v>
      </c>
      <c r="I176">
        <v>0.15</v>
      </c>
      <c r="J176">
        <v>0.15</v>
      </c>
      <c r="K176">
        <v>0.15</v>
      </c>
      <c r="L176">
        <v>0.15</v>
      </c>
      <c r="M176">
        <v>0.15</v>
      </c>
      <c r="N176">
        <v>0.15</v>
      </c>
      <c r="O176">
        <v>0.15</v>
      </c>
      <c r="P176">
        <v>0.15</v>
      </c>
      <c r="Q176">
        <v>0.15</v>
      </c>
      <c r="R176">
        <v>0.15</v>
      </c>
      <c r="S176">
        <v>0.15</v>
      </c>
      <c r="T176">
        <v>0.15</v>
      </c>
      <c r="U176">
        <v>0.15</v>
      </c>
      <c r="V176">
        <v>0.15</v>
      </c>
      <c r="W176">
        <v>0.15</v>
      </c>
      <c r="X176">
        <v>0.15</v>
      </c>
      <c r="Y176">
        <v>0.15</v>
      </c>
      <c r="Z176">
        <v>0.15</v>
      </c>
      <c r="AA176">
        <v>0.15</v>
      </c>
      <c r="AB176">
        <v>0.15</v>
      </c>
      <c r="AC176">
        <v>0.15</v>
      </c>
      <c r="AD176">
        <v>0.15</v>
      </c>
      <c r="AE176">
        <v>0.15</v>
      </c>
      <c r="AF176">
        <v>0.15</v>
      </c>
      <c r="AG176">
        <v>0.15</v>
      </c>
      <c r="AH176">
        <v>0.15</v>
      </c>
      <c r="AI176">
        <v>0.15</v>
      </c>
      <c r="AJ176">
        <v>0.15</v>
      </c>
      <c r="AK176">
        <v>0.15</v>
      </c>
      <c r="AL176">
        <v>0.15</v>
      </c>
      <c r="AM176">
        <v>0.15</v>
      </c>
      <c r="AN176">
        <v>0.15</v>
      </c>
      <c r="AO176">
        <v>0.15</v>
      </c>
      <c r="AP176">
        <v>0.15</v>
      </c>
    </row>
    <row r="177" spans="1:42" x14ac:dyDescent="0.25">
      <c r="A177" t="str">
        <f t="shared" si="66"/>
        <v>LPG</v>
      </c>
      <c r="C177" t="str">
        <f t="shared" si="67"/>
        <v>C_ES-SH-HR_LPG</v>
      </c>
      <c r="F177">
        <v>0.15</v>
      </c>
      <c r="G177">
        <v>0.15</v>
      </c>
      <c r="H177">
        <v>0.15</v>
      </c>
      <c r="I177">
        <v>0.15</v>
      </c>
      <c r="J177">
        <v>0.15</v>
      </c>
      <c r="K177">
        <v>0.15</v>
      </c>
      <c r="L177">
        <v>0.15</v>
      </c>
      <c r="M177">
        <v>0.15</v>
      </c>
      <c r="N177">
        <v>0.15</v>
      </c>
      <c r="O177">
        <v>0.15</v>
      </c>
      <c r="P177">
        <v>0.15</v>
      </c>
      <c r="Q177">
        <v>0.15</v>
      </c>
      <c r="R177">
        <v>0.15</v>
      </c>
      <c r="S177">
        <v>0.15</v>
      </c>
      <c r="T177">
        <v>0.15</v>
      </c>
      <c r="U177">
        <v>0.15</v>
      </c>
      <c r="V177">
        <v>0.15</v>
      </c>
      <c r="W177">
        <v>0.15</v>
      </c>
      <c r="X177">
        <v>0.15</v>
      </c>
      <c r="Y177">
        <v>0.15</v>
      </c>
      <c r="Z177">
        <v>0.15</v>
      </c>
      <c r="AA177">
        <v>0.15</v>
      </c>
      <c r="AB177">
        <v>0.15</v>
      </c>
      <c r="AC177">
        <v>0.15</v>
      </c>
      <c r="AD177">
        <v>0.15</v>
      </c>
      <c r="AE177">
        <v>0.15</v>
      </c>
      <c r="AF177">
        <v>0.15</v>
      </c>
      <c r="AG177">
        <v>0.15</v>
      </c>
      <c r="AH177">
        <v>0.15</v>
      </c>
      <c r="AI177">
        <v>0.15</v>
      </c>
      <c r="AJ177">
        <v>0.15</v>
      </c>
      <c r="AK177">
        <v>0.15</v>
      </c>
      <c r="AL177">
        <v>0.15</v>
      </c>
      <c r="AM177">
        <v>0.15</v>
      </c>
      <c r="AN177">
        <v>0.15</v>
      </c>
      <c r="AO177">
        <v>0.15</v>
      </c>
      <c r="AP177">
        <v>0.15</v>
      </c>
    </row>
    <row r="178" spans="1:42" x14ac:dyDescent="0.25">
      <c r="A178" t="str">
        <f t="shared" si="66"/>
        <v>Solids</v>
      </c>
      <c r="C178" t="str">
        <f t="shared" si="67"/>
        <v>C_ES-SH-HR_COA</v>
      </c>
      <c r="F178">
        <v>0.15</v>
      </c>
      <c r="G178">
        <v>0.15</v>
      </c>
      <c r="H178">
        <v>0.15</v>
      </c>
      <c r="I178">
        <v>0.15</v>
      </c>
      <c r="J178">
        <v>0.15</v>
      </c>
      <c r="K178">
        <v>0.15</v>
      </c>
      <c r="L178">
        <v>0.15</v>
      </c>
      <c r="M178">
        <v>0.15</v>
      </c>
      <c r="N178">
        <v>0.15</v>
      </c>
      <c r="O178">
        <v>0.15</v>
      </c>
      <c r="P178">
        <v>0.15</v>
      </c>
      <c r="Q178">
        <v>0.15</v>
      </c>
      <c r="R178">
        <v>0.15</v>
      </c>
      <c r="S178">
        <v>0.15</v>
      </c>
      <c r="T178">
        <v>0.15</v>
      </c>
      <c r="U178">
        <v>0.15</v>
      </c>
      <c r="V178">
        <v>0.15</v>
      </c>
      <c r="W178">
        <v>0.15</v>
      </c>
      <c r="X178">
        <v>0.15</v>
      </c>
      <c r="Y178">
        <v>0.15</v>
      </c>
      <c r="Z178">
        <v>0.15</v>
      </c>
      <c r="AA178">
        <v>0.15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</row>
    <row r="179" spans="1:42" x14ac:dyDescent="0.25">
      <c r="A179" t="str">
        <f t="shared" si="66"/>
        <v>Biomass and wastes</v>
      </c>
      <c r="C179" t="str">
        <f t="shared" si="67"/>
        <v>C_ES-SH-SR_BIO</v>
      </c>
      <c r="F179">
        <v>0.15</v>
      </c>
      <c r="G179">
        <v>0.15</v>
      </c>
      <c r="H179">
        <v>0.15</v>
      </c>
      <c r="I179">
        <v>0.15</v>
      </c>
      <c r="J179">
        <v>0.15</v>
      </c>
      <c r="K179">
        <v>0.15</v>
      </c>
      <c r="L179">
        <v>0.15</v>
      </c>
      <c r="M179">
        <v>0.15</v>
      </c>
      <c r="N179">
        <v>0.15</v>
      </c>
      <c r="O179">
        <v>0.15</v>
      </c>
      <c r="P179">
        <v>0.15</v>
      </c>
      <c r="Q179">
        <v>0.15</v>
      </c>
      <c r="R179">
        <v>0.15</v>
      </c>
      <c r="S179">
        <v>0.15</v>
      </c>
      <c r="T179">
        <v>0.15</v>
      </c>
      <c r="U179">
        <v>0.15</v>
      </c>
      <c r="V179">
        <v>0.15</v>
      </c>
      <c r="W179">
        <v>0.15</v>
      </c>
      <c r="X179">
        <v>0.15</v>
      </c>
      <c r="Y179">
        <v>0.15</v>
      </c>
      <c r="Z179">
        <v>0.15</v>
      </c>
      <c r="AA179">
        <v>0.15</v>
      </c>
      <c r="AB179">
        <v>0.15</v>
      </c>
      <c r="AC179">
        <v>0.15</v>
      </c>
      <c r="AD179">
        <v>0.15</v>
      </c>
      <c r="AE179">
        <v>0.15</v>
      </c>
      <c r="AF179">
        <v>0.15</v>
      </c>
      <c r="AG179">
        <v>0.15</v>
      </c>
      <c r="AH179">
        <v>0.15</v>
      </c>
      <c r="AI179">
        <v>0.15</v>
      </c>
      <c r="AJ179">
        <v>0.15</v>
      </c>
      <c r="AK179">
        <v>0.15</v>
      </c>
      <c r="AL179">
        <v>0.15</v>
      </c>
      <c r="AM179">
        <v>0.15</v>
      </c>
      <c r="AN179">
        <v>0.15</v>
      </c>
      <c r="AO179">
        <v>0.15</v>
      </c>
      <c r="AP179">
        <v>0.15</v>
      </c>
    </row>
    <row r="180" spans="1:42" x14ac:dyDescent="0.25">
      <c r="A180" t="str">
        <f t="shared" si="66"/>
        <v>Derived heat</v>
      </c>
      <c r="C180" t="str">
        <f t="shared" si="67"/>
        <v>C_ES-SH-SR_HET</v>
      </c>
      <c r="F180">
        <v>0.15</v>
      </c>
      <c r="G180">
        <v>0.15</v>
      </c>
      <c r="H180">
        <v>0.15</v>
      </c>
      <c r="I180">
        <v>0.15</v>
      </c>
      <c r="J180">
        <v>0.15</v>
      </c>
      <c r="K180">
        <v>0.15</v>
      </c>
      <c r="L180">
        <v>0.15</v>
      </c>
      <c r="M180">
        <v>0.15</v>
      </c>
      <c r="N180">
        <v>0.15</v>
      </c>
      <c r="O180">
        <v>0.15</v>
      </c>
      <c r="P180">
        <v>0.15</v>
      </c>
      <c r="Q180">
        <v>0.15</v>
      </c>
      <c r="R180">
        <v>0.15</v>
      </c>
      <c r="S180">
        <v>0.15</v>
      </c>
      <c r="T180">
        <v>0.15</v>
      </c>
      <c r="U180">
        <v>0.15</v>
      </c>
      <c r="V180">
        <v>0.15</v>
      </c>
      <c r="W180">
        <v>0.15</v>
      </c>
      <c r="X180">
        <v>0.15</v>
      </c>
      <c r="Y180">
        <v>0.15</v>
      </c>
      <c r="Z180">
        <v>0.15</v>
      </c>
      <c r="AA180">
        <v>0.15</v>
      </c>
      <c r="AB180">
        <v>0.15</v>
      </c>
      <c r="AC180">
        <v>0.15</v>
      </c>
      <c r="AD180">
        <v>0.15</v>
      </c>
      <c r="AE180">
        <v>0.15</v>
      </c>
      <c r="AF180">
        <v>0.15</v>
      </c>
      <c r="AG180">
        <v>0.15</v>
      </c>
      <c r="AH180">
        <v>0.15</v>
      </c>
      <c r="AI180">
        <v>0.15</v>
      </c>
      <c r="AJ180">
        <v>0.15</v>
      </c>
      <c r="AK180">
        <v>0.15</v>
      </c>
      <c r="AL180">
        <v>0.15</v>
      </c>
      <c r="AM180">
        <v>0.15</v>
      </c>
      <c r="AN180">
        <v>0.15</v>
      </c>
      <c r="AO180">
        <v>0.15</v>
      </c>
      <c r="AP180">
        <v>0.15</v>
      </c>
    </row>
    <row r="181" spans="1:42" x14ac:dyDescent="0.25">
      <c r="A181" t="str">
        <f t="shared" si="66"/>
        <v>Electricity</v>
      </c>
      <c r="C181" t="str">
        <f t="shared" si="67"/>
        <v>C_ES-SH-SR_ELC</v>
      </c>
      <c r="F181">
        <v>0.15</v>
      </c>
      <c r="G181">
        <v>0.15</v>
      </c>
      <c r="H181">
        <v>0.15</v>
      </c>
      <c r="I181">
        <v>0.15</v>
      </c>
      <c r="J181">
        <v>0.15</v>
      </c>
      <c r="K181">
        <v>0.15</v>
      </c>
      <c r="L181">
        <v>0.15</v>
      </c>
      <c r="M181">
        <v>0.15</v>
      </c>
      <c r="N181">
        <v>0.15</v>
      </c>
      <c r="O181">
        <v>0.15</v>
      </c>
      <c r="P181">
        <v>0.15</v>
      </c>
      <c r="Q181">
        <v>0.15</v>
      </c>
      <c r="R181">
        <v>0.15</v>
      </c>
      <c r="S181">
        <v>0.15</v>
      </c>
      <c r="T181">
        <v>0.15</v>
      </c>
      <c r="U181">
        <v>0.15</v>
      </c>
      <c r="V181">
        <v>0.15</v>
      </c>
      <c r="W181">
        <v>0.15</v>
      </c>
      <c r="X181">
        <v>0.15</v>
      </c>
      <c r="Y181">
        <v>0.15</v>
      </c>
      <c r="Z181">
        <v>0.15</v>
      </c>
      <c r="AA181">
        <v>0.15</v>
      </c>
      <c r="AB181">
        <v>0.15</v>
      </c>
      <c r="AC181">
        <v>0.15</v>
      </c>
      <c r="AD181">
        <v>0.15</v>
      </c>
      <c r="AE181">
        <v>0.15</v>
      </c>
      <c r="AF181">
        <v>0.15</v>
      </c>
      <c r="AG181">
        <v>0.15</v>
      </c>
      <c r="AH181">
        <v>0.15</v>
      </c>
      <c r="AI181">
        <v>0.15</v>
      </c>
      <c r="AJ181">
        <v>0.15</v>
      </c>
      <c r="AK181">
        <v>0.15</v>
      </c>
      <c r="AL181">
        <v>0.15</v>
      </c>
      <c r="AM181">
        <v>0.15</v>
      </c>
      <c r="AN181">
        <v>0.15</v>
      </c>
      <c r="AO181">
        <v>0.15</v>
      </c>
      <c r="AP181">
        <v>0.15</v>
      </c>
    </row>
    <row r="182" spans="1:42" x14ac:dyDescent="0.25">
      <c r="A182" t="str">
        <f t="shared" si="66"/>
        <v>Gas</v>
      </c>
      <c r="C182" t="str">
        <f t="shared" si="67"/>
        <v>C_ES-SH-SR_GAS</v>
      </c>
      <c r="F182">
        <v>0.15</v>
      </c>
      <c r="G182">
        <v>0.15</v>
      </c>
      <c r="H182">
        <v>0.15</v>
      </c>
      <c r="I182">
        <v>0.15</v>
      </c>
      <c r="J182">
        <v>0.15</v>
      </c>
      <c r="K182">
        <v>0.15</v>
      </c>
      <c r="L182">
        <v>0.15</v>
      </c>
      <c r="M182">
        <v>0.15</v>
      </c>
      <c r="N182">
        <v>0.15</v>
      </c>
      <c r="O182">
        <v>0.15</v>
      </c>
      <c r="P182">
        <v>0.15</v>
      </c>
      <c r="Q182">
        <v>0.15</v>
      </c>
      <c r="R182">
        <v>0.15</v>
      </c>
      <c r="S182">
        <v>0.15</v>
      </c>
      <c r="T182">
        <v>0.15</v>
      </c>
      <c r="U182">
        <v>0.15</v>
      </c>
      <c r="V182">
        <v>0.15</v>
      </c>
      <c r="W182">
        <v>0.15</v>
      </c>
      <c r="X182">
        <v>0.15</v>
      </c>
      <c r="Y182">
        <v>0.15</v>
      </c>
      <c r="Z182">
        <v>0.15</v>
      </c>
      <c r="AA182">
        <v>0.15</v>
      </c>
      <c r="AB182">
        <v>0.15</v>
      </c>
      <c r="AC182">
        <v>0.15</v>
      </c>
      <c r="AD182">
        <v>0.15</v>
      </c>
      <c r="AE182">
        <v>0.15</v>
      </c>
      <c r="AF182">
        <v>0.15</v>
      </c>
      <c r="AG182">
        <v>0.15</v>
      </c>
      <c r="AH182">
        <v>0.15</v>
      </c>
      <c r="AI182">
        <v>0.15</v>
      </c>
      <c r="AJ182">
        <v>0.15</v>
      </c>
      <c r="AK182">
        <v>0.15</v>
      </c>
      <c r="AL182">
        <v>0.15</v>
      </c>
      <c r="AM182">
        <v>0.15</v>
      </c>
      <c r="AN182">
        <v>0.15</v>
      </c>
      <c r="AO182">
        <v>0.15</v>
      </c>
      <c r="AP182">
        <v>0.15</v>
      </c>
    </row>
    <row r="183" spans="1:42" x14ac:dyDescent="0.25">
      <c r="A183" t="str">
        <f t="shared" si="66"/>
        <v>GDO and other liquids</v>
      </c>
      <c r="C183" t="str">
        <f t="shared" si="67"/>
        <v>C_ES-SH-SR_OIL</v>
      </c>
      <c r="F183">
        <v>0.15</v>
      </c>
      <c r="G183">
        <v>0.15</v>
      </c>
      <c r="H183">
        <v>0.15</v>
      </c>
      <c r="I183">
        <v>0.15</v>
      </c>
      <c r="J183">
        <v>0.15</v>
      </c>
      <c r="K183">
        <v>0.15</v>
      </c>
      <c r="L183">
        <v>0.15</v>
      </c>
      <c r="M183">
        <v>0.15</v>
      </c>
      <c r="N183">
        <v>0.15</v>
      </c>
      <c r="O183">
        <v>0.15</v>
      </c>
      <c r="P183">
        <v>0.15</v>
      </c>
      <c r="Q183">
        <v>0.15</v>
      </c>
      <c r="R183">
        <v>0.15</v>
      </c>
      <c r="S183">
        <v>0.15</v>
      </c>
      <c r="T183">
        <v>0.15</v>
      </c>
      <c r="U183">
        <v>0.15</v>
      </c>
      <c r="V183">
        <v>0.15</v>
      </c>
      <c r="W183">
        <v>0.15</v>
      </c>
      <c r="X183">
        <v>0.15</v>
      </c>
      <c r="Y183">
        <v>0.15</v>
      </c>
      <c r="Z183">
        <v>0.15</v>
      </c>
      <c r="AA183">
        <v>0.15</v>
      </c>
      <c r="AB183">
        <v>0.15</v>
      </c>
      <c r="AC183">
        <v>0.15</v>
      </c>
      <c r="AD183">
        <v>0.15</v>
      </c>
      <c r="AE183">
        <v>0.15</v>
      </c>
      <c r="AF183">
        <v>0.15</v>
      </c>
      <c r="AG183">
        <v>0.15</v>
      </c>
      <c r="AH183">
        <v>0.15</v>
      </c>
      <c r="AI183">
        <v>0.15</v>
      </c>
      <c r="AJ183">
        <v>0.15</v>
      </c>
      <c r="AK183">
        <v>0.15</v>
      </c>
      <c r="AL183">
        <v>0.15</v>
      </c>
      <c r="AM183">
        <v>0.15</v>
      </c>
      <c r="AN183">
        <v>0.15</v>
      </c>
      <c r="AO183">
        <v>0.15</v>
      </c>
      <c r="AP183">
        <v>0.15</v>
      </c>
    </row>
    <row r="184" spans="1:42" x14ac:dyDescent="0.25">
      <c r="A184" t="str">
        <f t="shared" si="66"/>
        <v>Geothermal Energy</v>
      </c>
      <c r="C184" t="str">
        <f t="shared" si="67"/>
        <v>C_ES-SH-SR_GEO</v>
      </c>
      <c r="F184">
        <v>0.15</v>
      </c>
      <c r="G184">
        <v>0.15</v>
      </c>
      <c r="H184">
        <v>0.15</v>
      </c>
      <c r="I184">
        <v>0.15</v>
      </c>
      <c r="J184">
        <v>0.15</v>
      </c>
      <c r="K184">
        <v>0.15</v>
      </c>
      <c r="L184">
        <v>0.15</v>
      </c>
      <c r="M184">
        <v>0.15</v>
      </c>
      <c r="N184">
        <v>0.15</v>
      </c>
      <c r="O184">
        <v>0.15</v>
      </c>
      <c r="P184">
        <v>0.15</v>
      </c>
      <c r="Q184">
        <v>0.15</v>
      </c>
      <c r="R184">
        <v>0.15</v>
      </c>
      <c r="S184">
        <v>0.15</v>
      </c>
      <c r="T184">
        <v>0.15</v>
      </c>
      <c r="U184">
        <v>0.15</v>
      </c>
      <c r="V184">
        <v>0.15</v>
      </c>
      <c r="W184">
        <v>0.15</v>
      </c>
      <c r="X184">
        <v>0.15</v>
      </c>
      <c r="Y184">
        <v>0.15</v>
      </c>
      <c r="Z184">
        <v>0.15</v>
      </c>
      <c r="AA184">
        <v>0.15</v>
      </c>
      <c r="AB184">
        <v>0.15</v>
      </c>
      <c r="AC184">
        <v>0.15</v>
      </c>
      <c r="AD184">
        <v>0.15</v>
      </c>
      <c r="AE184">
        <v>0.15</v>
      </c>
      <c r="AF184">
        <v>0.15</v>
      </c>
      <c r="AG184">
        <v>0.15</v>
      </c>
      <c r="AH184">
        <v>0.15</v>
      </c>
      <c r="AI184">
        <v>0.15</v>
      </c>
      <c r="AJ184">
        <v>0.15</v>
      </c>
      <c r="AK184">
        <v>0.15</v>
      </c>
      <c r="AL184">
        <v>0.15</v>
      </c>
      <c r="AM184">
        <v>0.15</v>
      </c>
      <c r="AN184">
        <v>0.15</v>
      </c>
      <c r="AO184">
        <v>0.15</v>
      </c>
      <c r="AP184">
        <v>0.15</v>
      </c>
    </row>
    <row r="185" spans="1:42" x14ac:dyDescent="0.25">
      <c r="A185" t="str">
        <f t="shared" si="66"/>
        <v>LPG</v>
      </c>
      <c r="C185" t="str">
        <f t="shared" si="67"/>
        <v>C_ES-SH-SR_LPG</v>
      </c>
      <c r="F185">
        <v>0.15</v>
      </c>
      <c r="G185">
        <v>0.15</v>
      </c>
      <c r="H185">
        <v>0.15</v>
      </c>
      <c r="I185">
        <v>0.15</v>
      </c>
      <c r="J185">
        <v>0.15</v>
      </c>
      <c r="K185">
        <v>0.15</v>
      </c>
      <c r="L185">
        <v>0.15</v>
      </c>
      <c r="M185">
        <v>0.15</v>
      </c>
      <c r="N185">
        <v>0.15</v>
      </c>
      <c r="O185">
        <v>0.15</v>
      </c>
      <c r="P185">
        <v>0.15</v>
      </c>
      <c r="Q185">
        <v>0.15</v>
      </c>
      <c r="R185">
        <v>0.15</v>
      </c>
      <c r="S185">
        <v>0.15</v>
      </c>
      <c r="T185">
        <v>0.15</v>
      </c>
      <c r="U185">
        <v>0.15</v>
      </c>
      <c r="V185">
        <v>0.15</v>
      </c>
      <c r="W185">
        <v>0.15</v>
      </c>
      <c r="X185">
        <v>0.15</v>
      </c>
      <c r="Y185">
        <v>0.15</v>
      </c>
      <c r="Z185">
        <v>0.15</v>
      </c>
      <c r="AA185">
        <v>0.15</v>
      </c>
      <c r="AB185">
        <v>0.15</v>
      </c>
      <c r="AC185">
        <v>0.15</v>
      </c>
      <c r="AD185">
        <v>0.15</v>
      </c>
      <c r="AE185">
        <v>0.15</v>
      </c>
      <c r="AF185">
        <v>0.15</v>
      </c>
      <c r="AG185">
        <v>0.15</v>
      </c>
      <c r="AH185">
        <v>0.15</v>
      </c>
      <c r="AI185">
        <v>0.15</v>
      </c>
      <c r="AJ185">
        <v>0.15</v>
      </c>
      <c r="AK185">
        <v>0.15</v>
      </c>
      <c r="AL185">
        <v>0.15</v>
      </c>
      <c r="AM185">
        <v>0.15</v>
      </c>
      <c r="AN185">
        <v>0.15</v>
      </c>
      <c r="AO185">
        <v>0.15</v>
      </c>
      <c r="AP185">
        <v>0.15</v>
      </c>
    </row>
    <row r="186" spans="1:42" x14ac:dyDescent="0.25">
      <c r="A186" t="str">
        <f t="shared" si="66"/>
        <v>Solids</v>
      </c>
      <c r="C186" t="str">
        <f t="shared" si="67"/>
        <v>C_ES-SH-SR_COA</v>
      </c>
      <c r="F186">
        <v>0.15</v>
      </c>
      <c r="G186">
        <v>0.15</v>
      </c>
      <c r="H186">
        <v>0.15</v>
      </c>
      <c r="I186">
        <v>0.15</v>
      </c>
      <c r="J186">
        <v>0.15</v>
      </c>
      <c r="K186">
        <v>0.15</v>
      </c>
      <c r="L186">
        <v>0.15</v>
      </c>
      <c r="M186">
        <v>0.15</v>
      </c>
      <c r="N186">
        <v>0.15</v>
      </c>
      <c r="O186">
        <v>0.15</v>
      </c>
      <c r="P186">
        <v>0.15</v>
      </c>
      <c r="Q186">
        <v>0.15</v>
      </c>
      <c r="R186">
        <v>0.15</v>
      </c>
      <c r="S186">
        <v>0.15</v>
      </c>
      <c r="T186">
        <v>0.15</v>
      </c>
      <c r="U186">
        <v>0.15</v>
      </c>
      <c r="V186">
        <v>0.15</v>
      </c>
      <c r="W186">
        <v>0.15</v>
      </c>
      <c r="X186">
        <v>0.15</v>
      </c>
      <c r="Y186">
        <v>0.15</v>
      </c>
      <c r="Z186">
        <v>0.15</v>
      </c>
      <c r="AA186">
        <v>0.15</v>
      </c>
      <c r="AB186">
        <v>0.15</v>
      </c>
      <c r="AC186">
        <v>0.15</v>
      </c>
      <c r="AD186">
        <v>0.15</v>
      </c>
      <c r="AE186">
        <v>0.15</v>
      </c>
      <c r="AF186">
        <v>0.15</v>
      </c>
      <c r="AG186">
        <v>0.15</v>
      </c>
      <c r="AH186">
        <v>0.15</v>
      </c>
      <c r="AI186">
        <v>0.15</v>
      </c>
      <c r="AJ186">
        <v>0.15</v>
      </c>
      <c r="AK186">
        <v>0.15</v>
      </c>
      <c r="AL186">
        <v>0.15</v>
      </c>
      <c r="AM186">
        <v>0.15</v>
      </c>
      <c r="AN186">
        <v>0.15</v>
      </c>
      <c r="AO186">
        <v>0.15</v>
      </c>
      <c r="AP186">
        <v>0.15</v>
      </c>
    </row>
    <row r="187" spans="1:42" x14ac:dyDescent="0.25">
      <c r="A187" t="str">
        <f t="shared" si="66"/>
        <v>Biomass and wastes</v>
      </c>
      <c r="C187" t="str">
        <f t="shared" si="67"/>
        <v>C_ES-SH-SL_BIO</v>
      </c>
      <c r="F187">
        <v>0.15</v>
      </c>
      <c r="G187">
        <v>0.15</v>
      </c>
      <c r="H187">
        <v>0.15</v>
      </c>
      <c r="I187">
        <v>0.15</v>
      </c>
      <c r="J187">
        <v>0.15</v>
      </c>
      <c r="K187">
        <v>0.15</v>
      </c>
      <c r="L187">
        <v>0.15</v>
      </c>
      <c r="M187">
        <v>0.15</v>
      </c>
      <c r="N187">
        <v>0.15</v>
      </c>
      <c r="O187">
        <v>0.15</v>
      </c>
      <c r="P187">
        <v>0.15</v>
      </c>
      <c r="Q187">
        <v>0.15</v>
      </c>
      <c r="R187">
        <v>0.15</v>
      </c>
      <c r="S187">
        <v>0.15</v>
      </c>
      <c r="T187">
        <v>0.15</v>
      </c>
      <c r="U187">
        <v>0.15</v>
      </c>
      <c r="V187">
        <v>0.15</v>
      </c>
      <c r="W187">
        <v>0.15</v>
      </c>
      <c r="X187">
        <v>0.15</v>
      </c>
      <c r="Y187">
        <v>0.15</v>
      </c>
      <c r="Z187">
        <v>0.15</v>
      </c>
      <c r="AA187">
        <v>0.15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</row>
    <row r="188" spans="1:42" x14ac:dyDescent="0.25">
      <c r="A188" t="str">
        <f t="shared" si="66"/>
        <v>Derived heat</v>
      </c>
      <c r="C188" t="str">
        <f t="shared" si="67"/>
        <v>C_ES-SH-SL_HET</v>
      </c>
      <c r="F188">
        <v>0.15</v>
      </c>
      <c r="G188">
        <v>0.15</v>
      </c>
      <c r="H188">
        <v>0.15</v>
      </c>
      <c r="I188">
        <v>0.15</v>
      </c>
      <c r="J188">
        <v>0.15</v>
      </c>
      <c r="K188">
        <v>0.15</v>
      </c>
      <c r="L188">
        <v>0.15</v>
      </c>
      <c r="M188">
        <v>0.15</v>
      </c>
      <c r="N188">
        <v>0.15</v>
      </c>
      <c r="O188">
        <v>0.15</v>
      </c>
      <c r="P188">
        <v>0.15</v>
      </c>
      <c r="Q188">
        <v>0.15</v>
      </c>
      <c r="R188">
        <v>0.15</v>
      </c>
      <c r="S188">
        <v>0.15</v>
      </c>
      <c r="T188">
        <v>0.15</v>
      </c>
      <c r="U188">
        <v>0.15</v>
      </c>
      <c r="V188">
        <v>0.15</v>
      </c>
      <c r="W188">
        <v>0.15</v>
      </c>
      <c r="X188">
        <v>0.15</v>
      </c>
      <c r="Y188">
        <v>0.15</v>
      </c>
      <c r="Z188">
        <v>0.15</v>
      </c>
      <c r="AA188">
        <v>0.15</v>
      </c>
      <c r="AB188">
        <v>0.15</v>
      </c>
      <c r="AC188">
        <v>0.15</v>
      </c>
      <c r="AD188">
        <v>0.15</v>
      </c>
      <c r="AE188">
        <v>0.15</v>
      </c>
      <c r="AF188">
        <v>0.15</v>
      </c>
      <c r="AG188">
        <v>0.15</v>
      </c>
      <c r="AH188">
        <v>0.15</v>
      </c>
      <c r="AI188">
        <v>0.15</v>
      </c>
      <c r="AJ188">
        <v>0.15</v>
      </c>
      <c r="AK188">
        <v>0.15</v>
      </c>
      <c r="AL188">
        <v>0.15</v>
      </c>
      <c r="AM188">
        <v>0.15</v>
      </c>
      <c r="AN188">
        <v>0.15</v>
      </c>
      <c r="AO188">
        <v>0.15</v>
      </c>
      <c r="AP188">
        <v>0.15</v>
      </c>
    </row>
    <row r="189" spans="1:42" x14ac:dyDescent="0.25">
      <c r="A189" t="str">
        <f t="shared" si="66"/>
        <v>Electricity</v>
      </c>
      <c r="C189" t="str">
        <f t="shared" si="67"/>
        <v>C_ES-SH-SL_ELC</v>
      </c>
      <c r="F189">
        <v>0.15</v>
      </c>
      <c r="G189">
        <v>0.15</v>
      </c>
      <c r="H189">
        <v>0.15</v>
      </c>
      <c r="I189">
        <v>0.15</v>
      </c>
      <c r="J189">
        <v>0.15</v>
      </c>
      <c r="K189">
        <v>0.15</v>
      </c>
      <c r="L189">
        <v>0.15</v>
      </c>
      <c r="M189">
        <v>0.15</v>
      </c>
      <c r="N189">
        <v>0.15</v>
      </c>
      <c r="O189">
        <v>0.15</v>
      </c>
      <c r="P189">
        <v>0.15</v>
      </c>
      <c r="Q189">
        <v>0.15</v>
      </c>
      <c r="R189">
        <v>0.15</v>
      </c>
      <c r="S189">
        <v>0.15</v>
      </c>
      <c r="T189">
        <v>0.15</v>
      </c>
      <c r="U189">
        <v>0.15</v>
      </c>
      <c r="V189">
        <v>0.15</v>
      </c>
      <c r="W189">
        <v>0.15</v>
      </c>
      <c r="X189">
        <v>0.15</v>
      </c>
      <c r="Y189">
        <v>0.15</v>
      </c>
      <c r="Z189">
        <v>0.15</v>
      </c>
      <c r="AA189">
        <v>0.15</v>
      </c>
      <c r="AB189">
        <v>0.15</v>
      </c>
      <c r="AC189">
        <v>0.15</v>
      </c>
      <c r="AD189">
        <v>0.15</v>
      </c>
      <c r="AE189">
        <v>0.15</v>
      </c>
      <c r="AF189">
        <v>0.15</v>
      </c>
      <c r="AG189">
        <v>0.15</v>
      </c>
      <c r="AH189">
        <v>0.15</v>
      </c>
      <c r="AI189">
        <v>0.15</v>
      </c>
      <c r="AJ189">
        <v>0.15</v>
      </c>
      <c r="AK189">
        <v>0.15</v>
      </c>
      <c r="AL189">
        <v>0.15</v>
      </c>
      <c r="AM189">
        <v>0.15</v>
      </c>
      <c r="AN189">
        <v>0.15</v>
      </c>
      <c r="AO189">
        <v>0.15</v>
      </c>
      <c r="AP189">
        <v>0.15</v>
      </c>
    </row>
    <row r="190" spans="1:42" x14ac:dyDescent="0.25">
      <c r="A190" t="str">
        <f t="shared" si="66"/>
        <v>Gas</v>
      </c>
      <c r="C190" t="str">
        <f t="shared" si="67"/>
        <v>C_ES-SH-SL_GAS</v>
      </c>
      <c r="F190">
        <v>0.15</v>
      </c>
      <c r="G190">
        <v>0.15</v>
      </c>
      <c r="H190">
        <v>0.15</v>
      </c>
      <c r="I190">
        <v>0.15</v>
      </c>
      <c r="J190">
        <v>0.15</v>
      </c>
      <c r="K190">
        <v>0.15</v>
      </c>
      <c r="L190">
        <v>0.15</v>
      </c>
      <c r="M190">
        <v>0.15</v>
      </c>
      <c r="N190">
        <v>0.15</v>
      </c>
      <c r="O190">
        <v>0.15</v>
      </c>
      <c r="P190">
        <v>0.15</v>
      </c>
      <c r="Q190">
        <v>0.15</v>
      </c>
      <c r="R190">
        <v>0.15</v>
      </c>
      <c r="S190">
        <v>0.15</v>
      </c>
      <c r="T190">
        <v>0.15</v>
      </c>
      <c r="U190">
        <v>0.15</v>
      </c>
      <c r="V190">
        <v>0.15</v>
      </c>
      <c r="W190">
        <v>0.15</v>
      </c>
      <c r="X190">
        <v>0.15</v>
      </c>
      <c r="Y190">
        <v>0.15</v>
      </c>
      <c r="Z190">
        <v>0.15</v>
      </c>
      <c r="AA190">
        <v>0.15</v>
      </c>
      <c r="AB190">
        <v>0.15</v>
      </c>
      <c r="AC190">
        <v>0.15</v>
      </c>
      <c r="AD190">
        <v>0.15</v>
      </c>
      <c r="AE190">
        <v>0.15</v>
      </c>
      <c r="AF190">
        <v>0.15</v>
      </c>
      <c r="AG190">
        <v>0.15</v>
      </c>
      <c r="AH190">
        <v>0.15</v>
      </c>
      <c r="AI190">
        <v>0.15</v>
      </c>
      <c r="AJ190">
        <v>0.15</v>
      </c>
      <c r="AK190">
        <v>0.15</v>
      </c>
      <c r="AL190">
        <v>0.15</v>
      </c>
      <c r="AM190">
        <v>0.15</v>
      </c>
      <c r="AN190">
        <v>0.15</v>
      </c>
      <c r="AO190">
        <v>0.15</v>
      </c>
      <c r="AP190">
        <v>0.15</v>
      </c>
    </row>
    <row r="191" spans="1:42" x14ac:dyDescent="0.25">
      <c r="A191" t="str">
        <f t="shared" si="66"/>
        <v>GDO and other liquids</v>
      </c>
      <c r="C191" t="str">
        <f t="shared" si="67"/>
        <v>C_ES-SH-SL_OIL</v>
      </c>
      <c r="F191">
        <v>0.15</v>
      </c>
      <c r="G191">
        <v>0.15</v>
      </c>
      <c r="H191">
        <v>0.15</v>
      </c>
      <c r="I191">
        <v>0.15</v>
      </c>
      <c r="J191">
        <v>0.15</v>
      </c>
      <c r="K191">
        <v>0.15</v>
      </c>
      <c r="L191">
        <v>0.15</v>
      </c>
      <c r="M191">
        <v>0.15</v>
      </c>
      <c r="N191">
        <v>0.15</v>
      </c>
      <c r="O191">
        <v>0.15</v>
      </c>
      <c r="P191">
        <v>0.15</v>
      </c>
      <c r="Q191">
        <v>0.15</v>
      </c>
      <c r="R191">
        <v>0.15</v>
      </c>
      <c r="S191">
        <v>0.15</v>
      </c>
      <c r="T191">
        <v>0.15</v>
      </c>
      <c r="U191">
        <v>0.15</v>
      </c>
      <c r="V191">
        <v>0.15</v>
      </c>
      <c r="W191">
        <v>0.15</v>
      </c>
      <c r="X191">
        <v>0.15</v>
      </c>
      <c r="Y191">
        <v>0.15</v>
      </c>
      <c r="Z191">
        <v>0.15</v>
      </c>
      <c r="AA191">
        <v>0.15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</row>
    <row r="192" spans="1:42" x14ac:dyDescent="0.25">
      <c r="A192" t="str">
        <f t="shared" si="66"/>
        <v>Geothermal Energy</v>
      </c>
      <c r="C192" t="str">
        <f t="shared" si="67"/>
        <v>C_ES-SH-SL_GEO</v>
      </c>
      <c r="F192">
        <v>0.15</v>
      </c>
      <c r="G192">
        <v>0.15</v>
      </c>
      <c r="H192">
        <v>0.15</v>
      </c>
      <c r="I192">
        <v>0.15</v>
      </c>
      <c r="J192">
        <v>0.15</v>
      </c>
      <c r="K192">
        <v>0.15</v>
      </c>
      <c r="L192">
        <v>0.15</v>
      </c>
      <c r="M192">
        <v>0.15</v>
      </c>
      <c r="N192">
        <v>0.15</v>
      </c>
      <c r="O192">
        <v>0.15</v>
      </c>
      <c r="P192">
        <v>0.15</v>
      </c>
      <c r="Q192">
        <v>0.15</v>
      </c>
      <c r="R192">
        <v>0.15</v>
      </c>
      <c r="S192">
        <v>0.15</v>
      </c>
      <c r="T192">
        <v>0.15</v>
      </c>
      <c r="U192">
        <v>0.15</v>
      </c>
      <c r="V192">
        <v>0.15</v>
      </c>
      <c r="W192">
        <v>0.15</v>
      </c>
      <c r="X192">
        <v>0.15</v>
      </c>
      <c r="Y192">
        <v>0.15</v>
      </c>
      <c r="Z192">
        <v>0.15</v>
      </c>
      <c r="AA192">
        <v>0.15</v>
      </c>
      <c r="AB192">
        <v>0.15</v>
      </c>
      <c r="AC192">
        <v>0.15</v>
      </c>
      <c r="AD192">
        <v>0.15</v>
      </c>
      <c r="AE192">
        <v>0.15</v>
      </c>
      <c r="AF192">
        <v>0.15</v>
      </c>
      <c r="AG192">
        <v>0.15</v>
      </c>
      <c r="AH192">
        <v>0.15</v>
      </c>
      <c r="AI192">
        <v>0.15</v>
      </c>
      <c r="AJ192">
        <v>0.15</v>
      </c>
      <c r="AK192">
        <v>0.15</v>
      </c>
      <c r="AL192">
        <v>0.15</v>
      </c>
      <c r="AM192">
        <v>0.15</v>
      </c>
      <c r="AN192">
        <v>0.15</v>
      </c>
      <c r="AO192">
        <v>0.15</v>
      </c>
      <c r="AP192">
        <v>0.15</v>
      </c>
    </row>
    <row r="193" spans="1:42" x14ac:dyDescent="0.25">
      <c r="A193" t="str">
        <f t="shared" si="66"/>
        <v>LPG</v>
      </c>
      <c r="C193" t="str">
        <f t="shared" si="67"/>
        <v>C_ES-SH-SL_LPG</v>
      </c>
      <c r="F193">
        <v>0.15</v>
      </c>
      <c r="G193">
        <v>0.15</v>
      </c>
      <c r="H193">
        <v>0.15</v>
      </c>
      <c r="I193">
        <v>0.15</v>
      </c>
      <c r="J193">
        <v>0.15</v>
      </c>
      <c r="K193">
        <v>0.15</v>
      </c>
      <c r="L193">
        <v>0.15</v>
      </c>
      <c r="M193">
        <v>0.15</v>
      </c>
      <c r="N193">
        <v>0.15</v>
      </c>
      <c r="O193">
        <v>0.15</v>
      </c>
      <c r="P193">
        <v>0.15</v>
      </c>
      <c r="Q193">
        <v>0.15</v>
      </c>
      <c r="R193">
        <v>0.15</v>
      </c>
      <c r="S193">
        <v>0.15</v>
      </c>
      <c r="T193">
        <v>0.15</v>
      </c>
      <c r="U193">
        <v>0.15</v>
      </c>
      <c r="V193">
        <v>0.15</v>
      </c>
      <c r="W193">
        <v>0.15</v>
      </c>
      <c r="X193">
        <v>0.15</v>
      </c>
      <c r="Y193">
        <v>0.15</v>
      </c>
      <c r="Z193">
        <v>0.15</v>
      </c>
      <c r="AA193">
        <v>0.15</v>
      </c>
      <c r="AB193">
        <v>0.15</v>
      </c>
      <c r="AC193">
        <v>0.15</v>
      </c>
      <c r="AD193">
        <v>0.15</v>
      </c>
      <c r="AE193">
        <v>0.15</v>
      </c>
      <c r="AF193">
        <v>0.15</v>
      </c>
      <c r="AG193">
        <v>0.15</v>
      </c>
      <c r="AH193">
        <v>0.15</v>
      </c>
      <c r="AI193">
        <v>0.15</v>
      </c>
      <c r="AJ193">
        <v>0.15</v>
      </c>
      <c r="AK193">
        <v>0.15</v>
      </c>
      <c r="AL193">
        <v>0.15</v>
      </c>
      <c r="AM193">
        <v>0.15</v>
      </c>
      <c r="AN193">
        <v>0.15</v>
      </c>
      <c r="AO193">
        <v>0.15</v>
      </c>
      <c r="AP193">
        <v>0.15</v>
      </c>
    </row>
    <row r="194" spans="1:42" x14ac:dyDescent="0.25">
      <c r="A194" t="str">
        <f t="shared" si="66"/>
        <v>Solids</v>
      </c>
      <c r="C194" t="str">
        <f t="shared" si="67"/>
        <v>C_ES-SH-SL_COA</v>
      </c>
      <c r="F194">
        <v>0.15</v>
      </c>
      <c r="G194">
        <v>0.15</v>
      </c>
      <c r="H194">
        <v>0.15</v>
      </c>
      <c r="I194">
        <v>0.15</v>
      </c>
      <c r="J194">
        <v>0.15</v>
      </c>
      <c r="K194">
        <v>0.15</v>
      </c>
      <c r="L194">
        <v>0.15</v>
      </c>
      <c r="M194">
        <v>0.15</v>
      </c>
      <c r="N194">
        <v>0.15</v>
      </c>
      <c r="O194">
        <v>0.15</v>
      </c>
      <c r="P194">
        <v>0.15</v>
      </c>
      <c r="Q194">
        <v>0.15</v>
      </c>
      <c r="R194">
        <v>0.15</v>
      </c>
      <c r="S194">
        <v>0.15</v>
      </c>
      <c r="T194">
        <v>0.15</v>
      </c>
      <c r="U194">
        <v>0.15</v>
      </c>
      <c r="V194">
        <v>0.15</v>
      </c>
      <c r="W194">
        <v>0.15</v>
      </c>
      <c r="X194">
        <v>0.15</v>
      </c>
      <c r="Y194">
        <v>0.15</v>
      </c>
      <c r="Z194">
        <v>0.15</v>
      </c>
      <c r="AA194">
        <v>0.15</v>
      </c>
      <c r="AB194">
        <v>0.15</v>
      </c>
      <c r="AC194">
        <v>0.15</v>
      </c>
      <c r="AD194">
        <v>0.15</v>
      </c>
      <c r="AE194">
        <v>0.15</v>
      </c>
      <c r="AF194">
        <v>0.15</v>
      </c>
      <c r="AG194">
        <v>0.15</v>
      </c>
      <c r="AH194">
        <v>0.15</v>
      </c>
      <c r="AI194">
        <v>0.15</v>
      </c>
      <c r="AJ194">
        <v>0.15</v>
      </c>
      <c r="AK194">
        <v>0.15</v>
      </c>
      <c r="AL194">
        <v>0.15</v>
      </c>
      <c r="AM194">
        <v>0.15</v>
      </c>
      <c r="AN194">
        <v>0.15</v>
      </c>
      <c r="AO194">
        <v>0.15</v>
      </c>
      <c r="AP194">
        <v>0.15</v>
      </c>
    </row>
    <row r="195" spans="1:42" x14ac:dyDescent="0.25">
      <c r="A195" t="str">
        <f t="shared" si="66"/>
        <v>Biomass and wastes</v>
      </c>
      <c r="C195" t="str">
        <f t="shared" si="67"/>
        <v>C_ES-SH-SS_BIO</v>
      </c>
      <c r="F195">
        <v>0.15</v>
      </c>
      <c r="G195">
        <v>0.15</v>
      </c>
      <c r="H195">
        <v>0.15</v>
      </c>
      <c r="I195">
        <v>0.15</v>
      </c>
      <c r="J195">
        <v>0.15</v>
      </c>
      <c r="K195">
        <v>0.15</v>
      </c>
      <c r="L195">
        <v>0.15</v>
      </c>
      <c r="M195">
        <v>0.15</v>
      </c>
      <c r="N195">
        <v>0.15</v>
      </c>
      <c r="O195">
        <v>0.15</v>
      </c>
      <c r="P195">
        <v>0.15</v>
      </c>
      <c r="Q195">
        <v>0.15</v>
      </c>
      <c r="R195">
        <v>0.15</v>
      </c>
      <c r="S195">
        <v>0.15</v>
      </c>
      <c r="T195">
        <v>0.15</v>
      </c>
      <c r="U195">
        <v>0.15</v>
      </c>
      <c r="V195">
        <v>0.15</v>
      </c>
      <c r="W195">
        <v>0.15</v>
      </c>
      <c r="X195">
        <v>0.15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0.15</v>
      </c>
      <c r="AH195">
        <v>0.15</v>
      </c>
      <c r="AI195">
        <v>0.15</v>
      </c>
      <c r="AJ195">
        <v>0.15</v>
      </c>
      <c r="AK195">
        <v>0.15</v>
      </c>
      <c r="AL195">
        <v>0.15</v>
      </c>
      <c r="AM195">
        <v>0.15</v>
      </c>
      <c r="AN195">
        <v>0.15</v>
      </c>
      <c r="AO195">
        <v>0.15</v>
      </c>
      <c r="AP195">
        <v>0.15</v>
      </c>
    </row>
    <row r="196" spans="1:42" x14ac:dyDescent="0.25">
      <c r="A196" t="str">
        <f t="shared" si="66"/>
        <v>Derived heat</v>
      </c>
      <c r="C196" t="str">
        <f t="shared" si="67"/>
        <v>C_ES-SH-SS_HET</v>
      </c>
      <c r="F196">
        <v>0.15</v>
      </c>
      <c r="G196">
        <v>0.15</v>
      </c>
      <c r="H196">
        <v>0.15</v>
      </c>
      <c r="I196">
        <v>0.15</v>
      </c>
      <c r="J196">
        <v>0.15</v>
      </c>
      <c r="K196">
        <v>0.15</v>
      </c>
      <c r="L196">
        <v>0.15</v>
      </c>
      <c r="M196">
        <v>0.15</v>
      </c>
      <c r="N196">
        <v>0.15</v>
      </c>
      <c r="O196">
        <v>0.15</v>
      </c>
      <c r="P196">
        <v>0.15</v>
      </c>
      <c r="Q196">
        <v>0.15</v>
      </c>
      <c r="R196">
        <v>0.15</v>
      </c>
      <c r="S196">
        <v>0.15</v>
      </c>
      <c r="T196">
        <v>0.15</v>
      </c>
      <c r="U196">
        <v>0.15</v>
      </c>
      <c r="V196">
        <v>0.15</v>
      </c>
      <c r="W196">
        <v>0.15</v>
      </c>
      <c r="X196">
        <v>0.15</v>
      </c>
      <c r="Y196">
        <v>0.15</v>
      </c>
      <c r="Z196">
        <v>0.15</v>
      </c>
      <c r="AA196">
        <v>0.15</v>
      </c>
      <c r="AB196">
        <v>0.15</v>
      </c>
      <c r="AC196">
        <v>0.15</v>
      </c>
      <c r="AD196">
        <v>0.15</v>
      </c>
      <c r="AE196">
        <v>0.15</v>
      </c>
      <c r="AF196">
        <v>0.15</v>
      </c>
      <c r="AG196">
        <v>0.15</v>
      </c>
      <c r="AH196">
        <v>0.15</v>
      </c>
      <c r="AI196">
        <v>0.15</v>
      </c>
      <c r="AJ196">
        <v>0.15</v>
      </c>
      <c r="AK196">
        <v>0.15</v>
      </c>
      <c r="AL196">
        <v>0.15</v>
      </c>
      <c r="AM196">
        <v>0.15</v>
      </c>
      <c r="AN196">
        <v>0.15</v>
      </c>
      <c r="AO196">
        <v>0.15</v>
      </c>
      <c r="AP196">
        <v>0.15</v>
      </c>
    </row>
    <row r="197" spans="1:42" x14ac:dyDescent="0.25">
      <c r="A197" t="str">
        <f t="shared" si="66"/>
        <v>Electricity</v>
      </c>
      <c r="C197" t="str">
        <f t="shared" si="67"/>
        <v>C_ES-SH-SS_ELC</v>
      </c>
      <c r="F197">
        <v>0.15</v>
      </c>
      <c r="G197">
        <v>0.15</v>
      </c>
      <c r="H197">
        <v>0.15</v>
      </c>
      <c r="I197">
        <v>0.15</v>
      </c>
      <c r="J197">
        <v>0.15</v>
      </c>
      <c r="K197">
        <v>0.15</v>
      </c>
      <c r="L197">
        <v>0.15</v>
      </c>
      <c r="M197">
        <v>0.15</v>
      </c>
      <c r="N197">
        <v>0.15</v>
      </c>
      <c r="O197">
        <v>0.15</v>
      </c>
      <c r="P197">
        <v>0.15</v>
      </c>
      <c r="Q197">
        <v>0.15</v>
      </c>
      <c r="R197">
        <v>0.15</v>
      </c>
      <c r="S197">
        <v>0.15</v>
      </c>
      <c r="T197">
        <v>0.15</v>
      </c>
      <c r="U197">
        <v>0.15</v>
      </c>
      <c r="V197">
        <v>0.15</v>
      </c>
      <c r="W197">
        <v>0.15</v>
      </c>
      <c r="X197">
        <v>0.15</v>
      </c>
      <c r="Y197">
        <v>0.15</v>
      </c>
      <c r="Z197">
        <v>0.15</v>
      </c>
      <c r="AA197">
        <v>0.15</v>
      </c>
      <c r="AB197">
        <v>0.15</v>
      </c>
      <c r="AC197">
        <v>0.15</v>
      </c>
      <c r="AD197">
        <v>0.15</v>
      </c>
      <c r="AE197">
        <v>0.15</v>
      </c>
      <c r="AF197">
        <v>0.15</v>
      </c>
      <c r="AG197">
        <v>0.15</v>
      </c>
      <c r="AH197">
        <v>0.15</v>
      </c>
      <c r="AI197">
        <v>0.15</v>
      </c>
      <c r="AJ197">
        <v>0.15</v>
      </c>
      <c r="AK197">
        <v>0.15</v>
      </c>
      <c r="AL197">
        <v>0.15</v>
      </c>
      <c r="AM197">
        <v>0.15</v>
      </c>
      <c r="AN197">
        <v>0.15</v>
      </c>
      <c r="AO197">
        <v>0.15</v>
      </c>
      <c r="AP197">
        <v>0.15</v>
      </c>
    </row>
    <row r="198" spans="1:42" x14ac:dyDescent="0.25">
      <c r="A198" t="str">
        <f t="shared" si="66"/>
        <v>Gas</v>
      </c>
      <c r="C198" t="str">
        <f t="shared" si="67"/>
        <v>C_ES-SH-SS_GAS</v>
      </c>
      <c r="F198">
        <v>0.15</v>
      </c>
      <c r="G198">
        <v>0.15</v>
      </c>
      <c r="H198">
        <v>0.15</v>
      </c>
      <c r="I198">
        <v>0.15</v>
      </c>
      <c r="J198">
        <v>0.15</v>
      </c>
      <c r="K198">
        <v>0.15</v>
      </c>
      <c r="L198">
        <v>0.15</v>
      </c>
      <c r="M198">
        <v>0.15</v>
      </c>
      <c r="N198">
        <v>0.15</v>
      </c>
      <c r="O198">
        <v>0.15</v>
      </c>
      <c r="P198">
        <v>0.15</v>
      </c>
      <c r="Q198">
        <v>0.15</v>
      </c>
      <c r="R198">
        <v>0.15</v>
      </c>
      <c r="S198">
        <v>0.15</v>
      </c>
      <c r="T198">
        <v>0.15</v>
      </c>
      <c r="U198">
        <v>0.15</v>
      </c>
      <c r="V198">
        <v>0.15</v>
      </c>
      <c r="W198">
        <v>0.15</v>
      </c>
      <c r="X198">
        <v>0.15</v>
      </c>
      <c r="Y198">
        <v>0.15</v>
      </c>
      <c r="Z198">
        <v>0.15</v>
      </c>
      <c r="AA198">
        <v>0.15</v>
      </c>
      <c r="AB198">
        <v>0.15</v>
      </c>
      <c r="AC198">
        <v>0.15</v>
      </c>
      <c r="AD198">
        <v>0.15</v>
      </c>
      <c r="AE198">
        <v>0.15</v>
      </c>
      <c r="AF198">
        <v>0.15</v>
      </c>
      <c r="AG198">
        <v>0.15</v>
      </c>
      <c r="AH198">
        <v>0.15</v>
      </c>
      <c r="AI198">
        <v>0.15</v>
      </c>
      <c r="AJ198">
        <v>0.15</v>
      </c>
      <c r="AK198">
        <v>0.15</v>
      </c>
      <c r="AL198">
        <v>0.15</v>
      </c>
      <c r="AM198">
        <v>0.15</v>
      </c>
      <c r="AN198">
        <v>0.15</v>
      </c>
      <c r="AO198">
        <v>0.15</v>
      </c>
      <c r="AP198">
        <v>0.15</v>
      </c>
    </row>
    <row r="199" spans="1:42" x14ac:dyDescent="0.25">
      <c r="A199" t="str">
        <f t="shared" si="66"/>
        <v>GDO and other liquids</v>
      </c>
      <c r="C199" t="str">
        <f t="shared" si="67"/>
        <v>C_ES-SH-SS_OIL</v>
      </c>
      <c r="F199">
        <v>0.15</v>
      </c>
      <c r="G199">
        <v>0.15</v>
      </c>
      <c r="H199">
        <v>0.15</v>
      </c>
      <c r="I199">
        <v>0.15</v>
      </c>
      <c r="J199">
        <v>0.15</v>
      </c>
      <c r="K199">
        <v>0.15</v>
      </c>
      <c r="L199">
        <v>0.15</v>
      </c>
      <c r="M199">
        <v>0.15</v>
      </c>
      <c r="N199">
        <v>0.15</v>
      </c>
      <c r="O199">
        <v>0.15</v>
      </c>
      <c r="P199">
        <v>0.15</v>
      </c>
      <c r="Q199">
        <v>0.15</v>
      </c>
      <c r="R199">
        <v>0.15</v>
      </c>
      <c r="S199">
        <v>0.15</v>
      </c>
      <c r="T199">
        <v>0.15</v>
      </c>
      <c r="U199">
        <v>0.15</v>
      </c>
      <c r="V199">
        <v>0.15</v>
      </c>
      <c r="W199">
        <v>0.15</v>
      </c>
      <c r="X199">
        <v>0.15</v>
      </c>
      <c r="Y199">
        <v>0.15</v>
      </c>
      <c r="Z199">
        <v>0.15</v>
      </c>
      <c r="AA199">
        <v>0.15</v>
      </c>
      <c r="AB199">
        <v>0.15</v>
      </c>
      <c r="AC199">
        <v>0.15</v>
      </c>
      <c r="AD199">
        <v>0.15</v>
      </c>
      <c r="AE199">
        <v>0.15</v>
      </c>
      <c r="AF199">
        <v>0.15</v>
      </c>
      <c r="AG199">
        <v>0.15</v>
      </c>
      <c r="AH199">
        <v>0.15</v>
      </c>
      <c r="AI199">
        <v>0.15</v>
      </c>
      <c r="AJ199">
        <v>0.15</v>
      </c>
      <c r="AK199">
        <v>0.15</v>
      </c>
      <c r="AL199">
        <v>0.15</v>
      </c>
      <c r="AM199">
        <v>0.15</v>
      </c>
      <c r="AN199">
        <v>0.15</v>
      </c>
      <c r="AO199">
        <v>0.15</v>
      </c>
      <c r="AP199">
        <v>0.15</v>
      </c>
    </row>
    <row r="200" spans="1:42" x14ac:dyDescent="0.25">
      <c r="A200" t="str">
        <f t="shared" si="66"/>
        <v>Geothermal Energy</v>
      </c>
      <c r="C200" t="str">
        <f t="shared" si="67"/>
        <v>C_ES-SH-SS_GEO</v>
      </c>
      <c r="F200">
        <v>0.15</v>
      </c>
      <c r="G200">
        <v>0.15</v>
      </c>
      <c r="H200">
        <v>0.15</v>
      </c>
      <c r="I200">
        <v>0.15</v>
      </c>
      <c r="J200">
        <v>0.15</v>
      </c>
      <c r="K200">
        <v>0.15</v>
      </c>
      <c r="L200">
        <v>0.15</v>
      </c>
      <c r="M200">
        <v>0.15</v>
      </c>
      <c r="N200">
        <v>0.15</v>
      </c>
      <c r="O200">
        <v>0.15</v>
      </c>
      <c r="P200">
        <v>0.15</v>
      </c>
      <c r="Q200">
        <v>0.15</v>
      </c>
      <c r="R200">
        <v>0.15</v>
      </c>
      <c r="S200">
        <v>0.15</v>
      </c>
      <c r="T200">
        <v>0.15</v>
      </c>
      <c r="U200">
        <v>0.15</v>
      </c>
      <c r="V200">
        <v>0.15</v>
      </c>
      <c r="W200">
        <v>0.15</v>
      </c>
      <c r="X200">
        <v>0.15</v>
      </c>
      <c r="Y200">
        <v>0.15</v>
      </c>
      <c r="Z200">
        <v>0.15</v>
      </c>
      <c r="AA200">
        <v>0.15</v>
      </c>
      <c r="AB200">
        <v>0.15</v>
      </c>
      <c r="AC200">
        <v>0.15</v>
      </c>
      <c r="AD200">
        <v>0.15</v>
      </c>
      <c r="AE200">
        <v>0.15</v>
      </c>
      <c r="AF200">
        <v>0.15</v>
      </c>
      <c r="AG200">
        <v>0.15</v>
      </c>
      <c r="AH200">
        <v>0.15</v>
      </c>
      <c r="AI200">
        <v>0.15</v>
      </c>
      <c r="AJ200">
        <v>0.15</v>
      </c>
      <c r="AK200">
        <v>0.15</v>
      </c>
      <c r="AL200">
        <v>0.15</v>
      </c>
      <c r="AM200">
        <v>0.15</v>
      </c>
      <c r="AN200">
        <v>0.15</v>
      </c>
      <c r="AO200">
        <v>0.15</v>
      </c>
      <c r="AP200">
        <v>0.15</v>
      </c>
    </row>
    <row r="201" spans="1:42" x14ac:dyDescent="0.25">
      <c r="A201" t="str">
        <f t="shared" si="66"/>
        <v>LPG</v>
      </c>
      <c r="C201" t="str">
        <f t="shared" si="67"/>
        <v>C_ES-SH-SS_LPG</v>
      </c>
      <c r="F201">
        <v>0.15</v>
      </c>
      <c r="G201">
        <v>0.15</v>
      </c>
      <c r="H201">
        <v>0.15</v>
      </c>
      <c r="I201">
        <v>0.15</v>
      </c>
      <c r="J201">
        <v>0.15</v>
      </c>
      <c r="K201">
        <v>0.15</v>
      </c>
      <c r="L201">
        <v>0.15</v>
      </c>
      <c r="M201">
        <v>0.15</v>
      </c>
      <c r="N201">
        <v>0.15</v>
      </c>
      <c r="O201">
        <v>0.15</v>
      </c>
      <c r="P201">
        <v>0.15</v>
      </c>
      <c r="Q201">
        <v>0.15</v>
      </c>
      <c r="R201">
        <v>0.15</v>
      </c>
      <c r="S201">
        <v>0.15</v>
      </c>
      <c r="T201">
        <v>0.15</v>
      </c>
      <c r="U201">
        <v>0.15</v>
      </c>
      <c r="V201">
        <v>0.15</v>
      </c>
      <c r="W201">
        <v>0.15</v>
      </c>
      <c r="X201">
        <v>0.15</v>
      </c>
      <c r="Y201">
        <v>0.15</v>
      </c>
      <c r="Z201">
        <v>0.15</v>
      </c>
      <c r="AA201">
        <v>0.15</v>
      </c>
      <c r="AB201">
        <v>0.15</v>
      </c>
      <c r="AC201">
        <v>0.15</v>
      </c>
      <c r="AD201">
        <v>0.15</v>
      </c>
      <c r="AE201">
        <v>0.15</v>
      </c>
      <c r="AF201">
        <v>0.15</v>
      </c>
      <c r="AG201">
        <v>0.15</v>
      </c>
      <c r="AH201">
        <v>0.15</v>
      </c>
      <c r="AI201">
        <v>0.15</v>
      </c>
      <c r="AJ201">
        <v>0.15</v>
      </c>
      <c r="AK201">
        <v>0.15</v>
      </c>
      <c r="AL201">
        <v>0.15</v>
      </c>
      <c r="AM201">
        <v>0.15</v>
      </c>
      <c r="AN201">
        <v>0.15</v>
      </c>
      <c r="AO201">
        <v>0.15</v>
      </c>
      <c r="AP201">
        <v>0.15</v>
      </c>
    </row>
    <row r="202" spans="1:42" x14ac:dyDescent="0.25">
      <c r="A202" t="str">
        <f t="shared" si="66"/>
        <v>Solids</v>
      </c>
      <c r="C202" t="str">
        <f t="shared" si="67"/>
        <v>C_ES-SH-SS_COA</v>
      </c>
      <c r="F202">
        <v>0.15</v>
      </c>
      <c r="G202">
        <v>0.15</v>
      </c>
      <c r="H202">
        <v>0.15</v>
      </c>
      <c r="I202">
        <v>0.15</v>
      </c>
      <c r="J202">
        <v>0.15</v>
      </c>
      <c r="K202">
        <v>0.15</v>
      </c>
      <c r="L202">
        <v>0.15</v>
      </c>
      <c r="M202">
        <v>0.15</v>
      </c>
      <c r="N202">
        <v>0.15</v>
      </c>
      <c r="O202">
        <v>0.15</v>
      </c>
      <c r="P202">
        <v>0.15</v>
      </c>
      <c r="Q202">
        <v>0.15</v>
      </c>
      <c r="R202">
        <v>0.15</v>
      </c>
      <c r="S202">
        <v>0.15</v>
      </c>
      <c r="T202">
        <v>0.15</v>
      </c>
      <c r="U202">
        <v>0.15</v>
      </c>
      <c r="V202">
        <v>0.15</v>
      </c>
      <c r="W202">
        <v>0.15</v>
      </c>
      <c r="X202">
        <v>0.15</v>
      </c>
      <c r="Y202">
        <v>0.15</v>
      </c>
      <c r="Z202">
        <v>0.15</v>
      </c>
      <c r="AA202">
        <v>0.15</v>
      </c>
      <c r="AB202">
        <v>0.15</v>
      </c>
      <c r="AC202">
        <v>0.15</v>
      </c>
      <c r="AD202">
        <v>0.15</v>
      </c>
      <c r="AE202">
        <v>0.15</v>
      </c>
      <c r="AF202">
        <v>0.15</v>
      </c>
      <c r="AG202">
        <v>0.15</v>
      </c>
      <c r="AH202">
        <v>0.15</v>
      </c>
      <c r="AI202">
        <v>0.15</v>
      </c>
      <c r="AJ202">
        <v>0.15</v>
      </c>
      <c r="AK202">
        <v>0.15</v>
      </c>
      <c r="AL202">
        <v>0.15</v>
      </c>
      <c r="AM202">
        <v>0.15</v>
      </c>
      <c r="AN202">
        <v>0.15</v>
      </c>
      <c r="AO202">
        <v>0.15</v>
      </c>
      <c r="AP202">
        <v>0.15</v>
      </c>
    </row>
    <row r="203" spans="1:42" x14ac:dyDescent="0.25">
      <c r="A203" t="str">
        <f t="shared" si="66"/>
        <v>Biomass and wastes</v>
      </c>
      <c r="C203" t="str">
        <f t="shared" si="67"/>
        <v>C_ES-SH-OF_BIO</v>
      </c>
      <c r="F203">
        <v>0.15</v>
      </c>
      <c r="G203">
        <v>0.15</v>
      </c>
      <c r="H203">
        <v>0.15</v>
      </c>
      <c r="I203">
        <v>0.15</v>
      </c>
      <c r="J203">
        <v>0.15</v>
      </c>
      <c r="K203">
        <v>0.15</v>
      </c>
      <c r="L203">
        <v>0.15</v>
      </c>
      <c r="M203">
        <v>0.15</v>
      </c>
      <c r="N203">
        <v>0.15</v>
      </c>
      <c r="O203">
        <v>0.15</v>
      </c>
      <c r="P203">
        <v>0.15</v>
      </c>
      <c r="Q203">
        <v>0.15</v>
      </c>
      <c r="R203">
        <v>0.15</v>
      </c>
      <c r="S203">
        <v>0.15</v>
      </c>
      <c r="T203">
        <v>0.15</v>
      </c>
      <c r="U203">
        <v>0.15</v>
      </c>
      <c r="V203">
        <v>0.15</v>
      </c>
      <c r="W203">
        <v>0.15</v>
      </c>
      <c r="X203">
        <v>0.15</v>
      </c>
      <c r="Y203">
        <v>0.15</v>
      </c>
      <c r="Z203">
        <v>0.15</v>
      </c>
      <c r="AA203">
        <v>0.15</v>
      </c>
      <c r="AB203">
        <v>0.15</v>
      </c>
      <c r="AC203">
        <v>0.15</v>
      </c>
      <c r="AD203">
        <v>0.15</v>
      </c>
      <c r="AE203">
        <v>0.15</v>
      </c>
      <c r="AF203">
        <v>0.15</v>
      </c>
      <c r="AG203">
        <v>0.15</v>
      </c>
      <c r="AH203">
        <v>0.15</v>
      </c>
      <c r="AI203">
        <v>0.15</v>
      </c>
      <c r="AJ203">
        <v>0.15</v>
      </c>
      <c r="AK203">
        <v>0.15</v>
      </c>
      <c r="AL203">
        <v>0.15</v>
      </c>
      <c r="AM203">
        <v>0.15</v>
      </c>
      <c r="AN203">
        <v>0.15</v>
      </c>
      <c r="AO203">
        <v>0.15</v>
      </c>
      <c r="AP203">
        <v>0.15</v>
      </c>
    </row>
    <row r="204" spans="1:42" x14ac:dyDescent="0.25">
      <c r="A204" t="str">
        <f t="shared" si="66"/>
        <v>Derived heat</v>
      </c>
      <c r="C204" t="str">
        <f t="shared" si="67"/>
        <v>C_ES-SH-OF_HET</v>
      </c>
      <c r="F204">
        <v>0.15</v>
      </c>
      <c r="G204">
        <v>0.15</v>
      </c>
      <c r="H204">
        <v>0.15</v>
      </c>
      <c r="I204">
        <v>0.15</v>
      </c>
      <c r="J204">
        <v>0.15</v>
      </c>
      <c r="K204">
        <v>0.15</v>
      </c>
      <c r="L204">
        <v>0.15</v>
      </c>
      <c r="M204">
        <v>0.15</v>
      </c>
      <c r="N204">
        <v>0.15</v>
      </c>
      <c r="O204">
        <v>0.15</v>
      </c>
      <c r="P204">
        <v>0.15</v>
      </c>
      <c r="Q204">
        <v>0.15</v>
      </c>
      <c r="R204">
        <v>0.15</v>
      </c>
      <c r="S204">
        <v>0.15</v>
      </c>
      <c r="T204">
        <v>0.15</v>
      </c>
      <c r="U204">
        <v>0.15</v>
      </c>
      <c r="V204">
        <v>0.15</v>
      </c>
      <c r="W204">
        <v>0.15</v>
      </c>
      <c r="X204">
        <v>0.15</v>
      </c>
      <c r="Y204">
        <v>0.15</v>
      </c>
      <c r="Z204">
        <v>0.15</v>
      </c>
      <c r="AA204">
        <v>0.15</v>
      </c>
      <c r="AB204">
        <v>0.15</v>
      </c>
      <c r="AC204">
        <v>0.15</v>
      </c>
      <c r="AD204">
        <v>0.15</v>
      </c>
      <c r="AE204">
        <v>0.15</v>
      </c>
      <c r="AF204">
        <v>0.15</v>
      </c>
      <c r="AG204">
        <v>0.15</v>
      </c>
      <c r="AH204">
        <v>0.15</v>
      </c>
      <c r="AI204">
        <v>0.15</v>
      </c>
      <c r="AJ204">
        <v>0.15</v>
      </c>
      <c r="AK204">
        <v>0.15</v>
      </c>
      <c r="AL204">
        <v>0.15</v>
      </c>
      <c r="AM204">
        <v>0.15</v>
      </c>
      <c r="AN204">
        <v>0.15</v>
      </c>
      <c r="AO204">
        <v>0.15</v>
      </c>
      <c r="AP204">
        <v>0.15</v>
      </c>
    </row>
    <row r="205" spans="1:42" x14ac:dyDescent="0.25">
      <c r="A205" t="str">
        <f t="shared" si="66"/>
        <v>Electricity</v>
      </c>
      <c r="C205" t="str">
        <f t="shared" si="67"/>
        <v>C_ES-SH-OF_ELC</v>
      </c>
      <c r="F205">
        <v>0.15</v>
      </c>
      <c r="G205">
        <v>0.15</v>
      </c>
      <c r="H205">
        <v>0.15</v>
      </c>
      <c r="I205">
        <v>0.15</v>
      </c>
      <c r="J205">
        <v>0.15</v>
      </c>
      <c r="K205">
        <v>0.15</v>
      </c>
      <c r="L205">
        <v>0.15</v>
      </c>
      <c r="M205">
        <v>0.15</v>
      </c>
      <c r="N205">
        <v>0.15</v>
      </c>
      <c r="O205">
        <v>0.15</v>
      </c>
      <c r="P205">
        <v>0.15</v>
      </c>
      <c r="Q205">
        <v>0.15</v>
      </c>
      <c r="R205">
        <v>0.15</v>
      </c>
      <c r="S205">
        <v>0.15</v>
      </c>
      <c r="T205">
        <v>0.15</v>
      </c>
      <c r="U205">
        <v>0.15</v>
      </c>
      <c r="V205">
        <v>0.15</v>
      </c>
      <c r="W205">
        <v>0.15</v>
      </c>
      <c r="X205">
        <v>0.15</v>
      </c>
      <c r="Y205">
        <v>0.15</v>
      </c>
      <c r="Z205">
        <v>0.15</v>
      </c>
      <c r="AA205">
        <v>0.15</v>
      </c>
      <c r="AB205">
        <v>0.15</v>
      </c>
      <c r="AC205">
        <v>0.15</v>
      </c>
      <c r="AD205">
        <v>0.15</v>
      </c>
      <c r="AE205">
        <v>0.15</v>
      </c>
      <c r="AF205">
        <v>0.15</v>
      </c>
      <c r="AG205">
        <v>0.15</v>
      </c>
      <c r="AH205">
        <v>0.15</v>
      </c>
      <c r="AI205">
        <v>0.15</v>
      </c>
      <c r="AJ205">
        <v>0.15</v>
      </c>
      <c r="AK205">
        <v>0.15</v>
      </c>
      <c r="AL205">
        <v>0.15</v>
      </c>
      <c r="AM205">
        <v>0.15</v>
      </c>
      <c r="AN205">
        <v>0.15</v>
      </c>
      <c r="AO205">
        <v>0.15</v>
      </c>
      <c r="AP205">
        <v>0.15</v>
      </c>
    </row>
    <row r="206" spans="1:42" x14ac:dyDescent="0.25">
      <c r="A206" t="str">
        <f t="shared" si="66"/>
        <v>Gas</v>
      </c>
      <c r="C206" t="str">
        <f t="shared" si="67"/>
        <v>C_ES-SH-OF_GAS</v>
      </c>
      <c r="F206">
        <v>0.15</v>
      </c>
      <c r="G206">
        <v>0.15</v>
      </c>
      <c r="H206">
        <v>0.15</v>
      </c>
      <c r="I206">
        <v>0.15</v>
      </c>
      <c r="J206">
        <v>0.15</v>
      </c>
      <c r="K206">
        <v>0.15</v>
      </c>
      <c r="L206">
        <v>0.15</v>
      </c>
      <c r="M206">
        <v>0.15</v>
      </c>
      <c r="N206">
        <v>0.15</v>
      </c>
      <c r="O206">
        <v>0.15</v>
      </c>
      <c r="P206">
        <v>0.15</v>
      </c>
      <c r="Q206">
        <v>0.15</v>
      </c>
      <c r="R206">
        <v>0.15</v>
      </c>
      <c r="S206">
        <v>0.15</v>
      </c>
      <c r="T206">
        <v>0.15</v>
      </c>
      <c r="U206">
        <v>0.15</v>
      </c>
      <c r="V206">
        <v>0.15</v>
      </c>
      <c r="W206">
        <v>0.15</v>
      </c>
      <c r="X206">
        <v>0.15</v>
      </c>
      <c r="Y206">
        <v>0.15</v>
      </c>
      <c r="Z206">
        <v>0.15</v>
      </c>
      <c r="AA206">
        <v>0.15</v>
      </c>
      <c r="AB206">
        <v>0.15</v>
      </c>
      <c r="AC206">
        <v>0.15</v>
      </c>
      <c r="AD206">
        <v>0.15</v>
      </c>
      <c r="AE206">
        <v>0.15</v>
      </c>
      <c r="AF206">
        <v>0.15</v>
      </c>
      <c r="AG206">
        <v>0.15</v>
      </c>
      <c r="AH206">
        <v>0.15</v>
      </c>
      <c r="AI206">
        <v>0.15</v>
      </c>
      <c r="AJ206">
        <v>0.15</v>
      </c>
      <c r="AK206">
        <v>0.15</v>
      </c>
      <c r="AL206">
        <v>0.15</v>
      </c>
      <c r="AM206">
        <v>0.15</v>
      </c>
      <c r="AN206">
        <v>0.15</v>
      </c>
      <c r="AO206">
        <v>0.15</v>
      </c>
      <c r="AP206">
        <v>0.15</v>
      </c>
    </row>
    <row r="207" spans="1:42" x14ac:dyDescent="0.25">
      <c r="A207" t="str">
        <f t="shared" si="66"/>
        <v>GDO and other liquids</v>
      </c>
      <c r="C207" t="str">
        <f t="shared" si="67"/>
        <v>C_ES-SH-OF_OIL</v>
      </c>
      <c r="F207">
        <v>0.15</v>
      </c>
      <c r="G207">
        <v>0.15</v>
      </c>
      <c r="H207">
        <v>0.15</v>
      </c>
      <c r="I207">
        <v>0.15</v>
      </c>
      <c r="J207">
        <v>0.15</v>
      </c>
      <c r="K207">
        <v>0.15</v>
      </c>
      <c r="L207">
        <v>0.15</v>
      </c>
      <c r="M207">
        <v>0.15</v>
      </c>
      <c r="N207">
        <v>0.15</v>
      </c>
      <c r="O207">
        <v>0.15</v>
      </c>
      <c r="P207">
        <v>0.15</v>
      </c>
      <c r="Q207">
        <v>0.15</v>
      </c>
      <c r="R207">
        <v>0.15</v>
      </c>
      <c r="S207">
        <v>0.15</v>
      </c>
      <c r="T207">
        <v>0.15</v>
      </c>
      <c r="U207">
        <v>0.15</v>
      </c>
      <c r="V207">
        <v>0.15</v>
      </c>
      <c r="W207">
        <v>0.15</v>
      </c>
      <c r="X207">
        <v>0.15</v>
      </c>
      <c r="Y207">
        <v>0.15</v>
      </c>
      <c r="Z207">
        <v>0.15</v>
      </c>
      <c r="AA207">
        <v>0.15</v>
      </c>
      <c r="AB207">
        <v>0.15</v>
      </c>
      <c r="AC207">
        <v>0.15</v>
      </c>
      <c r="AD207">
        <v>0.15</v>
      </c>
      <c r="AE207">
        <v>0.15</v>
      </c>
      <c r="AF207">
        <v>0.15</v>
      </c>
      <c r="AG207">
        <v>0.15</v>
      </c>
      <c r="AH207">
        <v>0.15</v>
      </c>
      <c r="AI207">
        <v>0.15</v>
      </c>
      <c r="AJ207">
        <v>0.15</v>
      </c>
      <c r="AK207">
        <v>0.15</v>
      </c>
      <c r="AL207">
        <v>0.15</v>
      </c>
      <c r="AM207">
        <v>0.15</v>
      </c>
      <c r="AN207">
        <v>0.15</v>
      </c>
      <c r="AO207">
        <v>0.15</v>
      </c>
      <c r="AP207">
        <v>0.15</v>
      </c>
    </row>
    <row r="208" spans="1:42" x14ac:dyDescent="0.25">
      <c r="A208" t="str">
        <f t="shared" si="66"/>
        <v>Geothermal Energy</v>
      </c>
      <c r="C208" t="str">
        <f t="shared" si="67"/>
        <v>C_ES-SH-OF_GEO</v>
      </c>
      <c r="F208">
        <v>0.15</v>
      </c>
      <c r="G208">
        <v>0.15</v>
      </c>
      <c r="H208">
        <v>0.15</v>
      </c>
      <c r="I208">
        <v>0.15</v>
      </c>
      <c r="J208">
        <v>0.15</v>
      </c>
      <c r="K208">
        <v>0.15</v>
      </c>
      <c r="L208">
        <v>0.15</v>
      </c>
      <c r="M208">
        <v>0.15</v>
      </c>
      <c r="N208">
        <v>0.15</v>
      </c>
      <c r="O208">
        <v>0.15</v>
      </c>
      <c r="P208">
        <v>0.15</v>
      </c>
      <c r="Q208">
        <v>0.15</v>
      </c>
      <c r="R208">
        <v>0.15</v>
      </c>
      <c r="S208">
        <v>0.15</v>
      </c>
      <c r="T208">
        <v>0.15</v>
      </c>
      <c r="U208">
        <v>0.15</v>
      </c>
      <c r="V208">
        <v>0.15</v>
      </c>
      <c r="W208">
        <v>0.15</v>
      </c>
      <c r="X208">
        <v>0.15</v>
      </c>
      <c r="Y208">
        <v>0.15</v>
      </c>
      <c r="Z208">
        <v>0.15</v>
      </c>
      <c r="AA208">
        <v>0.15</v>
      </c>
      <c r="AB208">
        <v>0.15</v>
      </c>
      <c r="AC208">
        <v>0.15</v>
      </c>
      <c r="AD208">
        <v>0.15</v>
      </c>
      <c r="AE208">
        <v>0.15</v>
      </c>
      <c r="AF208">
        <v>0.15</v>
      </c>
      <c r="AG208">
        <v>0.15</v>
      </c>
      <c r="AH208">
        <v>0.15</v>
      </c>
      <c r="AI208">
        <v>0.15</v>
      </c>
      <c r="AJ208">
        <v>0.15</v>
      </c>
      <c r="AK208">
        <v>0.15</v>
      </c>
      <c r="AL208">
        <v>0.15</v>
      </c>
      <c r="AM208">
        <v>0.15</v>
      </c>
      <c r="AN208">
        <v>0.15</v>
      </c>
      <c r="AO208">
        <v>0.15</v>
      </c>
      <c r="AP208">
        <v>0.15</v>
      </c>
    </row>
    <row r="209" spans="1:42" x14ac:dyDescent="0.25">
      <c r="A209" t="str">
        <f t="shared" si="66"/>
        <v>LPG</v>
      </c>
      <c r="C209" t="str">
        <f t="shared" si="67"/>
        <v>C_ES-SH-OF_LPG</v>
      </c>
      <c r="F209">
        <v>0.15</v>
      </c>
      <c r="G209">
        <v>0.15</v>
      </c>
      <c r="H209">
        <v>0.15</v>
      </c>
      <c r="I209">
        <v>0.15</v>
      </c>
      <c r="J209">
        <v>0.15</v>
      </c>
      <c r="K209">
        <v>0.15</v>
      </c>
      <c r="L209">
        <v>0.15</v>
      </c>
      <c r="M209">
        <v>0.15</v>
      </c>
      <c r="N209">
        <v>0.15</v>
      </c>
      <c r="O209">
        <v>0.15</v>
      </c>
      <c r="P209">
        <v>0.15</v>
      </c>
      <c r="Q209">
        <v>0.15</v>
      </c>
      <c r="R209">
        <v>0.15</v>
      </c>
      <c r="S209">
        <v>0.15</v>
      </c>
      <c r="T209">
        <v>0.15</v>
      </c>
      <c r="U209">
        <v>0.15</v>
      </c>
      <c r="V209">
        <v>0.15</v>
      </c>
      <c r="W209">
        <v>0.15</v>
      </c>
      <c r="X209">
        <v>0.15</v>
      </c>
      <c r="Y209">
        <v>0.15</v>
      </c>
      <c r="Z209">
        <v>0.15</v>
      </c>
      <c r="AA209">
        <v>0.15</v>
      </c>
      <c r="AB209">
        <v>0.15</v>
      </c>
      <c r="AC209">
        <v>0.15</v>
      </c>
      <c r="AD209">
        <v>0.15</v>
      </c>
      <c r="AE209">
        <v>0.15</v>
      </c>
      <c r="AF209">
        <v>0.15</v>
      </c>
      <c r="AG209">
        <v>0.15</v>
      </c>
      <c r="AH209">
        <v>0.15</v>
      </c>
      <c r="AI209">
        <v>0.15</v>
      </c>
      <c r="AJ209">
        <v>0.15</v>
      </c>
      <c r="AK209">
        <v>0.15</v>
      </c>
      <c r="AL209">
        <v>0.15</v>
      </c>
      <c r="AM209">
        <v>0.15</v>
      </c>
      <c r="AN209">
        <v>0.15</v>
      </c>
      <c r="AO209">
        <v>0.15</v>
      </c>
      <c r="AP209">
        <v>0.15</v>
      </c>
    </row>
    <row r="210" spans="1:42" x14ac:dyDescent="0.25">
      <c r="A210" t="str">
        <f t="shared" si="66"/>
        <v>Solids</v>
      </c>
      <c r="C210" t="str">
        <f t="shared" si="67"/>
        <v>C_ES-SH-OF_COA</v>
      </c>
      <c r="F210">
        <v>0.15</v>
      </c>
      <c r="G210">
        <v>0.15</v>
      </c>
      <c r="H210">
        <v>0.15</v>
      </c>
      <c r="I210">
        <v>0.15</v>
      </c>
      <c r="J210">
        <v>0.15</v>
      </c>
      <c r="K210">
        <v>0.15</v>
      </c>
      <c r="L210">
        <v>0.15</v>
      </c>
      <c r="M210">
        <v>0.15</v>
      </c>
      <c r="N210">
        <v>0.15</v>
      </c>
      <c r="O210">
        <v>0.15</v>
      </c>
      <c r="P210">
        <v>0.15</v>
      </c>
      <c r="Q210">
        <v>0.15</v>
      </c>
      <c r="R210">
        <v>0.15</v>
      </c>
      <c r="S210">
        <v>0.15</v>
      </c>
      <c r="T210">
        <v>0.15</v>
      </c>
      <c r="U210">
        <v>0.15</v>
      </c>
      <c r="V210">
        <v>0.15</v>
      </c>
      <c r="W210">
        <v>0.15</v>
      </c>
      <c r="X210">
        <v>0.15</v>
      </c>
      <c r="Y210">
        <v>0.15</v>
      </c>
      <c r="Z210">
        <v>0.15</v>
      </c>
      <c r="AA210">
        <v>0.15</v>
      </c>
      <c r="AB210">
        <v>0.15</v>
      </c>
      <c r="AC210">
        <v>0.15</v>
      </c>
      <c r="AD210">
        <v>0.15</v>
      </c>
      <c r="AE210">
        <v>0.15</v>
      </c>
      <c r="AF210">
        <v>0.15</v>
      </c>
      <c r="AG210">
        <v>0.15</v>
      </c>
      <c r="AH210">
        <v>0.15</v>
      </c>
      <c r="AI210">
        <v>0.15</v>
      </c>
      <c r="AJ210">
        <v>0.15</v>
      </c>
      <c r="AK210">
        <v>0.15</v>
      </c>
      <c r="AL210">
        <v>0.15</v>
      </c>
      <c r="AM210">
        <v>0.15</v>
      </c>
      <c r="AN210">
        <v>0.15</v>
      </c>
      <c r="AO210">
        <v>0.15</v>
      </c>
      <c r="AP210">
        <v>0.15</v>
      </c>
    </row>
    <row r="214" spans="1:42" x14ac:dyDescent="0.25">
      <c r="E214" s="3" t="s">
        <v>223</v>
      </c>
    </row>
    <row r="215" spans="1:42" ht="15.75" thickBot="1" x14ac:dyDescent="0.3">
      <c r="C215" s="178" t="s">
        <v>42</v>
      </c>
      <c r="D215" s="178" t="s">
        <v>47</v>
      </c>
      <c r="E215" s="178" t="s">
        <v>34</v>
      </c>
      <c r="F215" s="177" t="s">
        <v>0</v>
      </c>
      <c r="G215" s="177" t="s">
        <v>1</v>
      </c>
      <c r="H215" s="177" t="s">
        <v>2</v>
      </c>
      <c r="I215" s="177" t="s">
        <v>33</v>
      </c>
      <c r="J215" s="177" t="s">
        <v>3</v>
      </c>
      <c r="K215" s="177" t="s">
        <v>4</v>
      </c>
      <c r="L215" s="177" t="s">
        <v>5</v>
      </c>
      <c r="M215" s="177" t="s">
        <v>6</v>
      </c>
      <c r="N215" s="177" t="s">
        <v>7</v>
      </c>
      <c r="O215" s="177" t="s">
        <v>9</v>
      </c>
      <c r="P215" s="177" t="s">
        <v>10</v>
      </c>
      <c r="Q215" s="177" t="s">
        <v>11</v>
      </c>
      <c r="R215" s="177" t="s">
        <v>8</v>
      </c>
      <c r="S215" s="177" t="s">
        <v>12</v>
      </c>
      <c r="T215" s="177" t="s">
        <v>13</v>
      </c>
      <c r="U215" s="177" t="s">
        <v>14</v>
      </c>
      <c r="V215" s="177" t="s">
        <v>15</v>
      </c>
      <c r="W215" s="177" t="s">
        <v>16</v>
      </c>
      <c r="X215" s="177" t="s">
        <v>17</v>
      </c>
      <c r="Y215" s="177" t="s">
        <v>18</v>
      </c>
      <c r="Z215" s="177" t="s">
        <v>19</v>
      </c>
      <c r="AA215" s="177" t="s">
        <v>20</v>
      </c>
      <c r="AB215" s="177" t="s">
        <v>21</v>
      </c>
      <c r="AC215" s="177" t="s">
        <v>22</v>
      </c>
      <c r="AD215" s="177" t="s">
        <v>23</v>
      </c>
      <c r="AE215" s="177" t="s">
        <v>24</v>
      </c>
      <c r="AF215" s="177" t="s">
        <v>25</v>
      </c>
      <c r="AG215" s="177" t="s">
        <v>26</v>
      </c>
      <c r="AH215" s="177" t="s">
        <v>27</v>
      </c>
      <c r="AI215" s="177" t="s">
        <v>28</v>
      </c>
      <c r="AJ215" s="177" t="s">
        <v>29</v>
      </c>
      <c r="AK215" s="177" t="s">
        <v>121</v>
      </c>
      <c r="AL215" s="177" t="s">
        <v>122</v>
      </c>
      <c r="AM215" s="177" t="s">
        <v>124</v>
      </c>
      <c r="AN215" s="177" t="s">
        <v>125</v>
      </c>
      <c r="AO215" s="177" t="s">
        <v>126</v>
      </c>
      <c r="AP215" s="177" t="s">
        <v>123</v>
      </c>
    </row>
    <row r="216" spans="1:42" x14ac:dyDescent="0.25">
      <c r="A216" t="str">
        <f>A163</f>
        <v>Biomass and wastes</v>
      </c>
      <c r="C216" t="str">
        <f>C163</f>
        <v>C_ES-SH-HO_BIO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</row>
    <row r="217" spans="1:42" x14ac:dyDescent="0.25">
      <c r="A217" t="str">
        <f t="shared" ref="A217:A263" si="68">A164</f>
        <v>Derived heat</v>
      </c>
      <c r="C217" t="str">
        <f t="shared" ref="C217:C263" si="69">C164</f>
        <v>C_ES-SH-HO_HET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</row>
    <row r="218" spans="1:42" x14ac:dyDescent="0.25">
      <c r="A218" t="str">
        <f t="shared" si="68"/>
        <v>Electricity</v>
      </c>
      <c r="C218" t="str">
        <f t="shared" si="69"/>
        <v>C_ES-SH-HO_ELC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</row>
    <row r="219" spans="1:42" x14ac:dyDescent="0.25">
      <c r="A219" t="str">
        <f t="shared" si="68"/>
        <v>Gas</v>
      </c>
      <c r="C219" t="str">
        <f t="shared" si="69"/>
        <v>C_ES-SH-HO_GAS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</row>
    <row r="220" spans="1:42" x14ac:dyDescent="0.25">
      <c r="A220" t="str">
        <f t="shared" si="68"/>
        <v>GDO and other liquids</v>
      </c>
      <c r="C220" t="str">
        <f t="shared" si="69"/>
        <v>C_ES-SH-HO_OIL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</row>
    <row r="221" spans="1:42" x14ac:dyDescent="0.25">
      <c r="A221" t="str">
        <f t="shared" si="68"/>
        <v>Geothermal Energy</v>
      </c>
      <c r="C221" t="str">
        <f t="shared" si="69"/>
        <v>C_ES-SH-HO_GEO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</row>
    <row r="222" spans="1:42" x14ac:dyDescent="0.25">
      <c r="A222" t="str">
        <f t="shared" si="68"/>
        <v>LPG</v>
      </c>
      <c r="C222" t="str">
        <f t="shared" si="69"/>
        <v>C_ES-SH-HO_LPG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</row>
    <row r="223" spans="1:42" x14ac:dyDescent="0.25">
      <c r="A223" t="str">
        <f t="shared" si="68"/>
        <v>Solids</v>
      </c>
      <c r="C223" t="str">
        <f t="shared" si="69"/>
        <v>C_ES-SH-HO_COA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</row>
    <row r="224" spans="1:42" x14ac:dyDescent="0.25">
      <c r="A224" t="str">
        <f t="shared" si="68"/>
        <v>Biomass and wastes</v>
      </c>
      <c r="C224" t="str">
        <f t="shared" si="69"/>
        <v>C_ES-SH-HR_BIO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</row>
    <row r="225" spans="1:42" x14ac:dyDescent="0.25">
      <c r="A225" t="str">
        <f t="shared" si="68"/>
        <v>Derived heat</v>
      </c>
      <c r="C225" t="str">
        <f t="shared" si="69"/>
        <v>C_ES-SH-HR_HET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</row>
    <row r="226" spans="1:42" x14ac:dyDescent="0.25">
      <c r="A226" t="str">
        <f t="shared" si="68"/>
        <v>Electricity</v>
      </c>
      <c r="C226" t="str">
        <f t="shared" si="69"/>
        <v>C_ES-SH-HR_ELC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</row>
    <row r="227" spans="1:42" x14ac:dyDescent="0.25">
      <c r="A227" t="str">
        <f t="shared" si="68"/>
        <v>Gas</v>
      </c>
      <c r="C227" t="str">
        <f t="shared" si="69"/>
        <v>C_ES-SH-HR_GAS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</row>
    <row r="228" spans="1:42" x14ac:dyDescent="0.25">
      <c r="A228" t="str">
        <f t="shared" si="68"/>
        <v>GDO and other liquids</v>
      </c>
      <c r="C228" t="str">
        <f t="shared" si="69"/>
        <v>C_ES-SH-HR_OIL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</row>
    <row r="229" spans="1:42" x14ac:dyDescent="0.25">
      <c r="A229" t="str">
        <f t="shared" si="68"/>
        <v>Geothermal Energy</v>
      </c>
      <c r="C229" t="str">
        <f t="shared" si="69"/>
        <v>C_ES-SH-HR_GEO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</row>
    <row r="230" spans="1:42" x14ac:dyDescent="0.25">
      <c r="A230" t="str">
        <f t="shared" si="68"/>
        <v>LPG</v>
      </c>
      <c r="C230" t="str">
        <f t="shared" si="69"/>
        <v>C_ES-SH-HR_LPG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</row>
    <row r="231" spans="1:42" x14ac:dyDescent="0.25">
      <c r="A231" t="str">
        <f t="shared" si="68"/>
        <v>Solids</v>
      </c>
      <c r="C231" t="str">
        <f t="shared" si="69"/>
        <v>C_ES-SH-HR_COA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</row>
    <row r="232" spans="1:42" x14ac:dyDescent="0.25">
      <c r="A232" t="str">
        <f t="shared" si="68"/>
        <v>Biomass and wastes</v>
      </c>
      <c r="C232" t="str">
        <f t="shared" si="69"/>
        <v>C_ES-SH-SR_BIO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</row>
    <row r="233" spans="1:42" x14ac:dyDescent="0.25">
      <c r="A233" t="str">
        <f t="shared" si="68"/>
        <v>Derived heat</v>
      </c>
      <c r="C233" t="str">
        <f t="shared" si="69"/>
        <v>C_ES-SH-SR_HET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</row>
    <row r="234" spans="1:42" x14ac:dyDescent="0.25">
      <c r="A234" t="str">
        <f t="shared" si="68"/>
        <v>Electricity</v>
      </c>
      <c r="C234" t="str">
        <f t="shared" si="69"/>
        <v>C_ES-SH-SR_ELC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</row>
    <row r="235" spans="1:42" x14ac:dyDescent="0.25">
      <c r="A235" t="str">
        <f t="shared" si="68"/>
        <v>Gas</v>
      </c>
      <c r="C235" t="str">
        <f t="shared" si="69"/>
        <v>C_ES-SH-SR_GAS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</row>
    <row r="236" spans="1:42" x14ac:dyDescent="0.25">
      <c r="A236" t="str">
        <f t="shared" si="68"/>
        <v>GDO and other liquids</v>
      </c>
      <c r="C236" t="str">
        <f t="shared" si="69"/>
        <v>C_ES-SH-SR_OIL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</row>
    <row r="237" spans="1:42" x14ac:dyDescent="0.25">
      <c r="A237" t="str">
        <f t="shared" si="68"/>
        <v>Geothermal Energy</v>
      </c>
      <c r="C237" t="str">
        <f t="shared" si="69"/>
        <v>C_ES-SH-SR_GEO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</row>
    <row r="238" spans="1:42" x14ac:dyDescent="0.25">
      <c r="A238" t="str">
        <f t="shared" si="68"/>
        <v>LPG</v>
      </c>
      <c r="C238" t="str">
        <f t="shared" si="69"/>
        <v>C_ES-SH-SR_LPG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</row>
    <row r="239" spans="1:42" x14ac:dyDescent="0.25">
      <c r="A239" t="str">
        <f t="shared" si="68"/>
        <v>Solids</v>
      </c>
      <c r="C239" t="str">
        <f t="shared" si="69"/>
        <v>C_ES-SH-SR_COA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</row>
    <row r="240" spans="1:42" x14ac:dyDescent="0.25">
      <c r="A240" t="str">
        <f t="shared" si="68"/>
        <v>Biomass and wastes</v>
      </c>
      <c r="C240" t="str">
        <f t="shared" si="69"/>
        <v>C_ES-SH-SL_BIO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</row>
    <row r="241" spans="1:42" x14ac:dyDescent="0.25">
      <c r="A241" t="str">
        <f t="shared" si="68"/>
        <v>Derived heat</v>
      </c>
      <c r="C241" t="str">
        <f t="shared" si="69"/>
        <v>C_ES-SH-SL_HET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</row>
    <row r="242" spans="1:42" x14ac:dyDescent="0.25">
      <c r="A242" t="str">
        <f t="shared" si="68"/>
        <v>Electricity</v>
      </c>
      <c r="C242" t="str">
        <f t="shared" si="69"/>
        <v>C_ES-SH-SL_ELC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</row>
    <row r="243" spans="1:42" x14ac:dyDescent="0.25">
      <c r="A243" t="str">
        <f t="shared" si="68"/>
        <v>Gas</v>
      </c>
      <c r="C243" t="str">
        <f t="shared" si="69"/>
        <v>C_ES-SH-SL_GAS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</row>
    <row r="244" spans="1:42" x14ac:dyDescent="0.25">
      <c r="A244" t="str">
        <f t="shared" si="68"/>
        <v>GDO and other liquids</v>
      </c>
      <c r="C244" t="str">
        <f t="shared" si="69"/>
        <v>C_ES-SH-SL_OIL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</row>
    <row r="245" spans="1:42" x14ac:dyDescent="0.25">
      <c r="A245" t="str">
        <f t="shared" si="68"/>
        <v>Geothermal Energy</v>
      </c>
      <c r="C245" t="str">
        <f t="shared" si="69"/>
        <v>C_ES-SH-SL_GEO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</row>
    <row r="246" spans="1:42" x14ac:dyDescent="0.25">
      <c r="A246" t="str">
        <f t="shared" si="68"/>
        <v>LPG</v>
      </c>
      <c r="C246" t="str">
        <f t="shared" si="69"/>
        <v>C_ES-SH-SL_LPG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</row>
    <row r="247" spans="1:42" x14ac:dyDescent="0.25">
      <c r="A247" t="str">
        <f t="shared" si="68"/>
        <v>Solids</v>
      </c>
      <c r="C247" t="str">
        <f t="shared" si="69"/>
        <v>C_ES-SH-SL_COA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tr">
        <f t="shared" si="68"/>
        <v>Biomass and wastes</v>
      </c>
      <c r="C248" t="str">
        <f t="shared" si="69"/>
        <v>C_ES-SH-SS_BIO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</row>
    <row r="249" spans="1:42" x14ac:dyDescent="0.25">
      <c r="A249" t="str">
        <f t="shared" si="68"/>
        <v>Derived heat</v>
      </c>
      <c r="C249" t="str">
        <f t="shared" si="69"/>
        <v>C_ES-SH-SS_HET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</row>
    <row r="250" spans="1:42" x14ac:dyDescent="0.25">
      <c r="A250" t="str">
        <f t="shared" si="68"/>
        <v>Electricity</v>
      </c>
      <c r="C250" t="str">
        <f t="shared" si="69"/>
        <v>C_ES-SH-SS_ELC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</row>
    <row r="251" spans="1:42" x14ac:dyDescent="0.25">
      <c r="A251" t="str">
        <f t="shared" si="68"/>
        <v>Gas</v>
      </c>
      <c r="C251" t="str">
        <f t="shared" si="69"/>
        <v>C_ES-SH-SS_GAS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</row>
    <row r="252" spans="1:42" x14ac:dyDescent="0.25">
      <c r="A252" t="str">
        <f t="shared" si="68"/>
        <v>GDO and other liquids</v>
      </c>
      <c r="C252" t="str">
        <f t="shared" si="69"/>
        <v>C_ES-SH-SS_OIL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</row>
    <row r="253" spans="1:42" x14ac:dyDescent="0.25">
      <c r="A253" t="str">
        <f t="shared" si="68"/>
        <v>Geothermal Energy</v>
      </c>
      <c r="C253" t="str">
        <f t="shared" si="69"/>
        <v>C_ES-SH-SS_GEO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</row>
    <row r="254" spans="1:42" x14ac:dyDescent="0.25">
      <c r="A254" t="str">
        <f t="shared" si="68"/>
        <v>LPG</v>
      </c>
      <c r="C254" t="str">
        <f t="shared" si="69"/>
        <v>C_ES-SH-SS_LPG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</row>
    <row r="255" spans="1:42" x14ac:dyDescent="0.25">
      <c r="A255" t="str">
        <f t="shared" si="68"/>
        <v>Solids</v>
      </c>
      <c r="C255" t="str">
        <f t="shared" si="69"/>
        <v>C_ES-SH-SS_COA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</row>
    <row r="256" spans="1:42" x14ac:dyDescent="0.25">
      <c r="A256" t="str">
        <f t="shared" si="68"/>
        <v>Biomass and wastes</v>
      </c>
      <c r="C256" t="str">
        <f t="shared" si="69"/>
        <v>C_ES-SH-OF_BIO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</row>
    <row r="257" spans="1:42" x14ac:dyDescent="0.25">
      <c r="A257" t="str">
        <f t="shared" si="68"/>
        <v>Derived heat</v>
      </c>
      <c r="C257" t="str">
        <f t="shared" si="69"/>
        <v>C_ES-SH-OF_HET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</row>
    <row r="258" spans="1:42" x14ac:dyDescent="0.25">
      <c r="A258" t="str">
        <f t="shared" si="68"/>
        <v>Electricity</v>
      </c>
      <c r="C258" t="str">
        <f t="shared" si="69"/>
        <v>C_ES-SH-OF_ELC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</row>
    <row r="259" spans="1:42" x14ac:dyDescent="0.25">
      <c r="A259" t="str">
        <f t="shared" si="68"/>
        <v>Gas</v>
      </c>
      <c r="C259" t="str">
        <f t="shared" si="69"/>
        <v>C_ES-SH-OF_GAS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</row>
    <row r="260" spans="1:42" x14ac:dyDescent="0.25">
      <c r="A260" t="str">
        <f t="shared" si="68"/>
        <v>GDO and other liquids</v>
      </c>
      <c r="C260" t="str">
        <f t="shared" si="69"/>
        <v>C_ES-SH-OF_OIL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</row>
    <row r="261" spans="1:42" x14ac:dyDescent="0.25">
      <c r="A261" t="str">
        <f t="shared" si="68"/>
        <v>Geothermal Energy</v>
      </c>
      <c r="C261" t="str">
        <f t="shared" si="69"/>
        <v>C_ES-SH-OF_GEO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</row>
    <row r="262" spans="1:42" x14ac:dyDescent="0.25">
      <c r="A262" t="str">
        <f t="shared" si="68"/>
        <v>LPG</v>
      </c>
      <c r="C262" t="str">
        <f t="shared" si="69"/>
        <v>C_ES-SH-OF_LPG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</row>
    <row r="263" spans="1:42" x14ac:dyDescent="0.25">
      <c r="A263" t="str">
        <f t="shared" si="68"/>
        <v>Solids</v>
      </c>
      <c r="C263" t="str">
        <f t="shared" si="69"/>
        <v>C_ES-SH-OF_COA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2:AT263"/>
  <sheetViews>
    <sheetView zoomScaleNormal="100" workbookViewId="0">
      <selection activeCell="D5" sqref="D5"/>
    </sheetView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6.85546875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IDEES!C143</f>
        <v>Biomass and wastes</v>
      </c>
      <c r="C4" t="str">
        <f>TechComm!L64</f>
        <v>C_ES-WH-HO_BIO</v>
      </c>
      <c r="D4" t="str">
        <f>TechComm!C16</f>
        <v>COMBIO</v>
      </c>
      <c r="E4" t="str">
        <f>TechComm!C31</f>
        <v>NR_ES-HO-WatHeat</v>
      </c>
      <c r="F4" s="1">
        <f>IDEES!E172*IDEES!E143/'TechWaterHeat-COM'!F110/'TechWaterHeat-COM'!F163</f>
        <v>5.2476435434796638E-3</v>
      </c>
      <c r="G4" s="1">
        <f>IDEES!F172*IDEES!F143/'TechWaterHeat-COM'!G110/'TechWaterHeat-COM'!G163</f>
        <v>1.0916992791910826E-4</v>
      </c>
      <c r="H4" s="1">
        <f>IDEES!G172*IDEES!G143/'TechWaterHeat-COM'!H110/'TechWaterHeat-COM'!H163</f>
        <v>4.8195327361207606E-4</v>
      </c>
      <c r="I4" s="1">
        <f>IDEES!H172*IDEES!H143/'TechWaterHeat-COM'!I110/'TechWaterHeat-COM'!I163</f>
        <v>2.178727309596196E-2</v>
      </c>
      <c r="J4" s="1">
        <f>IDEES!I172*IDEES!I143/'TechWaterHeat-COM'!J110/'TechWaterHeat-COM'!J163</f>
        <v>3.67396754133768E-4</v>
      </c>
      <c r="K4" s="1">
        <f>IDEES!J172*IDEES!J143/'TechWaterHeat-COM'!K110/'TechWaterHeat-COM'!K163</f>
        <v>2.5710891704929725E-3</v>
      </c>
      <c r="L4" s="1">
        <f>IDEES!K172*IDEES!K143/'TechWaterHeat-COM'!L110/'TechWaterHeat-COM'!L163</f>
        <v>0</v>
      </c>
      <c r="M4" s="1">
        <f>IDEES!L172*IDEES!L143/'TechWaterHeat-COM'!M110/'TechWaterHeat-COM'!M163</f>
        <v>6.5011166293090662E-3</v>
      </c>
      <c r="N4" s="1">
        <f>IDEES!M172*IDEES!M143/'TechWaterHeat-COM'!N110/'TechWaterHeat-COM'!N163</f>
        <v>3.3624134256367124E-3</v>
      </c>
      <c r="O4" s="1">
        <f>IDEES!N172*IDEES!N143/'TechWaterHeat-COM'!O110/'TechWaterHeat-COM'!O163</f>
        <v>6.3708476334805404E-3</v>
      </c>
      <c r="P4" s="1">
        <f>IDEES!O172*IDEES!O143/'TechWaterHeat-COM'!P110/'TechWaterHeat-COM'!P163</f>
        <v>1.6645298046650846E-2</v>
      </c>
      <c r="Q4" s="1">
        <f>IDEES!P172*IDEES!P143/'TechWaterHeat-COM'!Q110/'TechWaterHeat-COM'!Q163</f>
        <v>5.0990610978641861E-2</v>
      </c>
      <c r="R4" s="1">
        <f>IDEES!Q172*IDEES!Q143/'TechWaterHeat-COM'!R110/'TechWaterHeat-COM'!R163</f>
        <v>0</v>
      </c>
      <c r="S4" s="1">
        <f>IDEES!R172*IDEES!R143/'TechWaterHeat-COM'!S110/'TechWaterHeat-COM'!S163</f>
        <v>2.2615661418268164E-4</v>
      </c>
      <c r="T4" s="1">
        <f>IDEES!S172*IDEES!S143/'TechWaterHeat-COM'!T110/'TechWaterHeat-COM'!T163</f>
        <v>7.5782619626050818E-3</v>
      </c>
      <c r="U4" s="1">
        <f>IDEES!T172*IDEES!T143/'TechWaterHeat-COM'!U110/'TechWaterHeat-COM'!U163</f>
        <v>8.5783563705858442E-4</v>
      </c>
      <c r="V4" s="1">
        <f>IDEES!U172*IDEES!U143/'TechWaterHeat-COM'!V110/'TechWaterHeat-COM'!V163</f>
        <v>0</v>
      </c>
      <c r="W4" s="1">
        <f>IDEES!V172*IDEES!V143/'TechWaterHeat-COM'!W110/'TechWaterHeat-COM'!W163</f>
        <v>0</v>
      </c>
      <c r="X4" s="1">
        <f>IDEES!W172*IDEES!W143/'TechWaterHeat-COM'!X110/'TechWaterHeat-COM'!X163</f>
        <v>1.8677542630840226E-3</v>
      </c>
      <c r="Y4" s="1">
        <f>IDEES!X172*IDEES!X143/'TechWaterHeat-COM'!Y110/'TechWaterHeat-COM'!Y163</f>
        <v>0</v>
      </c>
      <c r="Z4" s="1">
        <f>IDEES!Y172*IDEES!Y143/'TechWaterHeat-COM'!Z110/'TechWaterHeat-COM'!Z163</f>
        <v>7.1265359318922646E-3</v>
      </c>
      <c r="AA4" s="1">
        <f>IDEES!Z172*IDEES!Z143/'TechWaterHeat-COM'!AA110/'TechWaterHeat-COM'!AA163</f>
        <v>0</v>
      </c>
      <c r="AB4" s="1">
        <f>IDEES!AA172*IDEES!AA143/'TechWaterHeat-COM'!AB110/'TechWaterHeat-COM'!AB163</f>
        <v>8.885953466993068E-4</v>
      </c>
      <c r="AC4" s="1">
        <f>IDEES!AB172*IDEES!AB143/'TechWaterHeat-COM'!AC110/'TechWaterHeat-COM'!AC163</f>
        <v>6.4458798408720489E-3</v>
      </c>
      <c r="AD4" s="1">
        <f>IDEES!AC172*IDEES!AC143/'TechWaterHeat-COM'!AD110/'TechWaterHeat-COM'!AD163</f>
        <v>1.1513378028544654E-2</v>
      </c>
      <c r="AE4" s="1">
        <f>IDEES!AD172*IDEES!AD143/'TechWaterHeat-COM'!AE110/'TechWaterHeat-COM'!AE163</f>
        <v>0</v>
      </c>
      <c r="AF4" s="1">
        <f>IDEES!AE172*IDEES!AE143/'TechWaterHeat-COM'!AF110/'TechWaterHeat-COM'!AF163</f>
        <v>0</v>
      </c>
      <c r="AG4" s="1">
        <f>IDEES!AF172*IDEES!AF143/'TechWaterHeat-COM'!AG110/'TechWaterHeat-COM'!AG163</f>
        <v>7.9287681974854717E-3</v>
      </c>
      <c r="AH4" s="1">
        <f>IDEES!AG172*IDEES!AG143/'TechWaterHeat-COM'!AH110/'TechWaterHeat-COM'!AH163</f>
        <v>0</v>
      </c>
      <c r="AI4" s="1">
        <f>IDEES!AH172*IDEES!AH143/'TechWaterHeat-COM'!AI110/'TechWaterHeat-COM'!AI163</f>
        <v>9.6938580502046372E-4</v>
      </c>
      <c r="AJ4" s="1">
        <f>IDEES!AI172*IDEES!AI143/'TechWaterHeat-COM'!AJ110/'TechWaterHeat-COM'!AJ163</f>
        <v>3.4127917468883134E-3</v>
      </c>
      <c r="AK4" s="1">
        <f>IDEES!AJ172*IDEES!AJ143/'TechWaterHeat-COM'!AK110/'TechWaterHeat-COM'!AK163</f>
        <v>1.1414210344226825E-3</v>
      </c>
      <c r="AL4" s="1">
        <f>IDEES!AK172*IDEES!AK143/'TechWaterHeat-COM'!AL110/'TechWaterHeat-COM'!AL163</f>
        <v>0</v>
      </c>
      <c r="AM4" s="1">
        <f>IDEES!AL172*IDEES!AL143/'TechWaterHeat-COM'!AM110/'TechWaterHeat-COM'!AM163</f>
        <v>0</v>
      </c>
      <c r="AN4" s="1">
        <f>IDEES!AM172*IDEES!AM143/'TechWaterHeat-COM'!AN110/'TechWaterHeat-COM'!AN163</f>
        <v>1.0380025333344243E-3</v>
      </c>
      <c r="AO4" s="1">
        <f>IDEES!AN172*IDEES!AN143/'TechWaterHeat-COM'!AO110/'TechWaterHeat-COM'!AO163</f>
        <v>1.4452049281976664E-3</v>
      </c>
      <c r="AP4" s="1">
        <f>IDEES!AO172*IDEES!AO143/'TechWaterHeat-COM'!AP110/'TechWaterHeat-COM'!AP163</f>
        <v>4.5986602602033147E-4</v>
      </c>
      <c r="AQ4" s="7"/>
      <c r="AR4" s="7"/>
      <c r="AS4" s="7"/>
      <c r="AT4" s="7"/>
    </row>
    <row r="5" spans="1:46" x14ac:dyDescent="0.25">
      <c r="A5" t="str">
        <f>IDEES!C144</f>
        <v>Derived heat</v>
      </c>
      <c r="C5" t="str">
        <f>TechComm!L65</f>
        <v>C_ES-WH-HO_HET</v>
      </c>
      <c r="D5" t="str">
        <f>TechComm!C17</f>
        <v>COMHET</v>
      </c>
      <c r="E5" t="str">
        <f>E4</f>
        <v>NR_ES-HO-WatHeat</v>
      </c>
      <c r="F5" s="1">
        <f>IDEES!E173*IDEES!E144/'TechWaterHeat-COM'!F111/'TechWaterHeat-COM'!F164</f>
        <v>8.2501506948351983E-2</v>
      </c>
      <c r="G5" s="1">
        <f>IDEES!F173*IDEES!F144/'TechWaterHeat-COM'!G111/'TechWaterHeat-COM'!G164</f>
        <v>2.5349597444176215E-2</v>
      </c>
      <c r="H5" s="1">
        <f>IDEES!G173*IDEES!G144/'TechWaterHeat-COM'!H111/'TechWaterHeat-COM'!H164</f>
        <v>1.6442958364344284E-2</v>
      </c>
      <c r="I5" s="1">
        <f>IDEES!H173*IDEES!H144/'TechWaterHeat-COM'!I111/'TechWaterHeat-COM'!I164</f>
        <v>1.775614454267847E-2</v>
      </c>
      <c r="J5" s="1">
        <f>IDEES!I173*IDEES!I144/'TechWaterHeat-COM'!J111/'TechWaterHeat-COM'!J164</f>
        <v>0</v>
      </c>
      <c r="K5" s="1">
        <f>IDEES!J173*IDEES!J144/'TechWaterHeat-COM'!K111/'TechWaterHeat-COM'!K164</f>
        <v>6.838632227338208E-2</v>
      </c>
      <c r="L5" s="1">
        <f>IDEES!K173*IDEES!K144/'TechWaterHeat-COM'!L111/'TechWaterHeat-COM'!L164</f>
        <v>0.60583354687340019</v>
      </c>
      <c r="M5" s="1">
        <f>IDEES!L173*IDEES!L144/'TechWaterHeat-COM'!M111/'TechWaterHeat-COM'!M164</f>
        <v>0.22489474199234588</v>
      </c>
      <c r="N5" s="1">
        <f>IDEES!M173*IDEES!M144/'TechWaterHeat-COM'!N111/'TechWaterHeat-COM'!N164</f>
        <v>4.3492672108095459E-2</v>
      </c>
      <c r="O5" s="1">
        <f>IDEES!N173*IDEES!N144/'TechWaterHeat-COM'!O111/'TechWaterHeat-COM'!O164</f>
        <v>0</v>
      </c>
      <c r="P5" s="1">
        <f>IDEES!O173*IDEES!O144/'TechWaterHeat-COM'!P111/'TechWaterHeat-COM'!P164</f>
        <v>0.20814568033483155</v>
      </c>
      <c r="Q5" s="1">
        <f>IDEES!P173*IDEES!P144/'TechWaterHeat-COM'!Q111/'TechWaterHeat-COM'!Q164</f>
        <v>0.2858058091497806</v>
      </c>
      <c r="R5" s="1">
        <f>IDEES!Q173*IDEES!Q144/'TechWaterHeat-COM'!R111/'TechWaterHeat-COM'!R164</f>
        <v>0</v>
      </c>
      <c r="S5" s="1">
        <f>IDEES!R173*IDEES!R144/'TechWaterHeat-COM'!S111/'TechWaterHeat-COM'!S164</f>
        <v>9.8087204333407538E-3</v>
      </c>
      <c r="T5" s="1">
        <f>IDEES!S173*IDEES!S144/'TechWaterHeat-COM'!T111/'TechWaterHeat-COM'!T164</f>
        <v>3.4843315012547553E-2</v>
      </c>
      <c r="U5" s="1">
        <f>IDEES!T173*IDEES!T144/'TechWaterHeat-COM'!U111/'TechWaterHeat-COM'!U164</f>
        <v>0</v>
      </c>
      <c r="V5" s="1">
        <f>IDEES!U173*IDEES!U144/'TechWaterHeat-COM'!V111/'TechWaterHeat-COM'!V164</f>
        <v>1.1508194394714767E-2</v>
      </c>
      <c r="W5" s="1">
        <f>IDEES!V173*IDEES!V144/'TechWaterHeat-COM'!W111/'TechWaterHeat-COM'!W164</f>
        <v>1.7676052530692966E-2</v>
      </c>
      <c r="X5" s="1">
        <f>IDEES!W173*IDEES!W144/'TechWaterHeat-COM'!X111/'TechWaterHeat-COM'!X164</f>
        <v>4.4779269373977477E-2</v>
      </c>
      <c r="Y5" s="1">
        <f>IDEES!X173*IDEES!X144/'TechWaterHeat-COM'!Y111/'TechWaterHeat-COM'!Y164</f>
        <v>4.6923607041475341E-3</v>
      </c>
      <c r="Z5" s="1">
        <f>IDEES!Y173*IDEES!Y144/'TechWaterHeat-COM'!Z111/'TechWaterHeat-COM'!Z164</f>
        <v>3.1169008022740922E-2</v>
      </c>
      <c r="AA5" s="1">
        <f>IDEES!Z173*IDEES!Z144/'TechWaterHeat-COM'!AA111/'TechWaterHeat-COM'!AA164</f>
        <v>0</v>
      </c>
      <c r="AB5" s="1">
        <f>IDEES!AA173*IDEES!AA144/'TechWaterHeat-COM'!AB111/'TechWaterHeat-COM'!AB164</f>
        <v>0.13215748134713232</v>
      </c>
      <c r="AC5" s="1">
        <f>IDEES!AB173*IDEES!AB144/'TechWaterHeat-COM'!AC111/'TechWaterHeat-COM'!AC164</f>
        <v>6.7033318569657843E-2</v>
      </c>
      <c r="AD5" s="1">
        <f>IDEES!AC173*IDEES!AC144/'TechWaterHeat-COM'!AD111/'TechWaterHeat-COM'!AD164</f>
        <v>0.14357617308924364</v>
      </c>
      <c r="AE5" s="1">
        <f>IDEES!AD173*IDEES!AD144/'TechWaterHeat-COM'!AE111/'TechWaterHeat-COM'!AE164</f>
        <v>2.4995065626984888E-3</v>
      </c>
      <c r="AF5" s="1">
        <f>IDEES!AE173*IDEES!AE144/'TechWaterHeat-COM'!AF111/'TechWaterHeat-COM'!AF164</f>
        <v>5.6806870841999542E-2</v>
      </c>
      <c r="AG5" s="1">
        <f>IDEES!AF173*IDEES!AF144/'TechWaterHeat-COM'!AG111/'TechWaterHeat-COM'!AG164</f>
        <v>0.34838546450397273</v>
      </c>
      <c r="AH5" s="1">
        <f>IDEES!AG173*IDEES!AG144/'TechWaterHeat-COM'!AH111/'TechWaterHeat-COM'!AH164</f>
        <v>8.7189323753636121E-3</v>
      </c>
      <c r="AI5" s="1">
        <f>IDEES!AH173*IDEES!AH144/'TechWaterHeat-COM'!AI111/'TechWaterHeat-COM'!AI164</f>
        <v>3.9682438547643362E-2</v>
      </c>
      <c r="AJ5" s="1">
        <f>IDEES!AI173*IDEES!AI144/'TechWaterHeat-COM'!AJ111/'TechWaterHeat-COM'!AJ164</f>
        <v>7.9859347458696897E-2</v>
      </c>
      <c r="AK5" s="1">
        <f>IDEES!AJ173*IDEES!AJ144/'TechWaterHeat-COM'!AK111/'TechWaterHeat-COM'!AK164</f>
        <v>0</v>
      </c>
      <c r="AL5" s="1">
        <f>IDEES!AK173*IDEES!AK144/'TechWaterHeat-COM'!AL111/'TechWaterHeat-COM'!AL164</f>
        <v>1.022354163409432E-2</v>
      </c>
      <c r="AM5" s="1">
        <f>IDEES!AL173*IDEES!AL144/'TechWaterHeat-COM'!AM111/'TechWaterHeat-COM'!AM164</f>
        <v>0</v>
      </c>
      <c r="AN5" s="1">
        <f>IDEES!AM173*IDEES!AM144/'TechWaterHeat-COM'!AN111/'TechWaterHeat-COM'!AN164</f>
        <v>2.2291604317011176E-3</v>
      </c>
      <c r="AO5" s="1">
        <f>IDEES!AN173*IDEES!AN144/'TechWaterHeat-COM'!AO111/'TechWaterHeat-COM'!AO164</f>
        <v>1.5698197682328236E-2</v>
      </c>
      <c r="AP5" s="1">
        <f>IDEES!AO173*IDEES!AO144/'TechWaterHeat-COM'!AP111/'TechWaterHeat-COM'!AP164</f>
        <v>3.2312600753098758E-4</v>
      </c>
      <c r="AQ5" s="7"/>
      <c r="AR5" s="7"/>
      <c r="AS5" s="7"/>
      <c r="AT5" s="7"/>
    </row>
    <row r="6" spans="1:46" x14ac:dyDescent="0.25">
      <c r="A6" t="str">
        <f>IDEES!C145</f>
        <v>Electricity</v>
      </c>
      <c r="C6" t="str">
        <f>TechComm!L66</f>
        <v>C_ES-WH-HO_ELC</v>
      </c>
      <c r="D6" t="str">
        <f>TechComm!C18</f>
        <v>COMELC</v>
      </c>
      <c r="E6" t="str">
        <f t="shared" ref="E6:E11" si="0">E5</f>
        <v>NR_ES-HO-WatHeat</v>
      </c>
      <c r="F6" s="1">
        <f>IDEES!E174*IDEES!E145/'TechWaterHeat-COM'!F112/'TechWaterHeat-COM'!F165</f>
        <v>2.6295392581359833E-2</v>
      </c>
      <c r="G6" s="1">
        <f>IDEES!F174*IDEES!F145/'TechWaterHeat-COM'!G112/'TechWaterHeat-COM'!G165</f>
        <v>6.3296636574111276E-2</v>
      </c>
      <c r="H6" s="1">
        <f>IDEES!G174*IDEES!G145/'TechWaterHeat-COM'!H112/'TechWaterHeat-COM'!H165</f>
        <v>5.78993591739701E-2</v>
      </c>
      <c r="I6" s="1">
        <f>IDEES!H174*IDEES!H145/'TechWaterHeat-COM'!I112/'TechWaterHeat-COM'!I165</f>
        <v>2.8986711637631741E-2</v>
      </c>
      <c r="J6" s="1">
        <f>IDEES!I174*IDEES!I145/'TechWaterHeat-COM'!J112/'TechWaterHeat-COM'!J165</f>
        <v>9.7502485490273856E-3</v>
      </c>
      <c r="K6" s="1">
        <f>IDEES!J174*IDEES!J145/'TechWaterHeat-COM'!K112/'TechWaterHeat-COM'!K165</f>
        <v>5.4616569068179688E-2</v>
      </c>
      <c r="L6" s="1">
        <f>IDEES!K174*IDEES!K145/'TechWaterHeat-COM'!L112/'TechWaterHeat-COM'!L165</f>
        <v>0.15402459920926984</v>
      </c>
      <c r="M6" s="1">
        <f>IDEES!L174*IDEES!L145/'TechWaterHeat-COM'!M112/'TechWaterHeat-COM'!M165</f>
        <v>0.15559344859281621</v>
      </c>
      <c r="N6" s="1">
        <f>IDEES!M174*IDEES!M145/'TechWaterHeat-COM'!N112/'TechWaterHeat-COM'!N165</f>
        <v>3.5615227385354165E-2</v>
      </c>
      <c r="O6" s="1">
        <f>IDEES!N174*IDEES!N145/'TechWaterHeat-COM'!O112/'TechWaterHeat-COM'!O165</f>
        <v>0.70124210130048137</v>
      </c>
      <c r="P6" s="1">
        <f>IDEES!O174*IDEES!O145/'TechWaterHeat-COM'!P112/'TechWaterHeat-COM'!P165</f>
        <v>0.22090611345720731</v>
      </c>
      <c r="Q6" s="1">
        <f>IDEES!P174*IDEES!P145/'TechWaterHeat-COM'!Q112/'TechWaterHeat-COM'!Q165</f>
        <v>0.83452505351209538</v>
      </c>
      <c r="R6" s="1">
        <f>IDEES!Q174*IDEES!Q145/'TechWaterHeat-COM'!R112/'TechWaterHeat-COM'!R165</f>
        <v>0.20544694972232758</v>
      </c>
      <c r="S6" s="1">
        <f>IDEES!R174*IDEES!R145/'TechWaterHeat-COM'!S112/'TechWaterHeat-COM'!S165</f>
        <v>5.3426139346813159E-2</v>
      </c>
      <c r="T6" s="1">
        <f>IDEES!S174*IDEES!S145/'TechWaterHeat-COM'!T112/'TechWaterHeat-COM'!T165</f>
        <v>4.2912117689116569E-2</v>
      </c>
      <c r="U6" s="1">
        <f>IDEES!T174*IDEES!T145/'TechWaterHeat-COM'!U112/'TechWaterHeat-COM'!U165</f>
        <v>3.8298932057769422E-2</v>
      </c>
      <c r="V6" s="1">
        <f>IDEES!U174*IDEES!U145/'TechWaterHeat-COM'!V112/'TechWaterHeat-COM'!V165</f>
        <v>4.9216722868939654E-3</v>
      </c>
      <c r="W6" s="1">
        <f>IDEES!V174*IDEES!V145/'TechWaterHeat-COM'!W112/'TechWaterHeat-COM'!W165</f>
        <v>0.59836925960174525</v>
      </c>
      <c r="X6" s="1">
        <f>IDEES!W174*IDEES!W145/'TechWaterHeat-COM'!X112/'TechWaterHeat-COM'!X165</f>
        <v>1.1643829207127442E-2</v>
      </c>
      <c r="Y6" s="1">
        <f>IDEES!X174*IDEES!X145/'TechWaterHeat-COM'!Y112/'TechWaterHeat-COM'!Y165</f>
        <v>1.3161639670494065E-3</v>
      </c>
      <c r="Z6" s="1">
        <f>IDEES!Y174*IDEES!Y145/'TechWaterHeat-COM'!Z112/'TechWaterHeat-COM'!Z165</f>
        <v>1.1037957961464938E-2</v>
      </c>
      <c r="AA6" s="1">
        <f>IDEES!Z174*IDEES!Z145/'TechWaterHeat-COM'!AA112/'TechWaterHeat-COM'!AA165</f>
        <v>9.7385655887382884E-3</v>
      </c>
      <c r="AB6" s="1">
        <f>IDEES!AA174*IDEES!AA145/'TechWaterHeat-COM'!AB112/'TechWaterHeat-COM'!AB165</f>
        <v>0.12731603055627935</v>
      </c>
      <c r="AC6" s="1">
        <f>IDEES!AB174*IDEES!AB145/'TechWaterHeat-COM'!AC112/'TechWaterHeat-COM'!AC165</f>
        <v>0.6879896158623392</v>
      </c>
      <c r="AD6" s="1">
        <f>IDEES!AC174*IDEES!AC145/'TechWaterHeat-COM'!AD112/'TechWaterHeat-COM'!AD165</f>
        <v>0.29805200529350384</v>
      </c>
      <c r="AE6" s="1">
        <f>IDEES!AD174*IDEES!AD145/'TechWaterHeat-COM'!AE112/'TechWaterHeat-COM'!AE165</f>
        <v>0.1173269849463137</v>
      </c>
      <c r="AF6" s="1">
        <f>IDEES!AE174*IDEES!AE145/'TechWaterHeat-COM'!AF112/'TechWaterHeat-COM'!AF165</f>
        <v>3.5626666702608528E-2</v>
      </c>
      <c r="AG6" s="1">
        <f>IDEES!AF174*IDEES!AF145/'TechWaterHeat-COM'!AG112/'TechWaterHeat-COM'!AG165</f>
        <v>0.21094850038655052</v>
      </c>
      <c r="AH6" s="1">
        <f>IDEES!AG174*IDEES!AG145/'TechWaterHeat-COM'!AH112/'TechWaterHeat-COM'!AH165</f>
        <v>1.8558496584972502E-2</v>
      </c>
      <c r="AI6" s="1">
        <f>IDEES!AH174*IDEES!AH145/'TechWaterHeat-COM'!AI112/'TechWaterHeat-COM'!AI165</f>
        <v>2.3115741445852947E-2</v>
      </c>
      <c r="AJ6" s="1">
        <f>IDEES!AI174*IDEES!AI145/'TechWaterHeat-COM'!AJ112/'TechWaterHeat-COM'!AJ165</f>
        <v>0.84539068378872995</v>
      </c>
      <c r="AK6" s="1">
        <f>IDEES!AJ174*IDEES!AJ145/'TechWaterHeat-COM'!AK112/'TechWaterHeat-COM'!AK165</f>
        <v>1.0985034889014767E-2</v>
      </c>
      <c r="AL6" s="1">
        <f>IDEES!AK174*IDEES!AK145/'TechWaterHeat-COM'!AL112/'TechWaterHeat-COM'!AL165</f>
        <v>2.1242593439675366E-3</v>
      </c>
      <c r="AM6" s="1">
        <f>IDEES!AL174*IDEES!AL145/'TechWaterHeat-COM'!AM112/'TechWaterHeat-COM'!AM165</f>
        <v>2.4391618966522789E-4</v>
      </c>
      <c r="AN6" s="1">
        <f>IDEES!AM174*IDEES!AM145/'TechWaterHeat-COM'!AN112/'TechWaterHeat-COM'!AN165</f>
        <v>1.1639021555731099E-2</v>
      </c>
      <c r="AO6" s="1">
        <f>IDEES!AN174*IDEES!AN145/'TechWaterHeat-COM'!AO112/'TechWaterHeat-COM'!AO165</f>
        <v>2.5414680021430523E-2</v>
      </c>
      <c r="AP6" s="1">
        <f>IDEES!AO174*IDEES!AO145/'TechWaterHeat-COM'!AP112/'TechWaterHeat-COM'!AP165</f>
        <v>3.9344392238057531E-3</v>
      </c>
      <c r="AQ6" s="7"/>
      <c r="AR6" s="7"/>
      <c r="AS6" s="7"/>
      <c r="AT6" s="7"/>
    </row>
    <row r="7" spans="1:46" x14ac:dyDescent="0.25">
      <c r="A7" t="str">
        <f>IDEES!C146</f>
        <v>Gas</v>
      </c>
      <c r="C7" t="str">
        <f>TechComm!L67</f>
        <v>C_ES-WH-HO_GAS</v>
      </c>
      <c r="D7" t="str">
        <f>TechComm!C19</f>
        <v>COMGAS</v>
      </c>
      <c r="E7" t="str">
        <f t="shared" si="0"/>
        <v>NR_ES-HO-WatHeat</v>
      </c>
      <c r="F7" s="1">
        <f>IDEES!E175*IDEES!E146/'TechWaterHeat-COM'!F113/'TechWaterHeat-COM'!F166</f>
        <v>3.4641661509506816E-2</v>
      </c>
      <c r="G7" s="1">
        <f>IDEES!F175*IDEES!F146/'TechWaterHeat-COM'!G113/'TechWaterHeat-COM'!G166</f>
        <v>9.5691222741049284E-2</v>
      </c>
      <c r="H7" s="1">
        <f>IDEES!G175*IDEES!G146/'TechWaterHeat-COM'!H113/'TechWaterHeat-COM'!H166</f>
        <v>1.2137480906336349E-2</v>
      </c>
      <c r="I7" s="1">
        <f>IDEES!H175*IDEES!H146/'TechWaterHeat-COM'!I113/'TechWaterHeat-COM'!I166</f>
        <v>3.4835295819193694E-2</v>
      </c>
      <c r="J7" s="1">
        <f>IDEES!I175*IDEES!I146/'TechWaterHeat-COM'!J113/'TechWaterHeat-COM'!J166</f>
        <v>0</v>
      </c>
      <c r="K7" s="1">
        <f>IDEES!J175*IDEES!J146/'TechWaterHeat-COM'!K113/'TechWaterHeat-COM'!K166</f>
        <v>9.6446007838260295E-2</v>
      </c>
      <c r="L7" s="1">
        <f>IDEES!K175*IDEES!K146/'TechWaterHeat-COM'!L113/'TechWaterHeat-COM'!L166</f>
        <v>0.52921502513085306</v>
      </c>
      <c r="M7" s="1">
        <f>IDEES!L175*IDEES!L146/'TechWaterHeat-COM'!M113/'TechWaterHeat-COM'!M166</f>
        <v>0.10564475579556347</v>
      </c>
      <c r="N7" s="1">
        <f>IDEES!M175*IDEES!M146/'TechWaterHeat-COM'!N113/'TechWaterHeat-COM'!N166</f>
        <v>7.3670445772520488E-3</v>
      </c>
      <c r="O7" s="1">
        <f>IDEES!N175*IDEES!N146/'TechWaterHeat-COM'!O113/'TechWaterHeat-COM'!O166</f>
        <v>0.19648684223024676</v>
      </c>
      <c r="P7" s="1">
        <f>IDEES!O175*IDEES!O146/'TechWaterHeat-COM'!P113/'TechWaterHeat-COM'!P166</f>
        <v>5.7931533174405926E-3</v>
      </c>
      <c r="Q7" s="1">
        <f>IDEES!P175*IDEES!P146/'TechWaterHeat-COM'!Q113/'TechWaterHeat-COM'!Q166</f>
        <v>0.69023901271166099</v>
      </c>
      <c r="R7" s="1">
        <f>IDEES!Q175*IDEES!Q146/'TechWaterHeat-COM'!R113/'TechWaterHeat-COM'!R166</f>
        <v>2.7750455658686352E-2</v>
      </c>
      <c r="S7" s="1">
        <f>IDEES!R175*IDEES!R146/'TechWaterHeat-COM'!S113/'TechWaterHeat-COM'!S166</f>
        <v>3.4887907179931683E-2</v>
      </c>
      <c r="T7" s="1">
        <f>IDEES!S175*IDEES!S146/'TechWaterHeat-COM'!T113/'TechWaterHeat-COM'!T166</f>
        <v>0.12280572214157684</v>
      </c>
      <c r="U7" s="1">
        <f>IDEES!T175*IDEES!T146/'TechWaterHeat-COM'!U113/'TechWaterHeat-COM'!U166</f>
        <v>3.9898629951208381E-2</v>
      </c>
      <c r="V7" s="1">
        <f>IDEES!U175*IDEES!U146/'TechWaterHeat-COM'!V113/'TechWaterHeat-COM'!V166</f>
        <v>0</v>
      </c>
      <c r="W7" s="1">
        <f>IDEES!V175*IDEES!V146/'TechWaterHeat-COM'!W113/'TechWaterHeat-COM'!W166</f>
        <v>1.1129903410008051</v>
      </c>
      <c r="X7" s="1">
        <f>IDEES!W175*IDEES!W146/'TechWaterHeat-COM'!X113/'TechWaterHeat-COM'!X166</f>
        <v>9.6441943938615979E-3</v>
      </c>
      <c r="Y7" s="1">
        <f>IDEES!X175*IDEES!X146/'TechWaterHeat-COM'!Y113/'TechWaterHeat-COM'!Y166</f>
        <v>1.8284185172163811E-3</v>
      </c>
      <c r="Z7" s="1">
        <f>IDEES!Y175*IDEES!Y146/'TechWaterHeat-COM'!Z113/'TechWaterHeat-COM'!Z166</f>
        <v>1.3068902486093078E-2</v>
      </c>
      <c r="AA7" s="1">
        <f>IDEES!Z175*IDEES!Z146/'TechWaterHeat-COM'!AA113/'TechWaterHeat-COM'!AA166</f>
        <v>0</v>
      </c>
      <c r="AB7" s="1">
        <f>IDEES!AA175*IDEES!AA146/'TechWaterHeat-COM'!AB113/'TechWaterHeat-COM'!AB166</f>
        <v>0.33742077483585459</v>
      </c>
      <c r="AC7" s="1">
        <f>IDEES!AB175*IDEES!AB146/'TechWaterHeat-COM'!AC113/'TechWaterHeat-COM'!AC166</f>
        <v>9.2310198795842995E-3</v>
      </c>
      <c r="AD7" s="1">
        <f>IDEES!AC175*IDEES!AC146/'TechWaterHeat-COM'!AD113/'TechWaterHeat-COM'!AD166</f>
        <v>0.3013073290430775</v>
      </c>
      <c r="AE7" s="1">
        <f>IDEES!AD175*IDEES!AD146/'TechWaterHeat-COM'!AE113/'TechWaterHeat-COM'!AE166</f>
        <v>4.0890931840531761E-2</v>
      </c>
      <c r="AF7" s="1">
        <f>IDEES!AE175*IDEES!AE146/'TechWaterHeat-COM'!AF113/'TechWaterHeat-COM'!AF166</f>
        <v>0.13515843558114476</v>
      </c>
      <c r="AG7" s="1">
        <f>IDEES!AF175*IDEES!AF146/'TechWaterHeat-COM'!AG113/'TechWaterHeat-COM'!AG166</f>
        <v>2.9293034267161579E-3</v>
      </c>
      <c r="AH7" s="1">
        <f>IDEES!AG175*IDEES!AG146/'TechWaterHeat-COM'!AH113/'TechWaterHeat-COM'!AH166</f>
        <v>3.8804933572626011E-3</v>
      </c>
      <c r="AI7" s="1">
        <f>IDEES!AH175*IDEES!AH146/'TechWaterHeat-COM'!AI113/'TechWaterHeat-COM'!AI166</f>
        <v>3.8558840363223171E-2</v>
      </c>
      <c r="AJ7" s="1">
        <f>IDEES!AI175*IDEES!AI146/'TechWaterHeat-COM'!AJ113/'TechWaterHeat-COM'!AJ166</f>
        <v>0.97425838071317561</v>
      </c>
      <c r="AK7" s="1">
        <f>IDEES!AJ175*IDEES!AJ146/'TechWaterHeat-COM'!AK113/'TechWaterHeat-COM'!AK166</f>
        <v>0</v>
      </c>
      <c r="AL7" s="1">
        <f>IDEES!AK175*IDEES!AK146/'TechWaterHeat-COM'!AL113/'TechWaterHeat-COM'!AL166</f>
        <v>0</v>
      </c>
      <c r="AM7" s="1">
        <f>IDEES!AL175*IDEES!AL146/'TechWaterHeat-COM'!AM113/'TechWaterHeat-COM'!AM166</f>
        <v>0</v>
      </c>
      <c r="AN7" s="1">
        <f>IDEES!AM175*IDEES!AM146/'TechWaterHeat-COM'!AN113/'TechWaterHeat-COM'!AN166</f>
        <v>3.5742423301372248E-4</v>
      </c>
      <c r="AO7" s="1">
        <f>IDEES!AN175*IDEES!AN146/'TechWaterHeat-COM'!AO113/'TechWaterHeat-COM'!AO166</f>
        <v>1.6200253361346974E-2</v>
      </c>
      <c r="AP7" s="1">
        <f>IDEES!AO175*IDEES!AO146/'TechWaterHeat-COM'!AP113/'TechWaterHeat-COM'!AP166</f>
        <v>0</v>
      </c>
      <c r="AQ7" s="7"/>
      <c r="AR7" s="7"/>
      <c r="AS7" s="7"/>
      <c r="AT7" s="7"/>
    </row>
    <row r="8" spans="1:46" x14ac:dyDescent="0.25">
      <c r="A8" t="str">
        <f>IDEES!C147</f>
        <v>GDO and other liquids</v>
      </c>
      <c r="C8" t="str">
        <f>TechComm!L68</f>
        <v>C_ES-WH-HO_OIL</v>
      </c>
      <c r="D8" t="str">
        <f>TechComm!C20</f>
        <v>COMOIL</v>
      </c>
      <c r="E8" t="str">
        <f t="shared" si="0"/>
        <v>NR_ES-HO-WatHeat</v>
      </c>
      <c r="F8" s="1">
        <f>IDEES!E176*IDEES!E147/'TechWaterHeat-COM'!F114/'TechWaterHeat-COM'!F167</f>
        <v>3.2496062631774507E-2</v>
      </c>
      <c r="G8" s="1">
        <f>IDEES!F176*IDEES!F147/'TechWaterHeat-COM'!G114/'TechWaterHeat-COM'!G167</f>
        <v>0.17487088943854187</v>
      </c>
      <c r="H8" s="1">
        <f>IDEES!G176*IDEES!G147/'TechWaterHeat-COM'!H114/'TechWaterHeat-COM'!H167</f>
        <v>4.2418844352978E-3</v>
      </c>
      <c r="I8" s="1">
        <f>IDEES!H176*IDEES!H147/'TechWaterHeat-COM'!I114/'TechWaterHeat-COM'!I167</f>
        <v>0.13189113581870374</v>
      </c>
      <c r="J8" s="1">
        <f>IDEES!I176*IDEES!I147/'TechWaterHeat-COM'!J114/'TechWaterHeat-COM'!J167</f>
        <v>4.011422428515537E-3</v>
      </c>
      <c r="K8" s="1">
        <f>IDEES!J176*IDEES!J147/'TechWaterHeat-COM'!K114/'TechWaterHeat-COM'!K167</f>
        <v>2.6692113267328108E-3</v>
      </c>
      <c r="L8" s="1">
        <f>IDEES!K176*IDEES!K147/'TechWaterHeat-COM'!L114/'TechWaterHeat-COM'!L167</f>
        <v>0.91668963873593301</v>
      </c>
      <c r="M8" s="1">
        <f>IDEES!L176*IDEES!L147/'TechWaterHeat-COM'!M114/'TechWaterHeat-COM'!M167</f>
        <v>2.337391295689702E-2</v>
      </c>
      <c r="N8" s="1">
        <f>IDEES!M176*IDEES!M147/'TechWaterHeat-COM'!N114/'TechWaterHeat-COM'!N167</f>
        <v>1.0053173515264052E-2</v>
      </c>
      <c r="O8" s="1">
        <f>IDEES!N176*IDEES!N147/'TechWaterHeat-COM'!O114/'TechWaterHeat-COM'!O167</f>
        <v>0.18153512665113825</v>
      </c>
      <c r="P8" s="1">
        <f>IDEES!O176*IDEES!O147/'TechWaterHeat-COM'!P114/'TechWaterHeat-COM'!P167</f>
        <v>3.6573623484865501E-2</v>
      </c>
      <c r="Q8" s="1">
        <f>IDEES!P176*IDEES!P147/'TechWaterHeat-COM'!Q114/'TechWaterHeat-COM'!Q167</f>
        <v>0.34830953610151677</v>
      </c>
      <c r="R8" s="1">
        <f>IDEES!Q176*IDEES!Q147/'TechWaterHeat-COM'!R114/'TechWaterHeat-COM'!R167</f>
        <v>2.8402532285897245E-2</v>
      </c>
      <c r="S8" s="1">
        <f>IDEES!R176*IDEES!R147/'TechWaterHeat-COM'!S114/'TechWaterHeat-COM'!S167</f>
        <v>1.3231352107481801E-2</v>
      </c>
      <c r="T8" s="1">
        <f>IDEES!S176*IDEES!S147/'TechWaterHeat-COM'!T114/'TechWaterHeat-COM'!T167</f>
        <v>0</v>
      </c>
      <c r="U8" s="1">
        <f>IDEES!T176*IDEES!T147/'TechWaterHeat-COM'!U114/'TechWaterHeat-COM'!U167</f>
        <v>6.605601450448137E-2</v>
      </c>
      <c r="V8" s="1">
        <f>IDEES!U176*IDEES!U147/'TechWaterHeat-COM'!V114/'TechWaterHeat-COM'!V167</f>
        <v>0</v>
      </c>
      <c r="W8" s="1">
        <f>IDEES!V176*IDEES!V147/'TechWaterHeat-COM'!W114/'TechWaterHeat-COM'!W167</f>
        <v>3.9832805746595444E-2</v>
      </c>
      <c r="X8" s="1">
        <f>IDEES!W176*IDEES!W147/'TechWaterHeat-COM'!X114/'TechWaterHeat-COM'!X167</f>
        <v>1.9021292486961793E-3</v>
      </c>
      <c r="Y8" s="1">
        <f>IDEES!X176*IDEES!X147/'TechWaterHeat-COM'!Y114/'TechWaterHeat-COM'!Y167</f>
        <v>4.0619237482895174E-3</v>
      </c>
      <c r="Z8" s="1">
        <f>IDEES!Y176*IDEES!Y147/'TechWaterHeat-COM'!Z114/'TechWaterHeat-COM'!Z167</f>
        <v>5.4533866603449395E-3</v>
      </c>
      <c r="AA8" s="1">
        <f>IDEES!Z176*IDEES!Z147/'TechWaterHeat-COM'!AA114/'TechWaterHeat-COM'!AA167</f>
        <v>0</v>
      </c>
      <c r="AB8" s="1">
        <f>IDEES!AA176*IDEES!AA147/'TechWaterHeat-COM'!AB114/'TechWaterHeat-COM'!AB167</f>
        <v>5.5094894717415861E-2</v>
      </c>
      <c r="AC8" s="1">
        <f>IDEES!AB176*IDEES!AB147/'TechWaterHeat-COM'!AC114/'TechWaterHeat-COM'!AC167</f>
        <v>8.804890218711528E-2</v>
      </c>
      <c r="AD8" s="1">
        <f>IDEES!AC176*IDEES!AC147/'TechWaterHeat-COM'!AD114/'TechWaterHeat-COM'!AD167</f>
        <v>7.7839092980548974E-2</v>
      </c>
      <c r="AE8" s="1">
        <f>IDEES!AD176*IDEES!AD147/'TechWaterHeat-COM'!AE114/'TechWaterHeat-COM'!AE167</f>
        <v>2.9295688891712222E-2</v>
      </c>
      <c r="AF8" s="1">
        <f>IDEES!AE176*IDEES!AE147/'TechWaterHeat-COM'!AF114/'TechWaterHeat-COM'!AF167</f>
        <v>6.1228393655023495E-3</v>
      </c>
      <c r="AG8" s="1">
        <f>IDEES!AF176*IDEES!AF147/'TechWaterHeat-COM'!AG114/'TechWaterHeat-COM'!AG167</f>
        <v>0.21160604214247791</v>
      </c>
      <c r="AH8" s="1">
        <f>IDEES!AG176*IDEES!AG147/'TechWaterHeat-COM'!AH114/'TechWaterHeat-COM'!AH167</f>
        <v>2.66135552071004E-2</v>
      </c>
      <c r="AI8" s="1">
        <f>IDEES!AH176*IDEES!AH147/'TechWaterHeat-COM'!AI114/'TechWaterHeat-COM'!AI167</f>
        <v>4.5082800637067299E-3</v>
      </c>
      <c r="AJ8" s="1">
        <f>IDEES!AI176*IDEES!AI147/'TechWaterHeat-COM'!AJ114/'TechWaterHeat-COM'!AJ167</f>
        <v>0.13255710417069472</v>
      </c>
      <c r="AK8" s="1">
        <f>IDEES!AJ176*IDEES!AJ147/'TechWaterHeat-COM'!AK114/'TechWaterHeat-COM'!AK167</f>
        <v>1.1594608401283E-3</v>
      </c>
      <c r="AL8" s="1">
        <f>IDEES!AK176*IDEES!AK147/'TechWaterHeat-COM'!AL114/'TechWaterHeat-COM'!AL167</f>
        <v>6.7561262168024721E-3</v>
      </c>
      <c r="AM8" s="1">
        <f>IDEES!AL176*IDEES!AL147/'TechWaterHeat-COM'!AM114/'TechWaterHeat-COM'!AM167</f>
        <v>0</v>
      </c>
      <c r="AN8" s="1">
        <f>IDEES!AM176*IDEES!AM147/'TechWaterHeat-COM'!AN114/'TechWaterHeat-COM'!AN167</f>
        <v>9.0088691578324737E-3</v>
      </c>
      <c r="AO8" s="1">
        <f>IDEES!AN176*IDEES!AN147/'TechWaterHeat-COM'!AO114/'TechWaterHeat-COM'!AO167</f>
        <v>1.236505137537321E-2</v>
      </c>
      <c r="AP8" s="1">
        <f>IDEES!AO176*IDEES!AO147/'TechWaterHeat-COM'!AP114/'TechWaterHeat-COM'!AP167</f>
        <v>4.136188597216206E-3</v>
      </c>
      <c r="AQ8" s="7"/>
      <c r="AR8" s="7"/>
      <c r="AS8" s="7"/>
      <c r="AT8" s="7"/>
    </row>
    <row r="9" spans="1:46" x14ac:dyDescent="0.25">
      <c r="A9" t="str">
        <f>IDEES!C148</f>
        <v>LPG</v>
      </c>
      <c r="C9" t="str">
        <f>TechComm!L69</f>
        <v>C_ES-WH-HO_LPG</v>
      </c>
      <c r="D9" t="str">
        <f>TechComm!C22</f>
        <v>COMLPG</v>
      </c>
      <c r="E9" t="str">
        <f t="shared" si="0"/>
        <v>NR_ES-HO-WatHeat</v>
      </c>
      <c r="F9" s="1">
        <f>IDEES!E177*IDEES!E148/'TechWaterHeat-COM'!F115/'TechWaterHeat-COM'!F168</f>
        <v>3.3792867021725176E-3</v>
      </c>
      <c r="G9" s="1">
        <f>IDEES!F177*IDEES!F148/'TechWaterHeat-COM'!G115/'TechWaterHeat-COM'!G168</f>
        <v>4.0376770552875349E-2</v>
      </c>
      <c r="H9" s="1">
        <f>IDEES!G177*IDEES!G148/'TechWaterHeat-COM'!H115/'TechWaterHeat-COM'!H168</f>
        <v>1.1904829658422355E-3</v>
      </c>
      <c r="I9" s="1">
        <f>IDEES!H177*IDEES!H148/'TechWaterHeat-COM'!I115/'TechWaterHeat-COM'!I168</f>
        <v>0</v>
      </c>
      <c r="J9" s="1">
        <f>IDEES!I177*IDEES!I148/'TechWaterHeat-COM'!J115/'TechWaterHeat-COM'!J168</f>
        <v>0</v>
      </c>
      <c r="K9" s="1">
        <f>IDEES!J177*IDEES!J148/'TechWaterHeat-COM'!K115/'TechWaterHeat-COM'!K168</f>
        <v>0</v>
      </c>
      <c r="L9" s="1">
        <f>IDEES!K177*IDEES!K148/'TechWaterHeat-COM'!L115/'TechWaterHeat-COM'!L168</f>
        <v>6.0545938783718133E-2</v>
      </c>
      <c r="M9" s="1">
        <f>IDEES!L177*IDEES!L148/'TechWaterHeat-COM'!M115/'TechWaterHeat-COM'!M168</f>
        <v>1.9880996175312506E-3</v>
      </c>
      <c r="N9" s="1">
        <f>IDEES!M177*IDEES!M148/'TechWaterHeat-COM'!N115/'TechWaterHeat-COM'!N168</f>
        <v>2.6152552994991807E-4</v>
      </c>
      <c r="O9" s="1">
        <f>IDEES!N177*IDEES!N148/'TechWaterHeat-COM'!O115/'TechWaterHeat-COM'!O168</f>
        <v>8.0580269312567246E-2</v>
      </c>
      <c r="P9" s="1">
        <f>IDEES!O177*IDEES!O148/'TechWaterHeat-COM'!P115/'TechWaterHeat-COM'!P168</f>
        <v>0</v>
      </c>
      <c r="Q9" s="1">
        <f>IDEES!P177*IDEES!P148/'TechWaterHeat-COM'!Q115/'TechWaterHeat-COM'!Q168</f>
        <v>0.13641079114118768</v>
      </c>
      <c r="R9" s="1">
        <f>IDEES!Q177*IDEES!Q148/'TechWaterHeat-COM'!R115/'TechWaterHeat-COM'!R168</f>
        <v>4.063900611703389E-3</v>
      </c>
      <c r="S9" s="1">
        <f>IDEES!R177*IDEES!R148/'TechWaterHeat-COM'!S115/'TechWaterHeat-COM'!S168</f>
        <v>1.5926957348909073E-3</v>
      </c>
      <c r="T9" s="1">
        <f>IDEES!S177*IDEES!S148/'TechWaterHeat-COM'!T115/'TechWaterHeat-COM'!T168</f>
        <v>1.7079168860386648E-3</v>
      </c>
      <c r="U9" s="1">
        <f>IDEES!T177*IDEES!T148/'TechWaterHeat-COM'!U115/'TechWaterHeat-COM'!U168</f>
        <v>1.0323514088558484E-3</v>
      </c>
      <c r="V9" s="1">
        <f>IDEES!U177*IDEES!U148/'TechWaterHeat-COM'!V115/'TechWaterHeat-COM'!V168</f>
        <v>2.8400783777016484E-4</v>
      </c>
      <c r="W9" s="1">
        <f>IDEES!V177*IDEES!V148/'TechWaterHeat-COM'!W115/'TechWaterHeat-COM'!W168</f>
        <v>0.23302558594874909</v>
      </c>
      <c r="X9" s="1">
        <f>IDEES!W177*IDEES!W148/'TechWaterHeat-COM'!X115/'TechWaterHeat-COM'!X168</f>
        <v>0</v>
      </c>
      <c r="Y9" s="1">
        <f>IDEES!X177*IDEES!X148/'TechWaterHeat-COM'!Y115/'TechWaterHeat-COM'!Y168</f>
        <v>2.6276754696784145E-3</v>
      </c>
      <c r="Z9" s="1">
        <f>IDEES!Y177*IDEES!Y148/'TechWaterHeat-COM'!Z115/'TechWaterHeat-COM'!Z168</f>
        <v>2.4244415667795492E-4</v>
      </c>
      <c r="AA9" s="1">
        <f>IDEES!Z177*IDEES!Z148/'TechWaterHeat-COM'!AA115/'TechWaterHeat-COM'!AA168</f>
        <v>1.0072291061882491E-3</v>
      </c>
      <c r="AB9" s="1">
        <f>IDEES!AA177*IDEES!AA148/'TechWaterHeat-COM'!AB115/'TechWaterHeat-COM'!AB168</f>
        <v>9.7761281865174337E-3</v>
      </c>
      <c r="AC9" s="1">
        <f>IDEES!AB177*IDEES!AB148/'TechWaterHeat-COM'!AC115/'TechWaterHeat-COM'!AC168</f>
        <v>2.2782367855911051E-3</v>
      </c>
      <c r="AD9" s="1">
        <f>IDEES!AC177*IDEES!AC148/'TechWaterHeat-COM'!AD115/'TechWaterHeat-COM'!AD168</f>
        <v>8.0557701708130897E-3</v>
      </c>
      <c r="AE9" s="1">
        <f>IDEES!AD177*IDEES!AD148/'TechWaterHeat-COM'!AE115/'TechWaterHeat-COM'!AE168</f>
        <v>5.5854444545665027E-3</v>
      </c>
      <c r="AF9" s="1">
        <f>IDEES!AE177*IDEES!AE148/'TechWaterHeat-COM'!AF115/'TechWaterHeat-COM'!AF168</f>
        <v>1.7528439972790139E-3</v>
      </c>
      <c r="AG9" s="1">
        <f>IDEES!AF177*IDEES!AF148/'TechWaterHeat-COM'!AG115/'TechWaterHeat-COM'!AG168</f>
        <v>1.8691537068166342E-3</v>
      </c>
      <c r="AH9" s="1">
        <f>IDEES!AG177*IDEES!AG148/'TechWaterHeat-COM'!AH115/'TechWaterHeat-COM'!AH168</f>
        <v>1.3053691195072459E-2</v>
      </c>
      <c r="AI9" s="1">
        <f>IDEES!AH177*IDEES!AH148/'TechWaterHeat-COM'!AI115/'TechWaterHeat-COM'!AI168</f>
        <v>1.5794135765957468E-3</v>
      </c>
      <c r="AJ9" s="1">
        <f>IDEES!AI177*IDEES!AI148/'TechWaterHeat-COM'!AJ115/'TechWaterHeat-COM'!AJ168</f>
        <v>0</v>
      </c>
      <c r="AK9" s="1">
        <f>IDEES!AJ177*IDEES!AJ148/'TechWaterHeat-COM'!AK115/'TechWaterHeat-COM'!AK168</f>
        <v>2.2351051942576658E-3</v>
      </c>
      <c r="AL9" s="1">
        <f>IDEES!AK177*IDEES!AK148/'TechWaterHeat-COM'!AL115/'TechWaterHeat-COM'!AL168</f>
        <v>0</v>
      </c>
      <c r="AM9" s="1">
        <f>IDEES!AL177*IDEES!AL148/'TechWaterHeat-COM'!AM115/'TechWaterHeat-COM'!AM168</f>
        <v>0</v>
      </c>
      <c r="AN9" s="1">
        <f>IDEES!AM177*IDEES!AM148/'TechWaterHeat-COM'!AN115/'TechWaterHeat-COM'!AN168</f>
        <v>6.2062328638267576E-4</v>
      </c>
      <c r="AO9" s="1">
        <f>IDEES!AN177*IDEES!AN148/'TechWaterHeat-COM'!AO115/'TechWaterHeat-COM'!AO168</f>
        <v>6.2724915776754412E-4</v>
      </c>
      <c r="AP9" s="1">
        <f>IDEES!AO177*IDEES!AO148/'TechWaterHeat-COM'!AP115/'TechWaterHeat-COM'!AP168</f>
        <v>1.2191382485778402E-3</v>
      </c>
      <c r="AQ9" s="7"/>
      <c r="AR9" s="7"/>
      <c r="AS9" s="7"/>
      <c r="AT9" s="7"/>
    </row>
    <row r="10" spans="1:46" x14ac:dyDescent="0.25">
      <c r="A10" t="str">
        <f>IDEES!C149</f>
        <v>Solar</v>
      </c>
      <c r="C10" t="str">
        <f>TechComm!L70</f>
        <v>C_ES-WH-HO_SOL</v>
      </c>
      <c r="D10" t="str">
        <f>TechComm!C24</f>
        <v>COMSOL</v>
      </c>
      <c r="E10" t="str">
        <f t="shared" si="0"/>
        <v>NR_ES-HO-WatHeat</v>
      </c>
      <c r="F10" s="1">
        <f>IDEES!E178*IDEES!E149/'TechWaterHeat-COM'!F116/'TechWaterHeat-COM'!F169</f>
        <v>8.3341332830022E-2</v>
      </c>
      <c r="G10" s="1">
        <f>IDEES!F178*IDEES!F149/'TechWaterHeat-COM'!G116/'TechWaterHeat-COM'!G169</f>
        <v>1.6757467994828917E-3</v>
      </c>
      <c r="H10" s="1">
        <f>IDEES!G178*IDEES!G149/'TechWaterHeat-COM'!H116/'TechWaterHeat-COM'!H169</f>
        <v>5.2886609029932337E-3</v>
      </c>
      <c r="I10" s="1">
        <f>IDEES!H178*IDEES!H149/'TechWaterHeat-COM'!I116/'TechWaterHeat-COM'!I169</f>
        <v>7.8307682995977634E-3</v>
      </c>
      <c r="J10" s="1">
        <f>IDEES!I178*IDEES!I149/'TechWaterHeat-COM'!J116/'TechWaterHeat-COM'!J169</f>
        <v>1.7360936072471789E-2</v>
      </c>
      <c r="K10" s="1">
        <f>IDEES!J178*IDEES!J149/'TechWaterHeat-COM'!K116/'TechWaterHeat-COM'!K169</f>
        <v>2.6779697311386801E-3</v>
      </c>
      <c r="L10" s="1">
        <f>IDEES!K178*IDEES!K149/'TechWaterHeat-COM'!L116/'TechWaterHeat-COM'!L169</f>
        <v>1.9646852763246622E-2</v>
      </c>
      <c r="M10" s="1">
        <f>IDEES!L178*IDEES!L149/'TechWaterHeat-COM'!M116/'TechWaterHeat-COM'!M169</f>
        <v>7.5896037790296779E-3</v>
      </c>
      <c r="N10" s="1">
        <f>IDEES!M178*IDEES!M149/'TechWaterHeat-COM'!N116/'TechWaterHeat-COM'!N169</f>
        <v>0</v>
      </c>
      <c r="O10" s="1">
        <f>IDEES!N178*IDEES!N149/'TechWaterHeat-COM'!O116/'TechWaterHeat-COM'!O169</f>
        <v>5.4536591402956365E-2</v>
      </c>
      <c r="P10" s="1">
        <f>IDEES!O178*IDEES!O149/'TechWaterHeat-COM'!P116/'TechWaterHeat-COM'!P169</f>
        <v>0</v>
      </c>
      <c r="Q10" s="1">
        <f>IDEES!P178*IDEES!P149/'TechWaterHeat-COM'!Q116/'TechWaterHeat-COM'!Q169</f>
        <v>3.1473696153577049E-2</v>
      </c>
      <c r="R10" s="1">
        <f>IDEES!Q178*IDEES!Q149/'TechWaterHeat-COM'!R116/'TechWaterHeat-COM'!R169</f>
        <v>6.9540632944271718E-3</v>
      </c>
      <c r="S10" s="1">
        <f>IDEES!R178*IDEES!R149/'TechWaterHeat-COM'!S116/'TechWaterHeat-COM'!S169</f>
        <v>0</v>
      </c>
      <c r="T10" s="1">
        <f>IDEES!S178*IDEES!S149/'TechWaterHeat-COM'!T116/'TechWaterHeat-COM'!T169</f>
        <v>2.3406660606598316E-4</v>
      </c>
      <c r="U10" s="1">
        <f>IDEES!T178*IDEES!T149/'TechWaterHeat-COM'!U116/'TechWaterHeat-COM'!U169</f>
        <v>3.276061913002869E-4</v>
      </c>
      <c r="V10" s="1">
        <f>IDEES!U178*IDEES!U149/'TechWaterHeat-COM'!V116/'TechWaterHeat-COM'!V169</f>
        <v>0</v>
      </c>
      <c r="W10" s="1">
        <f>IDEES!V178*IDEES!V149/'TechWaterHeat-COM'!W116/'TechWaterHeat-COM'!W169</f>
        <v>5.1036269945655063E-2</v>
      </c>
      <c r="X10" s="1">
        <f>IDEES!W178*IDEES!W149/'TechWaterHeat-COM'!X116/'TechWaterHeat-COM'!X169</f>
        <v>0</v>
      </c>
      <c r="Y10" s="1">
        <f>IDEES!X178*IDEES!X149/'TechWaterHeat-COM'!Y116/'TechWaterHeat-COM'!Y169</f>
        <v>0</v>
      </c>
      <c r="Z10" s="1">
        <f>IDEES!Y178*IDEES!Y149/'TechWaterHeat-COM'!Z116/'TechWaterHeat-COM'!Z169</f>
        <v>0</v>
      </c>
      <c r="AA10" s="1">
        <f>IDEES!Z178*IDEES!Z149/'TechWaterHeat-COM'!AA116/'TechWaterHeat-COM'!AA169</f>
        <v>0</v>
      </c>
      <c r="AB10" s="1">
        <f>IDEES!AA178*IDEES!AA149/'TechWaterHeat-COM'!AB116/'TechWaterHeat-COM'!AB169</f>
        <v>6.1582457737216732E-3</v>
      </c>
      <c r="AC10" s="1">
        <f>IDEES!AB178*IDEES!AB149/'TechWaterHeat-COM'!AC116/'TechWaterHeat-COM'!AC169</f>
        <v>0</v>
      </c>
      <c r="AD10" s="1">
        <f>IDEES!AC178*IDEES!AC149/'TechWaterHeat-COM'!AD116/'TechWaterHeat-COM'!AD169</f>
        <v>3.346411155394646E-3</v>
      </c>
      <c r="AE10" s="1">
        <f>IDEES!AD178*IDEES!AD149/'TechWaterHeat-COM'!AE116/'TechWaterHeat-COM'!AE169</f>
        <v>4.4356813300889614E-2</v>
      </c>
      <c r="AF10" s="1">
        <f>IDEES!AE178*IDEES!AE149/'TechWaterHeat-COM'!AF116/'TechWaterHeat-COM'!AF169</f>
        <v>1.0089681875561745E-4</v>
      </c>
      <c r="AG10" s="1">
        <f>IDEES!AF178*IDEES!AF149/'TechWaterHeat-COM'!AG116/'TechWaterHeat-COM'!AG169</f>
        <v>0</v>
      </c>
      <c r="AH10" s="1">
        <f>IDEES!AG178*IDEES!AG149/'TechWaterHeat-COM'!AH116/'TechWaterHeat-COM'!AH169</f>
        <v>0</v>
      </c>
      <c r="AI10" s="1">
        <f>IDEES!AH178*IDEES!AH149/'TechWaterHeat-COM'!AI116/'TechWaterHeat-COM'!AI169</f>
        <v>3.3632272918539153E-5</v>
      </c>
      <c r="AJ10" s="1">
        <f>IDEES!AI178*IDEES!AI149/'TechWaterHeat-COM'!AJ116/'TechWaterHeat-COM'!AJ169</f>
        <v>0</v>
      </c>
      <c r="AK10" s="1">
        <f>IDEES!AJ178*IDEES!AJ149/'TechWaterHeat-COM'!AK116/'TechWaterHeat-COM'!AK169</f>
        <v>8.9507267486959221E-3</v>
      </c>
      <c r="AL10" s="1">
        <f>IDEES!AK178*IDEES!AK149/'TechWaterHeat-COM'!AL116/'TechWaterHeat-COM'!AL169</f>
        <v>0</v>
      </c>
      <c r="AM10" s="1">
        <f>IDEES!AL178*IDEES!AL149/'TechWaterHeat-COM'!AM116/'TechWaterHeat-COM'!AM169</f>
        <v>0</v>
      </c>
      <c r="AN10" s="1">
        <f>IDEES!AM178*IDEES!AM149/'TechWaterHeat-COM'!AN116/'TechWaterHeat-COM'!AN169</f>
        <v>0</v>
      </c>
      <c r="AO10" s="1">
        <f>IDEES!AN178*IDEES!AN149/'TechWaterHeat-COM'!AO116/'TechWaterHeat-COM'!AO169</f>
        <v>0</v>
      </c>
      <c r="AP10" s="1">
        <f>IDEES!AO178*IDEES!AO149/'TechWaterHeat-COM'!AP116/'TechWaterHeat-COM'!AP169</f>
        <v>8.1804052539490512E-4</v>
      </c>
      <c r="AQ10" s="7"/>
      <c r="AR10" s="7"/>
      <c r="AS10" s="7"/>
      <c r="AT10" s="7"/>
    </row>
    <row r="11" spans="1:46" x14ac:dyDescent="0.25">
      <c r="A11" t="str">
        <f>IDEES!C150</f>
        <v>Solids</v>
      </c>
      <c r="C11" t="str">
        <f>TechComm!L71</f>
        <v>C_ES-WH-HO_COA</v>
      </c>
      <c r="D11" t="str">
        <f>TechComm!C23</f>
        <v>COMCOA</v>
      </c>
      <c r="E11" t="str">
        <f t="shared" si="0"/>
        <v>NR_ES-HO-WatHeat</v>
      </c>
      <c r="F11" s="1">
        <f>IDEES!E179*IDEES!E150/'TechWaterHeat-COM'!F117/'TechWaterHeat-COM'!F170</f>
        <v>0</v>
      </c>
      <c r="G11" s="1">
        <f>IDEES!F179*IDEES!F150/'TechWaterHeat-COM'!G117/'TechWaterHeat-COM'!G170</f>
        <v>0</v>
      </c>
      <c r="H11" s="1">
        <f>IDEES!G179*IDEES!G150/'TechWaterHeat-COM'!H117/'TechWaterHeat-COM'!H170</f>
        <v>0</v>
      </c>
      <c r="I11" s="1">
        <f>IDEES!H179*IDEES!H150/'TechWaterHeat-COM'!I117/'TechWaterHeat-COM'!I170</f>
        <v>0</v>
      </c>
      <c r="J11" s="1">
        <f>IDEES!I179*IDEES!I150/'TechWaterHeat-COM'!J117/'TechWaterHeat-COM'!J170</f>
        <v>0</v>
      </c>
      <c r="K11" s="1">
        <f>IDEES!J179*IDEES!J150/'TechWaterHeat-COM'!K117/'TechWaterHeat-COM'!K170</f>
        <v>0</v>
      </c>
      <c r="L11" s="1">
        <f>IDEES!K179*IDEES!K150/'TechWaterHeat-COM'!L117/'TechWaterHeat-COM'!L170</f>
        <v>0</v>
      </c>
      <c r="M11" s="1">
        <f>IDEES!L179*IDEES!L150/'TechWaterHeat-COM'!M117/'TechWaterHeat-COM'!M170</f>
        <v>0</v>
      </c>
      <c r="N11" s="1">
        <f>IDEES!M179*IDEES!M150/'TechWaterHeat-COM'!N117/'TechWaterHeat-COM'!N170</f>
        <v>0</v>
      </c>
      <c r="O11" s="1">
        <f>IDEES!N179*IDEES!N150/'TechWaterHeat-COM'!O117/'TechWaterHeat-COM'!O170</f>
        <v>0</v>
      </c>
      <c r="P11" s="1">
        <f>IDEES!O179*IDEES!O150/'TechWaterHeat-COM'!P117/'TechWaterHeat-COM'!P170</f>
        <v>0</v>
      </c>
      <c r="Q11" s="1">
        <f>IDEES!P179*IDEES!P150/'TechWaterHeat-COM'!Q117/'TechWaterHeat-COM'!Q170</f>
        <v>0</v>
      </c>
      <c r="R11" s="1">
        <f>IDEES!Q179*IDEES!Q150/'TechWaterHeat-COM'!R117/'TechWaterHeat-COM'!R170</f>
        <v>0</v>
      </c>
      <c r="S11" s="1">
        <f>IDEES!R179*IDEES!R150/'TechWaterHeat-COM'!S117/'TechWaterHeat-COM'!S170</f>
        <v>0</v>
      </c>
      <c r="T11" s="1">
        <f>IDEES!S179*IDEES!S150/'TechWaterHeat-COM'!T117/'TechWaterHeat-COM'!T170</f>
        <v>0</v>
      </c>
      <c r="U11" s="1">
        <f>IDEES!T179*IDEES!T150/'TechWaterHeat-COM'!U117/'TechWaterHeat-COM'!U170</f>
        <v>0</v>
      </c>
      <c r="V11" s="1">
        <f>IDEES!U179*IDEES!U150/'TechWaterHeat-COM'!V117/'TechWaterHeat-COM'!V170</f>
        <v>0</v>
      </c>
      <c r="W11" s="1">
        <f>IDEES!V179*IDEES!V150/'TechWaterHeat-COM'!W117/'TechWaterHeat-COM'!W170</f>
        <v>0</v>
      </c>
      <c r="X11" s="1">
        <f>IDEES!W179*IDEES!W150/'TechWaterHeat-COM'!X117/'TechWaterHeat-COM'!X170</f>
        <v>0</v>
      </c>
      <c r="Y11" s="1">
        <f>IDEES!X179*IDEES!X150/'TechWaterHeat-COM'!Y117/'TechWaterHeat-COM'!Y170</f>
        <v>0</v>
      </c>
      <c r="Z11" s="1">
        <f>IDEES!Y179*IDEES!Y150/'TechWaterHeat-COM'!Z117/'TechWaterHeat-COM'!Z170</f>
        <v>0</v>
      </c>
      <c r="AA11" s="1">
        <f>IDEES!Z179*IDEES!Z150/'TechWaterHeat-COM'!AA117/'TechWaterHeat-COM'!AA170</f>
        <v>0</v>
      </c>
      <c r="AB11" s="1">
        <f>IDEES!AA179*IDEES!AA150/'TechWaterHeat-COM'!AB117/'TechWaterHeat-COM'!AB170</f>
        <v>0</v>
      </c>
      <c r="AC11" s="1">
        <f>IDEES!AB179*IDEES!AB150/'TechWaterHeat-COM'!AC117/'TechWaterHeat-COM'!AC170</f>
        <v>0</v>
      </c>
      <c r="AD11" s="1">
        <f>IDEES!AC179*IDEES!AC150/'TechWaterHeat-COM'!AD117/'TechWaterHeat-COM'!AD170</f>
        <v>6.7947981649677122E-2</v>
      </c>
      <c r="AE11" s="1">
        <f>IDEES!AD179*IDEES!AD150/'TechWaterHeat-COM'!AE117/'TechWaterHeat-COM'!AE170</f>
        <v>0</v>
      </c>
      <c r="AF11" s="1">
        <f>IDEES!AE179*IDEES!AE150/'TechWaterHeat-COM'!AF117/'TechWaterHeat-COM'!AF170</f>
        <v>0</v>
      </c>
      <c r="AG11" s="1">
        <f>IDEES!AF179*IDEES!AF150/'TechWaterHeat-COM'!AG117/'TechWaterHeat-COM'!AG170</f>
        <v>0</v>
      </c>
      <c r="AH11" s="1">
        <f>IDEES!AG179*IDEES!AG150/'TechWaterHeat-COM'!AH117/'TechWaterHeat-COM'!AH170</f>
        <v>0</v>
      </c>
      <c r="AI11" s="1">
        <f>IDEES!AH179*IDEES!AH150/'TechWaterHeat-COM'!AI117/'TechWaterHeat-COM'!AI170</f>
        <v>9.6266915984969063E-3</v>
      </c>
      <c r="AJ11" s="1">
        <f>IDEES!AI179*IDEES!AI150/'TechWaterHeat-COM'!AJ117/'TechWaterHeat-COM'!AJ170</f>
        <v>0</v>
      </c>
      <c r="AK11" s="1">
        <f>IDEES!AJ179*IDEES!AJ150/'TechWaterHeat-COM'!AK117/'TechWaterHeat-COM'!AK170</f>
        <v>8.9466365460689503E-4</v>
      </c>
      <c r="AL11" s="1">
        <f>IDEES!AK179*IDEES!AK150/'TechWaterHeat-COM'!AL117/'TechWaterHeat-COM'!AL170</f>
        <v>0</v>
      </c>
      <c r="AM11" s="1">
        <f>IDEES!AL179*IDEES!AL150/'TechWaterHeat-COM'!AM117/'TechWaterHeat-COM'!AM170</f>
        <v>0</v>
      </c>
      <c r="AN11" s="1">
        <f>IDEES!AM179*IDEES!AM150/'TechWaterHeat-COM'!AN117/'TechWaterHeat-COM'!AN170</f>
        <v>0</v>
      </c>
      <c r="AO11" s="1">
        <f>IDEES!AN179*IDEES!AN150/'TechWaterHeat-COM'!AO117/'TechWaterHeat-COM'!AO170</f>
        <v>0</v>
      </c>
      <c r="AP11" s="1">
        <f>IDEES!AO179*IDEES!AO150/'TechWaterHeat-COM'!AP117/'TechWaterHeat-COM'!AP170</f>
        <v>0</v>
      </c>
      <c r="AQ11" s="7"/>
      <c r="AR11" s="7"/>
      <c r="AS11" s="7"/>
      <c r="AT11" s="7"/>
    </row>
    <row r="12" spans="1:46" x14ac:dyDescent="0.25">
      <c r="A12" t="str">
        <f t="shared" ref="A12:A28" si="1">A4</f>
        <v>Biomass and wastes</v>
      </c>
      <c r="C12" t="str">
        <f>TechComm!L72</f>
        <v>C_ES-WH-HR_BIO</v>
      </c>
      <c r="D12" t="str">
        <f>D4</f>
        <v>COMBIO</v>
      </c>
      <c r="E12" t="str">
        <f>TechComm!C32</f>
        <v>NR_ES-HR-WatHeat</v>
      </c>
      <c r="F12" s="1">
        <f>IDEES!E200*IDEES!E143/'TechWaterHeat-COM'!F118/'TechWaterHeat-COM'!F171</f>
        <v>2.140514118541555E-2</v>
      </c>
      <c r="G12" s="1">
        <f>IDEES!F200*IDEES!F143/'TechWaterHeat-COM'!G118/'TechWaterHeat-COM'!G171</f>
        <v>1.9945751210104473E-4</v>
      </c>
      <c r="H12" s="1">
        <f>IDEES!G200*IDEES!G143/'TechWaterHeat-COM'!H118/'TechWaterHeat-COM'!H171</f>
        <v>1.9658876943457683E-3</v>
      </c>
      <c r="I12" s="1">
        <f>IDEES!H200*IDEES!H143/'TechWaterHeat-COM'!I118/'TechWaterHeat-COM'!I171</f>
        <v>8.8870300126184396E-2</v>
      </c>
      <c r="J12" s="1">
        <f>IDEES!I200*IDEES!I143/'TechWaterHeat-COM'!J118/'TechWaterHeat-COM'!J171</f>
        <v>1.1845432628946561E-3</v>
      </c>
      <c r="K12" s="1">
        <f>IDEES!J200*IDEES!J143/'TechWaterHeat-COM'!K118/'TechWaterHeat-COM'!K171</f>
        <v>1.0487474280351392E-2</v>
      </c>
      <c r="L12" s="1">
        <f>IDEES!K200*IDEES!K143/'TechWaterHeat-COM'!L118/'TechWaterHeat-COM'!L171</f>
        <v>0</v>
      </c>
      <c r="M12" s="1">
        <f>IDEES!L200*IDEES!L143/'TechWaterHeat-COM'!M118/'TechWaterHeat-COM'!M171</f>
        <v>2.2355140488050139E-3</v>
      </c>
      <c r="N12" s="1">
        <f>IDEES!M200*IDEES!M143/'TechWaterHeat-COM'!N118/'TechWaterHeat-COM'!N171</f>
        <v>1.1562202125422159E-3</v>
      </c>
      <c r="O12" s="1">
        <f>IDEES!N200*IDEES!N143/'TechWaterHeat-COM'!O118/'TechWaterHeat-COM'!O171</f>
        <v>2.0540586051068007E-2</v>
      </c>
      <c r="P12" s="1">
        <f>IDEES!O200*IDEES!O143/'TechWaterHeat-COM'!P118/'TechWaterHeat-COM'!P171</f>
        <v>5.7237548180687475E-3</v>
      </c>
      <c r="Q12" s="1">
        <f>IDEES!P200*IDEES!P143/'TechWaterHeat-COM'!Q118/'TechWaterHeat-COM'!Q171</f>
        <v>9.3161739685750644E-2</v>
      </c>
      <c r="R12" s="1">
        <f>IDEES!Q200*IDEES!Q143/'TechWaterHeat-COM'!R118/'TechWaterHeat-COM'!R171</f>
        <v>0</v>
      </c>
      <c r="S12" s="1">
        <f>IDEES!R200*IDEES!R143/'TechWaterHeat-COM'!S118/'TechWaterHeat-COM'!S171</f>
        <v>7.2916347429575481E-4</v>
      </c>
      <c r="T12" s="1">
        <f>IDEES!S200*IDEES!S143/'TechWaterHeat-COM'!T118/'TechWaterHeat-COM'!T171</f>
        <v>3.0911735125603371E-2</v>
      </c>
      <c r="U12" s="1">
        <f>IDEES!T200*IDEES!T143/'TechWaterHeat-COM'!U118/'TechWaterHeat-COM'!U171</f>
        <v>1.5534406339875687E-3</v>
      </c>
      <c r="V12" s="1">
        <f>IDEES!U200*IDEES!U143/'TechWaterHeat-COM'!V118/'TechWaterHeat-COM'!V171</f>
        <v>0</v>
      </c>
      <c r="W12" s="1">
        <f>IDEES!V200*IDEES!V143/'TechWaterHeat-COM'!W118/'TechWaterHeat-COM'!W171</f>
        <v>0</v>
      </c>
      <c r="X12" s="1">
        <f>IDEES!W200*IDEES!W143/'TechWaterHeat-COM'!X118/'TechWaterHeat-COM'!X171</f>
        <v>7.6185707679499145E-3</v>
      </c>
      <c r="Y12" s="1">
        <f>IDEES!X200*IDEES!X143/'TechWaterHeat-COM'!Y118/'TechWaterHeat-COM'!Y171</f>
        <v>0</v>
      </c>
      <c r="Z12" s="1">
        <f>IDEES!Y200*IDEES!Y143/'TechWaterHeat-COM'!Z118/'TechWaterHeat-COM'!Z171</f>
        <v>1.302044577630552E-2</v>
      </c>
      <c r="AA12" s="1">
        <f>IDEES!Z200*IDEES!Z143/'TechWaterHeat-COM'!AA118/'TechWaterHeat-COM'!AA171</f>
        <v>0</v>
      </c>
      <c r="AB12" s="1">
        <f>IDEES!AA200*IDEES!AA143/'TechWaterHeat-COM'!AB118/'TechWaterHeat-COM'!AB171</f>
        <v>1.6234966945158785E-3</v>
      </c>
      <c r="AC12" s="1">
        <f>IDEES!AB200*IDEES!AB143/'TechWaterHeat-COM'!AC118/'TechWaterHeat-COM'!AC171</f>
        <v>2.2165199861535118E-3</v>
      </c>
      <c r="AD12" s="1">
        <f>IDEES!AC200*IDEES!AC143/'TechWaterHeat-COM'!AD118/'TechWaterHeat-COM'!AD171</f>
        <v>4.6963075936869735E-2</v>
      </c>
      <c r="AE12" s="1">
        <f>IDEES!AD200*IDEES!AD143/'TechWaterHeat-COM'!AE118/'TechWaterHeat-COM'!AE171</f>
        <v>0</v>
      </c>
      <c r="AF12" s="1">
        <f>IDEES!AE200*IDEES!AE143/'TechWaterHeat-COM'!AF118/'TechWaterHeat-COM'!AF171</f>
        <v>0</v>
      </c>
      <c r="AG12" s="1">
        <f>IDEES!AF200*IDEES!AF143/'TechWaterHeat-COM'!AG118/'TechWaterHeat-COM'!AG171</f>
        <v>2.7264351196666608E-3</v>
      </c>
      <c r="AH12" s="1">
        <f>IDEES!AG200*IDEES!AG143/'TechWaterHeat-COM'!AH118/'TechWaterHeat-COM'!AH171</f>
        <v>0</v>
      </c>
      <c r="AI12" s="1">
        <f>IDEES!AH200*IDEES!AH143/'TechWaterHeat-COM'!AI118/'TechWaterHeat-COM'!AI171</f>
        <v>3.954125284554238E-3</v>
      </c>
      <c r="AJ12" s="1">
        <f>IDEES!AI200*IDEES!AI143/'TechWaterHeat-COM'!AJ118/'TechWaterHeat-COM'!AJ171</f>
        <v>6.1801691908395986E-3</v>
      </c>
      <c r="AK12" s="1">
        <f>IDEES!AJ200*IDEES!AJ143/'TechWaterHeat-COM'!AK118/'TechWaterHeat-COM'!AK171</f>
        <v>3.6801157910049359E-3</v>
      </c>
      <c r="AL12" s="1">
        <f>IDEES!AK200*IDEES!AK143/'TechWaterHeat-COM'!AL118/'TechWaterHeat-COM'!AL171</f>
        <v>0</v>
      </c>
      <c r="AM12" s="1">
        <f>IDEES!AL200*IDEES!AL143/'TechWaterHeat-COM'!AM118/'TechWaterHeat-COM'!AM171</f>
        <v>0</v>
      </c>
      <c r="AN12" s="1">
        <f>IDEES!AM200*IDEES!AM143/'TechWaterHeat-COM'!AN118/'TechWaterHeat-COM'!AN171</f>
        <v>3.3466787441491634E-3</v>
      </c>
      <c r="AO12" s="1">
        <f>IDEES!AN200*IDEES!AN143/'TechWaterHeat-COM'!AO118/'TechWaterHeat-COM'!AO171</f>
        <v>4.6595614739029512E-3</v>
      </c>
      <c r="AP12" s="1">
        <f>IDEES!AO200*IDEES!AO143/'TechWaterHeat-COM'!AP118/'TechWaterHeat-COM'!AP171</f>
        <v>1.4826783220795339E-3</v>
      </c>
      <c r="AQ12" s="7"/>
      <c r="AR12" s="7"/>
      <c r="AS12" s="7"/>
      <c r="AT12" s="7"/>
    </row>
    <row r="13" spans="1:46" x14ac:dyDescent="0.25">
      <c r="A13" t="str">
        <f t="shared" si="1"/>
        <v>Derived heat</v>
      </c>
      <c r="C13" t="str">
        <f>TechComm!L73</f>
        <v>C_ES-WH-HR_HET</v>
      </c>
      <c r="D13" t="str">
        <f t="shared" ref="D13:D51" si="2">D5</f>
        <v>COMHET</v>
      </c>
      <c r="E13" t="str">
        <f>E12</f>
        <v>NR_ES-HR-WatHeat</v>
      </c>
      <c r="F13" s="1">
        <f>IDEES!E201*IDEES!E144/'TechWaterHeat-COM'!F119/'TechWaterHeat-COM'!F172</f>
        <v>0.33652369670445004</v>
      </c>
      <c r="G13" s="1">
        <f>IDEES!F201*IDEES!F144/'TechWaterHeat-COM'!G119/'TechWaterHeat-COM'!G172</f>
        <v>4.6314655833837891E-2</v>
      </c>
      <c r="H13" s="1">
        <f>IDEES!G201*IDEES!G144/'TechWaterHeat-COM'!H119/'TechWaterHeat-COM'!H172</f>
        <v>6.7070837105927927E-2</v>
      </c>
      <c r="I13" s="1">
        <f>IDEES!H201*IDEES!H144/'TechWaterHeat-COM'!I119/'TechWaterHeat-COM'!I172</f>
        <v>7.2427324321014314E-2</v>
      </c>
      <c r="J13" s="1">
        <f>IDEES!I201*IDEES!I144/'TechWaterHeat-COM'!J119/'TechWaterHeat-COM'!J172</f>
        <v>0</v>
      </c>
      <c r="K13" s="1">
        <f>IDEES!J201*IDEES!J144/'TechWaterHeat-COM'!K119/'TechWaterHeat-COM'!K172</f>
        <v>0.27894784988433613</v>
      </c>
      <c r="L13" s="1">
        <f>IDEES!K201*IDEES!K144/'TechWaterHeat-COM'!L119/'TechWaterHeat-COM'!L172</f>
        <v>2.471195403849261</v>
      </c>
      <c r="M13" s="1">
        <f>IDEES!L201*IDEES!L144/'TechWaterHeat-COM'!M119/'TechWaterHeat-COM'!M172</f>
        <v>7.7333692639767443E-2</v>
      </c>
      <c r="N13" s="1">
        <f>IDEES!M201*IDEES!M144/'TechWaterHeat-COM'!N119/'TechWaterHeat-COM'!N172</f>
        <v>1.4955658398648168E-2</v>
      </c>
      <c r="O13" s="1">
        <f>IDEES!N201*IDEES!N144/'TechWaterHeat-COM'!O119/'TechWaterHeat-COM'!O172</f>
        <v>0</v>
      </c>
      <c r="P13" s="1">
        <f>IDEES!O201*IDEES!O144/'TechWaterHeat-COM'!P119/'TechWaterHeat-COM'!P172</f>
        <v>7.1574257026680438E-2</v>
      </c>
      <c r="Q13" s="1">
        <f>IDEES!P201*IDEES!P144/'TechWaterHeat-COM'!Q119/'TechWaterHeat-COM'!Q172</f>
        <v>0.52217782610684804</v>
      </c>
      <c r="R13" s="1">
        <f>IDEES!Q201*IDEES!Q144/'TechWaterHeat-COM'!R119/'TechWaterHeat-COM'!R172</f>
        <v>0</v>
      </c>
      <c r="S13" s="1">
        <f>IDEES!R201*IDEES!R144/'TechWaterHeat-COM'!S119/'TechWaterHeat-COM'!S172</f>
        <v>3.1624813165062826E-2</v>
      </c>
      <c r="T13" s="1">
        <f>IDEES!S201*IDEES!S144/'TechWaterHeat-COM'!T119/'TechWaterHeat-COM'!T172</f>
        <v>0.14212590299472569</v>
      </c>
      <c r="U13" s="1">
        <f>IDEES!T201*IDEES!T144/'TechWaterHeat-COM'!U119/'TechWaterHeat-COM'!U172</f>
        <v>0</v>
      </c>
      <c r="V13" s="1">
        <f>IDEES!U201*IDEES!U144/'TechWaterHeat-COM'!V119/'TechWaterHeat-COM'!V172</f>
        <v>3.9572786819082476E-3</v>
      </c>
      <c r="W13" s="1">
        <f>IDEES!V201*IDEES!V144/'TechWaterHeat-COM'!W119/'TechWaterHeat-COM'!W172</f>
        <v>5.6990293747072429E-2</v>
      </c>
      <c r="X13" s="1">
        <f>IDEES!W201*IDEES!W144/'TechWaterHeat-COM'!X119/'TechWaterHeat-COM'!X172</f>
        <v>0.18265466684007381</v>
      </c>
      <c r="Y13" s="1">
        <f>IDEES!X201*IDEES!X144/'TechWaterHeat-COM'!Y119/'TechWaterHeat-COM'!Y172</f>
        <v>1.9140142148178871E-2</v>
      </c>
      <c r="Z13" s="1">
        <f>IDEES!Y201*IDEES!Y144/'TechWaterHeat-COM'!Z119/'TechWaterHeat-COM'!Z172</f>
        <v>5.6946935052297025E-2</v>
      </c>
      <c r="AA13" s="1">
        <f>IDEES!Z201*IDEES!Z144/'TechWaterHeat-COM'!AA119/'TechWaterHeat-COM'!AA172</f>
        <v>0</v>
      </c>
      <c r="AB13" s="1">
        <f>IDEES!AA201*IDEES!AA144/'TechWaterHeat-COM'!AB119/'TechWaterHeat-COM'!AB172</f>
        <v>0.2414566258078972</v>
      </c>
      <c r="AC13" s="1">
        <f>IDEES!AB201*IDEES!AB144/'TechWaterHeat-COM'!AC119/'TechWaterHeat-COM'!AC172</f>
        <v>2.305049023807753E-2</v>
      </c>
      <c r="AD13" s="1">
        <f>IDEES!AC201*IDEES!AC144/'TechWaterHeat-COM'!AD119/'TechWaterHeat-COM'!AD172</f>
        <v>0.58564729680535133</v>
      </c>
      <c r="AE13" s="1">
        <f>IDEES!AD201*IDEES!AD144/'TechWaterHeat-COM'!AE119/'TechWaterHeat-COM'!AE172</f>
        <v>8.0587910102424692E-3</v>
      </c>
      <c r="AF13" s="1">
        <f>IDEES!AE201*IDEES!AE144/'TechWaterHeat-COM'!AF119/'TechWaterHeat-COM'!AF172</f>
        <v>0.23171526049735736</v>
      </c>
      <c r="AG13" s="1">
        <f>IDEES!AF201*IDEES!AF144/'TechWaterHeat-COM'!AG119/'TechWaterHeat-COM'!AG172</f>
        <v>0.1197979739029638</v>
      </c>
      <c r="AH13" s="1">
        <f>IDEES!AG201*IDEES!AG144/'TechWaterHeat-COM'!AH119/'TechWaterHeat-COM'!AH172</f>
        <v>2.811116997813946E-2</v>
      </c>
      <c r="AI13" s="1">
        <f>IDEES!AH201*IDEES!AH144/'TechWaterHeat-COM'!AI119/'TechWaterHeat-COM'!AI172</f>
        <v>0.16186469081904287</v>
      </c>
      <c r="AJ13" s="1">
        <f>IDEES!AI201*IDEES!AI144/'TechWaterHeat-COM'!AJ119/'TechWaterHeat-COM'!AJ172</f>
        <v>0.14461599633636973</v>
      </c>
      <c r="AK13" s="1">
        <f>IDEES!AJ201*IDEES!AJ144/'TechWaterHeat-COM'!AK119/'TechWaterHeat-COM'!AK172</f>
        <v>0</v>
      </c>
      <c r="AL13" s="1">
        <f>IDEES!AK201*IDEES!AK144/'TechWaterHeat-COM'!AL119/'TechWaterHeat-COM'!AL172</f>
        <v>3.2962260088939578E-2</v>
      </c>
      <c r="AM13" s="1">
        <f>IDEES!AL201*IDEES!AL144/'TechWaterHeat-COM'!AM119/'TechWaterHeat-COM'!AM172</f>
        <v>0</v>
      </c>
      <c r="AN13" s="1">
        <f>IDEES!AM201*IDEES!AM144/'TechWaterHeat-COM'!AN119/'TechWaterHeat-COM'!AN172</f>
        <v>7.1871537828597414E-3</v>
      </c>
      <c r="AO13" s="1">
        <f>IDEES!AN201*IDEES!AN144/'TechWaterHeat-COM'!AO119/'TechWaterHeat-COM'!AO172</f>
        <v>5.0613387557093006E-2</v>
      </c>
      <c r="AP13" s="1">
        <f>IDEES!AO201*IDEES!AO144/'TechWaterHeat-COM'!AP119/'TechWaterHeat-COM'!AP172</f>
        <v>1.0418076125613203E-3</v>
      </c>
      <c r="AQ13" s="7"/>
      <c r="AR13" s="7"/>
      <c r="AS13" s="7"/>
      <c r="AT13" s="7"/>
    </row>
    <row r="14" spans="1:46" x14ac:dyDescent="0.25">
      <c r="A14" t="str">
        <f t="shared" si="1"/>
        <v>Electricity</v>
      </c>
      <c r="C14" t="str">
        <f>TechComm!L74</f>
        <v>C_ES-WH-HR_ELC</v>
      </c>
      <c r="D14" t="str">
        <f t="shared" si="2"/>
        <v>COMELC</v>
      </c>
      <c r="E14" t="str">
        <f t="shared" ref="E14:E19" si="3">E13</f>
        <v>NR_ES-HR-WatHeat</v>
      </c>
      <c r="F14" s="1">
        <f>IDEES!E202*IDEES!E145/'TechWaterHeat-COM'!F120/'TechWaterHeat-COM'!F173</f>
        <v>0.107258922231732</v>
      </c>
      <c r="G14" s="1">
        <f>IDEES!F202*IDEES!F145/'TechWaterHeat-COM'!G120/'TechWaterHeat-COM'!G173</f>
        <v>0.11564530540673232</v>
      </c>
      <c r="H14" s="1">
        <f>IDEES!G202*IDEES!G145/'TechWaterHeat-COM'!H120/'TechWaterHeat-COM'!H173</f>
        <v>0.23617152106374156</v>
      </c>
      <c r="I14" s="1">
        <f>IDEES!H202*IDEES!H145/'TechWaterHeat-COM'!I120/'TechWaterHeat-COM'!I173</f>
        <v>0.11823681428884</v>
      </c>
      <c r="J14" s="1">
        <f>IDEES!I202*IDEES!I145/'TechWaterHeat-COM'!J120/'TechWaterHeat-COM'!J173</f>
        <v>3.1436290877228636E-2</v>
      </c>
      <c r="K14" s="1">
        <f>IDEES!J202*IDEES!J145/'TechWaterHeat-COM'!K120/'TechWaterHeat-COM'!K173</f>
        <v>0.22278101823817525</v>
      </c>
      <c r="L14" s="1">
        <f>IDEES!K202*IDEES!K145/'TechWaterHeat-COM'!L120/'TechWaterHeat-COM'!L173</f>
        <v>0.62826643326374021</v>
      </c>
      <c r="M14" s="1">
        <f>IDEES!L202*IDEES!L145/'TechWaterHeat-COM'!M120/'TechWaterHeat-COM'!M173</f>
        <v>5.3503322592787977E-2</v>
      </c>
      <c r="N14" s="1">
        <f>IDEES!M202*IDEES!M145/'TechWaterHeat-COM'!N120/'TechWaterHeat-COM'!N173</f>
        <v>1.2246871685457838E-2</v>
      </c>
      <c r="O14" s="1">
        <f>IDEES!N202*IDEES!N145/'TechWaterHeat-COM'!O120/'TechWaterHeat-COM'!O173</f>
        <v>2.2609116640457292</v>
      </c>
      <c r="P14" s="1">
        <f>IDEES!O202*IDEES!O145/'TechWaterHeat-COM'!P120/'TechWaterHeat-COM'!P173</f>
        <v>7.5962138238548416E-2</v>
      </c>
      <c r="Q14" s="1">
        <f>IDEES!P202*IDEES!P145/'TechWaterHeat-COM'!Q120/'TechWaterHeat-COM'!Q173</f>
        <v>1.5247082610776301</v>
      </c>
      <c r="R14" s="1">
        <f>IDEES!Q202*IDEES!Q145/'TechWaterHeat-COM'!R120/'TechWaterHeat-COM'!R173</f>
        <v>0.6623923522395444</v>
      </c>
      <c r="S14" s="1">
        <f>IDEES!R202*IDEES!R145/'TechWaterHeat-COM'!S120/'TechWaterHeat-COM'!S173</f>
        <v>0.17225403521854885</v>
      </c>
      <c r="T14" s="1">
        <f>IDEES!S202*IDEES!S145/'TechWaterHeat-COM'!T120/'TechWaterHeat-COM'!T173</f>
        <v>0.17503855398906018</v>
      </c>
      <c r="U14" s="1">
        <f>IDEES!T202*IDEES!T145/'TechWaterHeat-COM'!U120/'TechWaterHeat-COM'!U173</f>
        <v>6.9354914539188142E-2</v>
      </c>
      <c r="V14" s="1">
        <f>IDEES!U202*IDEES!U145/'TechWaterHeat-COM'!V120/'TechWaterHeat-COM'!V173</f>
        <v>1.6923965786682241E-3</v>
      </c>
      <c r="W14" s="1">
        <f>IDEES!V202*IDEES!V145/'TechWaterHeat-COM'!W120/'TechWaterHeat-COM'!W173</f>
        <v>1.9292339064227029</v>
      </c>
      <c r="X14" s="1">
        <f>IDEES!W202*IDEES!W145/'TechWaterHeat-COM'!X120/'TechWaterHeat-COM'!X173</f>
        <v>4.7495186373150776E-2</v>
      </c>
      <c r="Y14" s="1">
        <f>IDEES!X202*IDEES!X145/'TechWaterHeat-COM'!Y120/'TechWaterHeat-COM'!Y173</f>
        <v>5.3686336170554972E-3</v>
      </c>
      <c r="Z14" s="1">
        <f>IDEES!Y202*IDEES!Y145/'TechWaterHeat-COM'!Z120/'TechWaterHeat-COM'!Z173</f>
        <v>2.0166759066663851E-2</v>
      </c>
      <c r="AA14" s="1">
        <f>IDEES!Z202*IDEES!Z145/'TechWaterHeat-COM'!AA120/'TechWaterHeat-COM'!AA173</f>
        <v>3.1398623228439129E-2</v>
      </c>
      <c r="AB14" s="1">
        <f>IDEES!AA202*IDEES!AA145/'TechWaterHeat-COM'!AB120/'TechWaterHeat-COM'!AB173</f>
        <v>0.23261111543604196</v>
      </c>
      <c r="AC14" s="1">
        <f>IDEES!AB202*IDEES!AB145/'TechWaterHeat-COM'!AC120/'TechWaterHeat-COM'!AC173</f>
        <v>0.23657635132376995</v>
      </c>
      <c r="AD14" s="1">
        <f>IDEES!AC202*IDEES!AC145/'TechWaterHeat-COM'!AD120/'TechWaterHeat-COM'!AD173</f>
        <v>1.2157543097283727</v>
      </c>
      <c r="AE14" s="1">
        <f>IDEES!AD202*IDEES!AD145/'TechWaterHeat-COM'!AE120/'TechWaterHeat-COM'!AE173</f>
        <v>0.37828012362704982</v>
      </c>
      <c r="AF14" s="1">
        <f>IDEES!AE202*IDEES!AE145/'TechWaterHeat-COM'!AF120/'TechWaterHeat-COM'!AF173</f>
        <v>0.1453211950119252</v>
      </c>
      <c r="AG14" s="1">
        <f>IDEES!AF202*IDEES!AF145/'TechWaterHeat-COM'!AG120/'TechWaterHeat-COM'!AG173</f>
        <v>7.2538052011320811E-2</v>
      </c>
      <c r="AH14" s="1">
        <f>IDEES!AG202*IDEES!AG145/'TechWaterHeat-COM'!AH120/'TechWaterHeat-COM'!AH173</f>
        <v>5.9835428189925127E-2</v>
      </c>
      <c r="AI14" s="1">
        <f>IDEES!AH202*IDEES!AH145/'TechWaterHeat-COM'!AI120/'TechWaterHeat-COM'!AI173</f>
        <v>9.4289123328287178E-2</v>
      </c>
      <c r="AJ14" s="1">
        <f>IDEES!AI202*IDEES!AI145/'TechWaterHeat-COM'!AJ120/'TechWaterHeat-COM'!AJ173</f>
        <v>1.5309042700708666</v>
      </c>
      <c r="AK14" s="1">
        <f>IDEES!AJ202*IDEES!AJ145/'TechWaterHeat-COM'!AK120/'TechWaterHeat-COM'!AK173</f>
        <v>3.5417430676884722E-2</v>
      </c>
      <c r="AL14" s="1">
        <f>IDEES!AK202*IDEES!AK145/'TechWaterHeat-COM'!AL120/'TechWaterHeat-COM'!AL173</f>
        <v>6.8489366501632148E-3</v>
      </c>
      <c r="AM14" s="1">
        <f>IDEES!AL202*IDEES!AL145/'TechWaterHeat-COM'!AM120/'TechWaterHeat-COM'!AM173</f>
        <v>7.8642305879948673E-4</v>
      </c>
      <c r="AN14" s="1">
        <f>IDEES!AM202*IDEES!AM145/'TechWaterHeat-COM'!AN120/'TechWaterHeat-COM'!AN173</f>
        <v>3.7525983600571418E-2</v>
      </c>
      <c r="AO14" s="1">
        <f>IDEES!AN202*IDEES!AN145/'TechWaterHeat-COM'!AO120/'TechWaterHeat-COM'!AO173</f>
        <v>8.1940811015025664E-2</v>
      </c>
      <c r="AP14" s="1">
        <f>IDEES!AO202*IDEES!AO145/'TechWaterHeat-COM'!AP120/'TechWaterHeat-COM'!AP173</f>
        <v>1.2685233125741513E-2</v>
      </c>
      <c r="AQ14" s="7"/>
      <c r="AR14" s="7"/>
      <c r="AS14" s="7"/>
      <c r="AT14" s="7"/>
    </row>
    <row r="15" spans="1:46" x14ac:dyDescent="0.25">
      <c r="A15" t="str">
        <f t="shared" si="1"/>
        <v>Gas</v>
      </c>
      <c r="C15" t="str">
        <f>TechComm!L75</f>
        <v>C_ES-WH-HR_GAS</v>
      </c>
      <c r="D15" t="str">
        <f t="shared" si="2"/>
        <v>COMGAS</v>
      </c>
      <c r="E15" t="str">
        <f t="shared" si="3"/>
        <v>NR_ES-HR-WatHeat</v>
      </c>
      <c r="F15" s="1">
        <f>IDEES!E203*IDEES!E146/'TechWaterHeat-COM'!F121/'TechWaterHeat-COM'!F174</f>
        <v>0.14130335823394755</v>
      </c>
      <c r="G15" s="1">
        <f>IDEES!F203*IDEES!F146/'TechWaterHeat-COM'!G121/'TechWaterHeat-COM'!G174</f>
        <v>0.17483141723771245</v>
      </c>
      <c r="H15" s="1">
        <f>IDEES!G203*IDEES!G146/'TechWaterHeat-COM'!H121/'TechWaterHeat-COM'!H174</f>
        <v>4.9508791952576313E-2</v>
      </c>
      <c r="I15" s="1">
        <f>IDEES!H203*IDEES!H146/'TechWaterHeat-COM'!I121/'TechWaterHeat-COM'!I174</f>
        <v>0.14209319270018872</v>
      </c>
      <c r="J15" s="1">
        <f>IDEES!I203*IDEES!I146/'TechWaterHeat-COM'!J121/'TechWaterHeat-COM'!J174</f>
        <v>0</v>
      </c>
      <c r="K15" s="1">
        <f>IDEES!J203*IDEES!J146/'TechWaterHeat-COM'!K121/'TechWaterHeat-COM'!K174</f>
        <v>0.39340332426213992</v>
      </c>
      <c r="L15" s="1">
        <f>IDEES!K203*IDEES!K146/'TechWaterHeat-COM'!L121/'TechWaterHeat-COM'!L174</f>
        <v>2.1586684073548383</v>
      </c>
      <c r="M15" s="1">
        <f>IDEES!L203*IDEES!L146/'TechWaterHeat-COM'!M121/'TechWaterHeat-COM'!M174</f>
        <v>3.6327657113368397E-2</v>
      </c>
      <c r="N15" s="1">
        <f>IDEES!M203*IDEES!M146/'TechWaterHeat-COM'!N121/'TechWaterHeat-COM'!N174</f>
        <v>2.5332773721320053E-3</v>
      </c>
      <c r="O15" s="1">
        <f>IDEES!N203*IDEES!N146/'TechWaterHeat-COM'!O121/'TechWaterHeat-COM'!O174</f>
        <v>0.63350359684054647</v>
      </c>
      <c r="P15" s="1">
        <f>IDEES!O203*IDEES!O146/'TechWaterHeat-COM'!P121/'TechWaterHeat-COM'!P174</f>
        <v>1.9920694192185578E-3</v>
      </c>
      <c r="Q15" s="1">
        <f>IDEES!P203*IDEES!P146/'TechWaterHeat-COM'!Q121/'TechWaterHeat-COM'!Q174</f>
        <v>1.2610923067803181</v>
      </c>
      <c r="R15" s="1">
        <f>IDEES!Q203*IDEES!Q146/'TechWaterHeat-COM'!R121/'TechWaterHeat-COM'!R174</f>
        <v>8.9471708508304756E-2</v>
      </c>
      <c r="S15" s="1">
        <f>IDEES!R203*IDEES!R146/'TechWaterHeat-COM'!S121/'TechWaterHeat-COM'!S174</f>
        <v>0.11248394260836449</v>
      </c>
      <c r="T15" s="1">
        <f>IDEES!S203*IDEES!S146/'TechWaterHeat-COM'!T121/'TechWaterHeat-COM'!T174</f>
        <v>0.50092461483660811</v>
      </c>
      <c r="U15" s="1">
        <f>IDEES!T203*IDEES!T146/'TechWaterHeat-COM'!U121/'TechWaterHeat-COM'!U174</f>
        <v>7.2251781494136885E-2</v>
      </c>
      <c r="V15" s="1">
        <f>IDEES!U203*IDEES!U146/'TechWaterHeat-COM'!V121/'TechWaterHeat-COM'!V174</f>
        <v>0</v>
      </c>
      <c r="W15" s="1">
        <f>IDEES!V203*IDEES!V146/'TechWaterHeat-COM'!W121/'TechWaterHeat-COM'!W174</f>
        <v>3.5884508920275038</v>
      </c>
      <c r="X15" s="1">
        <f>IDEES!W203*IDEES!W146/'TechWaterHeat-COM'!X121/'TechWaterHeat-COM'!X174</f>
        <v>3.9338674761303483E-2</v>
      </c>
      <c r="Y15" s="1">
        <f>IDEES!X203*IDEES!X146/'TechWaterHeat-COM'!Y121/'TechWaterHeat-COM'!Y174</f>
        <v>7.4581202367821307E-3</v>
      </c>
      <c r="Z15" s="1">
        <f>IDEES!Y203*IDEES!Y146/'TechWaterHeat-COM'!Z121/'TechWaterHeat-COM'!Z174</f>
        <v>2.3877370127960196E-2</v>
      </c>
      <c r="AA15" s="1">
        <f>IDEES!Z203*IDEES!Z146/'TechWaterHeat-COM'!AA121/'TechWaterHeat-COM'!AA174</f>
        <v>0</v>
      </c>
      <c r="AB15" s="1">
        <f>IDEES!AA203*IDEES!AA146/'TechWaterHeat-COM'!AB121/'TechWaterHeat-COM'!AB174</f>
        <v>0.61648028502715968</v>
      </c>
      <c r="AC15" s="1">
        <f>IDEES!AB203*IDEES!AB146/'TechWaterHeat-COM'!AC121/'TechWaterHeat-COM'!AC174</f>
        <v>3.1742354125097838E-3</v>
      </c>
      <c r="AD15" s="1">
        <f>IDEES!AC203*IDEES!AC146/'TechWaterHeat-COM'!AD121/'TechWaterHeat-COM'!AD174</f>
        <v>1.2290327772703307</v>
      </c>
      <c r="AE15" s="1">
        <f>IDEES!AD203*IDEES!AD146/'TechWaterHeat-COM'!AE121/'TechWaterHeat-COM'!AE174</f>
        <v>0.13183861120218462</v>
      </c>
      <c r="AF15" s="1">
        <f>IDEES!AE203*IDEES!AE146/'TechWaterHeat-COM'!AF121/'TechWaterHeat-COM'!AF174</f>
        <v>0.551311340422318</v>
      </c>
      <c r="AG15" s="1">
        <f>IDEES!AF203*IDEES!AF146/'TechWaterHeat-COM'!AG121/'TechWaterHeat-COM'!AG174</f>
        <v>1.0072883378393735E-3</v>
      </c>
      <c r="AH15" s="1">
        <f>IDEES!AG203*IDEES!AG146/'TechWaterHeat-COM'!AH121/'TechWaterHeat-COM'!AH174</f>
        <v>1.2511303410642724E-2</v>
      </c>
      <c r="AI15" s="1">
        <f>IDEES!AH203*IDEES!AH146/'TechWaterHeat-COM'!AI121/'TechWaterHeat-COM'!AI174</f>
        <v>0.1572815331457145</v>
      </c>
      <c r="AJ15" s="1">
        <f>IDEES!AI203*IDEES!AI146/'TechWaterHeat-COM'!AJ121/'TechWaterHeat-COM'!AJ174</f>
        <v>1.7642686911355476</v>
      </c>
      <c r="AK15" s="1">
        <f>IDEES!AJ203*IDEES!AJ146/'TechWaterHeat-COM'!AK121/'TechWaterHeat-COM'!AK174</f>
        <v>0</v>
      </c>
      <c r="AL15" s="1">
        <f>IDEES!AK203*IDEES!AK146/'TechWaterHeat-COM'!AL121/'TechWaterHeat-COM'!AL174</f>
        <v>0</v>
      </c>
      <c r="AM15" s="1">
        <f>IDEES!AL203*IDEES!AL146/'TechWaterHeat-COM'!AM121/'TechWaterHeat-COM'!AM174</f>
        <v>0</v>
      </c>
      <c r="AN15" s="1">
        <f>IDEES!AM203*IDEES!AM146/'TechWaterHeat-COM'!AN121/'TechWaterHeat-COM'!AN174</f>
        <v>1.1523903312916635E-3</v>
      </c>
      <c r="AO15" s="1">
        <f>IDEES!AN203*IDEES!AN146/'TechWaterHeat-COM'!AO121/'TechWaterHeat-COM'!AO174</f>
        <v>5.2232091765794637E-2</v>
      </c>
      <c r="AP15" s="1">
        <f>IDEES!AO203*IDEES!AO146/'TechWaterHeat-COM'!AP121/'TechWaterHeat-COM'!AP174</f>
        <v>0</v>
      </c>
      <c r="AQ15" s="7"/>
      <c r="AR15" s="7"/>
      <c r="AS15" s="7"/>
      <c r="AT15" s="7"/>
    </row>
    <row r="16" spans="1:46" x14ac:dyDescent="0.25">
      <c r="A16" t="str">
        <f t="shared" si="1"/>
        <v>GDO and other liquids</v>
      </c>
      <c r="C16" t="str">
        <f>TechComm!L76</f>
        <v>C_ES-WH-HR_OIL</v>
      </c>
      <c r="D16" t="str">
        <f t="shared" si="2"/>
        <v>COMOIL</v>
      </c>
      <c r="E16" t="str">
        <f t="shared" si="3"/>
        <v>NR_ES-HR-WatHeat</v>
      </c>
      <c r="F16" s="1">
        <f>IDEES!E204*IDEES!E147/'TechWaterHeat-COM'!F122/'TechWaterHeat-COM'!F175</f>
        <v>0.132551459114924</v>
      </c>
      <c r="G16" s="1">
        <f>IDEES!F204*IDEES!F147/'TechWaterHeat-COM'!G122/'TechWaterHeat-COM'!G175</f>
        <v>0.31949560846236857</v>
      </c>
      <c r="H16" s="1">
        <f>IDEES!G204*IDEES!G147/'TechWaterHeat-COM'!H122/'TechWaterHeat-COM'!H175</f>
        <v>1.7302649175282719E-2</v>
      </c>
      <c r="I16" s="1">
        <f>IDEES!H204*IDEES!H147/'TechWaterHeat-COM'!I122/'TechWaterHeat-COM'!I175</f>
        <v>0.53798402271663592</v>
      </c>
      <c r="J16" s="1">
        <f>IDEES!I204*IDEES!I147/'TechWaterHeat-COM'!J122/'TechWaterHeat-COM'!J175</f>
        <v>1.2933438738526584E-2</v>
      </c>
      <c r="K16" s="1">
        <f>IDEES!J204*IDEES!J147/'TechWaterHeat-COM'!K122/'TechWaterHeat-COM'!K175</f>
        <v>1.0887714614956594E-2</v>
      </c>
      <c r="L16" s="1">
        <f>IDEES!K204*IDEES!K147/'TechWaterHeat-COM'!L122/'TechWaterHeat-COM'!L175</f>
        <v>3.7391775904312152</v>
      </c>
      <c r="M16" s="1">
        <f>IDEES!L204*IDEES!L147/'TechWaterHeat-COM'!M122/'TechWaterHeat-COM'!M175</f>
        <v>8.0374978284680019E-3</v>
      </c>
      <c r="N16" s="1">
        <f>IDEES!M204*IDEES!M147/'TechWaterHeat-COM'!N122/'TechWaterHeat-COM'!N175</f>
        <v>3.4569462309178406E-3</v>
      </c>
      <c r="O16" s="1">
        <f>IDEES!N204*IDEES!N147/'TechWaterHeat-COM'!O122/'TechWaterHeat-COM'!O175</f>
        <v>0.58529698162504695</v>
      </c>
      <c r="P16" s="1">
        <f>IDEES!O204*IDEES!O147/'TechWaterHeat-COM'!P122/'TechWaterHeat-COM'!P175</f>
        <v>1.2576431677524192E-2</v>
      </c>
      <c r="Q16" s="1">
        <f>IDEES!P204*IDEES!P147/'TechWaterHeat-COM'!Q122/'TechWaterHeat-COM'!Q175</f>
        <v>0.63637445619049049</v>
      </c>
      <c r="R16" s="1">
        <f>IDEES!Q204*IDEES!Q147/'TechWaterHeat-COM'!R122/'TechWaterHeat-COM'!R175</f>
        <v>9.1574103172827284E-2</v>
      </c>
      <c r="S16" s="1">
        <f>IDEES!R204*IDEES!R147/'TechWaterHeat-COM'!S122/'TechWaterHeat-COM'!S175</f>
        <v>4.2659900561337137E-2</v>
      </c>
      <c r="T16" s="1">
        <f>IDEES!S204*IDEES!S147/'TechWaterHeat-COM'!T122/'TechWaterHeat-COM'!T175</f>
        <v>0</v>
      </c>
      <c r="U16" s="1">
        <f>IDEES!T204*IDEES!T147/'TechWaterHeat-COM'!U122/'TechWaterHeat-COM'!U175</f>
        <v>0.11961976469336835</v>
      </c>
      <c r="V16" s="1">
        <f>IDEES!U204*IDEES!U147/'TechWaterHeat-COM'!V122/'TechWaterHeat-COM'!V175</f>
        <v>0</v>
      </c>
      <c r="W16" s="1">
        <f>IDEES!V204*IDEES!V147/'TechWaterHeat-COM'!W122/'TechWaterHeat-COM'!W175</f>
        <v>0.12842705102435861</v>
      </c>
      <c r="X16" s="1">
        <f>IDEES!W204*IDEES!W147/'TechWaterHeat-COM'!X122/'TechWaterHeat-COM'!X175</f>
        <v>7.7587863550373981E-3</v>
      </c>
      <c r="Y16" s="1">
        <f>IDEES!X204*IDEES!X147/'TechWaterHeat-COM'!Y122/'TechWaterHeat-COM'!Y175</f>
        <v>1.6568589424211598E-2</v>
      </c>
      <c r="Z16" s="1">
        <f>IDEES!Y204*IDEES!Y147/'TechWaterHeat-COM'!Z122/'TechWaterHeat-COM'!Z175</f>
        <v>9.963539928352751E-3</v>
      </c>
      <c r="AA16" s="1">
        <f>IDEES!Z204*IDEES!Z147/'TechWaterHeat-COM'!AA122/'TechWaterHeat-COM'!AA175</f>
        <v>0</v>
      </c>
      <c r="AB16" s="1">
        <f>IDEES!AA204*IDEES!AA147/'TechWaterHeat-COM'!AB122/'TechWaterHeat-COM'!AB175</f>
        <v>0.10066041848032868</v>
      </c>
      <c r="AC16" s="1">
        <f>IDEES!AB204*IDEES!AB147/'TechWaterHeat-COM'!AC122/'TechWaterHeat-COM'!AC175</f>
        <v>3.0277038398874898E-2</v>
      </c>
      <c r="AD16" s="1">
        <f>IDEES!AC204*IDEES!AC147/'TechWaterHeat-COM'!AD122/'TechWaterHeat-COM'!AD175</f>
        <v>0.31750570731191963</v>
      </c>
      <c r="AE16" s="1">
        <f>IDEES!AD204*IDEES!AD147/'TechWaterHeat-COM'!AE122/'TechWaterHeat-COM'!AE175</f>
        <v>9.445377651839737E-2</v>
      </c>
      <c r="AF16" s="1">
        <f>IDEES!AE204*IDEES!AE147/'TechWaterHeat-COM'!AF122/'TechWaterHeat-COM'!AF175</f>
        <v>2.4975065472395461E-2</v>
      </c>
      <c r="AG16" s="1">
        <f>IDEES!AF204*IDEES!AF147/'TechWaterHeat-COM'!AG122/'TechWaterHeat-COM'!AG175</f>
        <v>7.2764158373791632E-2</v>
      </c>
      <c r="AH16" s="1">
        <f>IDEES!AG204*IDEES!AG147/'TechWaterHeat-COM'!AH122/'TechWaterHeat-COM'!AH175</f>
        <v>8.5806167766979358E-2</v>
      </c>
      <c r="AI16" s="1">
        <f>IDEES!AH204*IDEES!AH147/'TechWaterHeat-COM'!AI122/'TechWaterHeat-COM'!AI175</f>
        <v>1.838927710456649E-2</v>
      </c>
      <c r="AJ16" s="1">
        <f>IDEES!AI204*IDEES!AI147/'TechWaterHeat-COM'!AJ122/'TechWaterHeat-COM'!AJ175</f>
        <v>0.24004550877433098</v>
      </c>
      <c r="AK16" s="1">
        <f>IDEES!AJ204*IDEES!AJ147/'TechWaterHeat-COM'!AK122/'TechWaterHeat-COM'!AK175</f>
        <v>3.7382788805588991E-3</v>
      </c>
      <c r="AL16" s="1">
        <f>IDEES!AK204*IDEES!AK147/'TechWaterHeat-COM'!AL122/'TechWaterHeat-COM'!AL175</f>
        <v>2.1782783063090123E-2</v>
      </c>
      <c r="AM16" s="1">
        <f>IDEES!AL204*IDEES!AL147/'TechWaterHeat-COM'!AM122/'TechWaterHeat-COM'!AM175</f>
        <v>0</v>
      </c>
      <c r="AN16" s="1">
        <f>IDEES!AM204*IDEES!AM147/'TechWaterHeat-COM'!AN122/'TechWaterHeat-COM'!AN175</f>
        <v>2.9045970458749584E-2</v>
      </c>
      <c r="AO16" s="1">
        <f>IDEES!AN204*IDEES!AN147/'TechWaterHeat-COM'!AO122/'TechWaterHeat-COM'!AO175</f>
        <v>3.9866814655394947E-2</v>
      </c>
      <c r="AP16" s="1">
        <f>IDEES!AO204*IDEES!AO147/'TechWaterHeat-COM'!AP122/'TechWaterHeat-COM'!AP175</f>
        <v>1.3335703927069165E-2</v>
      </c>
      <c r="AQ16" s="7"/>
      <c r="AR16" s="7"/>
      <c r="AS16" s="7"/>
      <c r="AT16" s="7"/>
    </row>
    <row r="17" spans="1:46" x14ac:dyDescent="0.25">
      <c r="A17" t="str">
        <f t="shared" si="1"/>
        <v>LPG</v>
      </c>
      <c r="C17" t="str">
        <f>TechComm!L77</f>
        <v>C_ES-WH-HR_LPG</v>
      </c>
      <c r="D17" t="str">
        <f t="shared" si="2"/>
        <v>COMLPG</v>
      </c>
      <c r="E17" t="str">
        <f t="shared" si="3"/>
        <v>NR_ES-HR-WatHeat</v>
      </c>
      <c r="F17" s="1">
        <f>IDEES!E205*IDEES!E148/'TechWaterHeat-COM'!F123/'TechWaterHeat-COM'!F176</f>
        <v>1.3784112500529327E-2</v>
      </c>
      <c r="G17" s="1">
        <f>IDEES!F205*IDEES!F148/'TechWaterHeat-COM'!G123/'TechWaterHeat-COM'!G176</f>
        <v>7.3769859105509455E-2</v>
      </c>
      <c r="H17" s="1">
        <f>IDEES!G205*IDEES!G148/'TechWaterHeat-COM'!H123/'TechWaterHeat-COM'!H176</f>
        <v>4.855980737172574E-3</v>
      </c>
      <c r="I17" s="1">
        <f>IDEES!H205*IDEES!H148/'TechWaterHeat-COM'!I123/'TechWaterHeat-COM'!I176</f>
        <v>0</v>
      </c>
      <c r="J17" s="1">
        <f>IDEES!I205*IDEES!I148/'TechWaterHeat-COM'!J123/'TechWaterHeat-COM'!J176</f>
        <v>0</v>
      </c>
      <c r="K17" s="1">
        <f>IDEES!J205*IDEES!J148/'TechWaterHeat-COM'!K123/'TechWaterHeat-COM'!K176</f>
        <v>0</v>
      </c>
      <c r="L17" s="1">
        <f>IDEES!K205*IDEES!K148/'TechWaterHeat-COM'!L123/'TechWaterHeat-COM'!L176</f>
        <v>0.2469669208914391</v>
      </c>
      <c r="M17" s="1">
        <f>IDEES!L205*IDEES!L148/'TechWaterHeat-COM'!M123/'TechWaterHeat-COM'!M176</f>
        <v>6.83640192729066E-4</v>
      </c>
      <c r="N17" s="1">
        <f>IDEES!M205*IDEES!M148/'TechWaterHeat-COM'!N123/'TechWaterHeat-COM'!N176</f>
        <v>8.9929781245341828E-5</v>
      </c>
      <c r="O17" s="1">
        <f>IDEES!N205*IDEES!N148/'TechWaterHeat-COM'!O123/'TechWaterHeat-COM'!O176</f>
        <v>0.25980309859157097</v>
      </c>
      <c r="P17" s="1">
        <f>IDEES!O205*IDEES!O148/'TechWaterHeat-COM'!P123/'TechWaterHeat-COM'!P176</f>
        <v>0</v>
      </c>
      <c r="Q17" s="1">
        <f>IDEES!P205*IDEES!P148/'TechWaterHeat-COM'!Q123/'TechWaterHeat-COM'!Q176</f>
        <v>0.24922758073923967</v>
      </c>
      <c r="R17" s="1">
        <f>IDEES!Q205*IDEES!Q148/'TechWaterHeat-COM'!R123/'TechWaterHeat-COM'!R176</f>
        <v>1.3102636418268426E-2</v>
      </c>
      <c r="S17" s="1">
        <f>IDEES!R205*IDEES!R148/'TechWaterHeat-COM'!S123/'TechWaterHeat-COM'!S176</f>
        <v>5.1350943669991314E-3</v>
      </c>
      <c r="T17" s="1">
        <f>IDEES!S205*IDEES!S148/'TechWaterHeat-COM'!T123/'TechWaterHeat-COM'!T176</f>
        <v>6.9665940103796533E-3</v>
      </c>
      <c r="U17" s="1">
        <f>IDEES!T205*IDEES!T148/'TechWaterHeat-COM'!U123/'TechWaterHeat-COM'!U176</f>
        <v>1.8694684130515643E-3</v>
      </c>
      <c r="V17" s="1">
        <f>IDEES!U205*IDEES!U148/'TechWaterHeat-COM'!V123/'TechWaterHeat-COM'!V176</f>
        <v>9.7660686234053276E-5</v>
      </c>
      <c r="W17" s="1">
        <f>IDEES!V205*IDEES!V148/'TechWaterHeat-COM'!W123/'TechWaterHeat-COM'!W176</f>
        <v>0.75131008864920201</v>
      </c>
      <c r="X17" s="1">
        <f>IDEES!W205*IDEES!W148/'TechWaterHeat-COM'!X123/'TechWaterHeat-COM'!X176</f>
        <v>0</v>
      </c>
      <c r="Y17" s="1">
        <f>IDEES!X205*IDEES!X148/'TechWaterHeat-COM'!Y123/'TechWaterHeat-COM'!Y176</f>
        <v>1.0718289828928343E-2</v>
      </c>
      <c r="Z17" s="1">
        <f>IDEES!Y205*IDEES!Y148/'TechWaterHeat-COM'!Z123/'TechWaterHeat-COM'!Z176</f>
        <v>4.4295447689818155E-4</v>
      </c>
      <c r="AA17" s="1">
        <f>IDEES!Z205*IDEES!Z148/'TechWaterHeat-COM'!AA123/'TechWaterHeat-COM'!AA176</f>
        <v>3.2474605137428345E-3</v>
      </c>
      <c r="AB17" s="1">
        <f>IDEES!AA205*IDEES!AA148/'TechWaterHeat-COM'!AB123/'TechWaterHeat-COM'!AB176</f>
        <v>1.7861349212472694E-2</v>
      </c>
      <c r="AC17" s="1">
        <f>IDEES!AB205*IDEES!AB148/'TechWaterHeat-COM'!AC123/'TechWaterHeat-COM'!AC176</f>
        <v>7.8340854826881899E-4</v>
      </c>
      <c r="AD17" s="1">
        <f>IDEES!AC205*IDEES!AC148/'TechWaterHeat-COM'!AD123/'TechWaterHeat-COM'!AD176</f>
        <v>3.2859491395479445E-2</v>
      </c>
      <c r="AE17" s="1">
        <f>IDEES!AD205*IDEES!AD148/'TechWaterHeat-COM'!AE123/'TechWaterHeat-COM'!AE176</f>
        <v>1.8008326215424673E-2</v>
      </c>
      <c r="AF17" s="1">
        <f>IDEES!AE205*IDEES!AE148/'TechWaterHeat-COM'!AF123/'TechWaterHeat-COM'!AF176</f>
        <v>7.1498517242820116E-3</v>
      </c>
      <c r="AG17" s="1">
        <f>IDEES!AF205*IDEES!AF148/'TechWaterHeat-COM'!AG123/'TechWaterHeat-COM'!AG176</f>
        <v>6.4273871847283625E-4</v>
      </c>
      <c r="AH17" s="1">
        <f>IDEES!AG205*IDEES!AG148/'TechWaterHeat-COM'!AH123/'TechWaterHeat-COM'!AH176</f>
        <v>4.20870946382952E-2</v>
      </c>
      <c r="AI17" s="1">
        <f>IDEES!AH205*IDEES!AH148/'TechWaterHeat-COM'!AI123/'TechWaterHeat-COM'!AI176</f>
        <v>6.4424289334973775E-3</v>
      </c>
      <c r="AJ17" s="1">
        <f>IDEES!AI205*IDEES!AI148/'TechWaterHeat-COM'!AJ123/'TechWaterHeat-COM'!AJ176</f>
        <v>0</v>
      </c>
      <c r="AK17" s="1">
        <f>IDEES!AJ205*IDEES!AJ148/'TechWaterHeat-COM'!AK123/'TechWaterHeat-COM'!AK176</f>
        <v>7.2063206055293398E-3</v>
      </c>
      <c r="AL17" s="1">
        <f>IDEES!AK205*IDEES!AK148/'TechWaterHeat-COM'!AL123/'TechWaterHeat-COM'!AL176</f>
        <v>0</v>
      </c>
      <c r="AM17" s="1">
        <f>IDEES!AL205*IDEES!AL148/'TechWaterHeat-COM'!AM123/'TechWaterHeat-COM'!AM176</f>
        <v>0</v>
      </c>
      <c r="AN17" s="1">
        <f>IDEES!AM205*IDEES!AM148/'TechWaterHeat-COM'!AN123/'TechWaterHeat-COM'!AN176</f>
        <v>2.000984288534219E-3</v>
      </c>
      <c r="AO17" s="1">
        <f>IDEES!AN205*IDEES!AN148/'TechWaterHeat-COM'!AO123/'TechWaterHeat-COM'!AO176</f>
        <v>2.0223471101199933E-3</v>
      </c>
      <c r="AP17" s="1">
        <f>IDEES!AO205*IDEES!AO148/'TechWaterHeat-COM'!AP123/'TechWaterHeat-COM'!AP176</f>
        <v>3.9306879623772365E-3</v>
      </c>
      <c r="AQ17" s="7"/>
      <c r="AR17" s="7"/>
      <c r="AS17" s="7"/>
      <c r="AT17" s="7"/>
    </row>
    <row r="18" spans="1:46" x14ac:dyDescent="0.25">
      <c r="A18" t="str">
        <f t="shared" si="1"/>
        <v>Solar</v>
      </c>
      <c r="C18" t="str">
        <f>TechComm!L78</f>
        <v>C_ES-WH-HR_SOL</v>
      </c>
      <c r="D18" t="str">
        <f t="shared" si="2"/>
        <v>COMSOL</v>
      </c>
      <c r="E18" t="str">
        <f t="shared" si="3"/>
        <v>NR_ES-HR-WatHeat</v>
      </c>
      <c r="F18" s="1">
        <f>IDEES!E206*IDEES!E149/'TechWaterHeat-COM'!F124/'TechWaterHeat-COM'!F177</f>
        <v>0.33994934698335461</v>
      </c>
      <c r="G18" s="1">
        <f>IDEES!F206*IDEES!F149/'TechWaterHeat-COM'!G124/'TechWaterHeat-COM'!G177</f>
        <v>3.061651627944723E-3</v>
      </c>
      <c r="H18" s="1">
        <f>IDEES!G206*IDEES!G149/'TechWaterHeat-COM'!H124/'TechWaterHeat-COM'!H177</f>
        <v>2.1572451019661397E-2</v>
      </c>
      <c r="I18" s="1">
        <f>IDEES!H206*IDEES!H149/'TechWaterHeat-COM'!I124/'TechWaterHeat-COM'!I177</f>
        <v>3.1941708626805884E-2</v>
      </c>
      <c r="J18" s="1">
        <f>IDEES!I206*IDEES!I149/'TechWaterHeat-COM'!J124/'TechWaterHeat-COM'!J177</f>
        <v>5.5974310145112775E-2</v>
      </c>
      <c r="K18" s="1">
        <f>IDEES!J206*IDEES!J149/'TechWaterHeat-COM'!K124/'TechWaterHeat-COM'!K177</f>
        <v>1.0923440151821527E-2</v>
      </c>
      <c r="L18" s="1">
        <f>IDEES!K206*IDEES!K149/'TechWaterHeat-COM'!L124/'TechWaterHeat-COM'!L177</f>
        <v>8.0139524295414849E-2</v>
      </c>
      <c r="M18" s="1">
        <f>IDEES!L206*IDEES!L149/'TechWaterHeat-COM'!M124/'TechWaterHeat-COM'!M177</f>
        <v>2.6098079515130424E-3</v>
      </c>
      <c r="N18" s="1">
        <f>IDEES!M206*IDEES!M149/'TechWaterHeat-COM'!N124/'TechWaterHeat-COM'!N177</f>
        <v>0</v>
      </c>
      <c r="O18" s="1">
        <f>IDEES!N206*IDEES!N149/'TechWaterHeat-COM'!O124/'TechWaterHeat-COM'!O177</f>
        <v>0.1758343022924192</v>
      </c>
      <c r="P18" s="1">
        <f>IDEES!O206*IDEES!O149/'TechWaterHeat-COM'!P124/'TechWaterHeat-COM'!P177</f>
        <v>0</v>
      </c>
      <c r="Q18" s="1">
        <f>IDEES!P206*IDEES!P149/'TechWaterHeat-COM'!Q124/'TechWaterHeat-COM'!Q177</f>
        <v>5.7503611581279659E-2</v>
      </c>
      <c r="R18" s="1">
        <f>IDEES!Q206*IDEES!Q149/'TechWaterHeat-COM'!R124/'TechWaterHeat-COM'!R177</f>
        <v>2.2420962440396285E-2</v>
      </c>
      <c r="S18" s="1">
        <f>IDEES!R206*IDEES!R149/'TechWaterHeat-COM'!S124/'TechWaterHeat-COM'!S177</f>
        <v>0</v>
      </c>
      <c r="T18" s="1">
        <f>IDEES!S206*IDEES!S149/'TechWaterHeat-COM'!T124/'TechWaterHeat-COM'!T177</f>
        <v>9.547578276079277E-4</v>
      </c>
      <c r="U18" s="1">
        <f>IDEES!T206*IDEES!T149/'TechWaterHeat-COM'!U124/'TechWaterHeat-COM'!U177</f>
        <v>5.932567353540884E-4</v>
      </c>
      <c r="V18" s="1">
        <f>IDEES!U206*IDEES!U149/'TechWaterHeat-COM'!V124/'TechWaterHeat-COM'!V177</f>
        <v>0</v>
      </c>
      <c r="W18" s="1">
        <f>IDEES!V206*IDEES!V149/'TechWaterHeat-COM'!W124/'TechWaterHeat-COM'!W177</f>
        <v>0.16454873116649077</v>
      </c>
      <c r="X18" s="1">
        <f>IDEES!W206*IDEES!W149/'TechWaterHeat-COM'!X124/'TechWaterHeat-COM'!X177</f>
        <v>0</v>
      </c>
      <c r="Y18" s="1">
        <f>IDEES!X206*IDEES!X149/'TechWaterHeat-COM'!Y124/'TechWaterHeat-COM'!Y177</f>
        <v>0</v>
      </c>
      <c r="Z18" s="1">
        <f>IDEES!Y206*IDEES!Y149/'TechWaterHeat-COM'!Z124/'TechWaterHeat-COM'!Z177</f>
        <v>0</v>
      </c>
      <c r="AA18" s="1">
        <f>IDEES!Z206*IDEES!Z149/'TechWaterHeat-COM'!AA124/'TechWaterHeat-COM'!AA177</f>
        <v>0</v>
      </c>
      <c r="AB18" s="1">
        <f>IDEES!AA206*IDEES!AA149/'TechWaterHeat-COM'!AB124/'TechWaterHeat-COM'!AB177</f>
        <v>1.1251343701934466E-2</v>
      </c>
      <c r="AC18" s="1">
        <f>IDEES!AB206*IDEES!AB149/'TechWaterHeat-COM'!AC124/'TechWaterHeat-COM'!AC177</f>
        <v>0</v>
      </c>
      <c r="AD18" s="1">
        <f>IDEES!AC206*IDEES!AC149/'TechWaterHeat-COM'!AD124/'TechWaterHeat-COM'!AD177</f>
        <v>1.3650013125353118E-2</v>
      </c>
      <c r="AE18" s="1">
        <f>IDEES!AD206*IDEES!AD149/'TechWaterHeat-COM'!AE124/'TechWaterHeat-COM'!AE177</f>
        <v>0.1430131425165348</v>
      </c>
      <c r="AF18" s="1">
        <f>IDEES!AE206*IDEES!AE149/'TechWaterHeat-COM'!AF124/'TechWaterHeat-COM'!AF177</f>
        <v>4.1155818468401354E-4</v>
      </c>
      <c r="AG18" s="1">
        <f>IDEES!AF206*IDEES!AF149/'TechWaterHeat-COM'!AG124/'TechWaterHeat-COM'!AG177</f>
        <v>0</v>
      </c>
      <c r="AH18" s="1">
        <f>IDEES!AG206*IDEES!AG149/'TechWaterHeat-COM'!AH124/'TechWaterHeat-COM'!AH177</f>
        <v>0</v>
      </c>
      <c r="AI18" s="1">
        <f>IDEES!AH206*IDEES!AH149/'TechWaterHeat-COM'!AI124/'TechWaterHeat-COM'!AI177</f>
        <v>1.3718606156133787E-4</v>
      </c>
      <c r="AJ18" s="1">
        <f>IDEES!AI206*IDEES!AI149/'TechWaterHeat-COM'!AJ124/'TechWaterHeat-COM'!AJ177</f>
        <v>0</v>
      </c>
      <c r="AK18" s="1">
        <f>IDEES!AJ206*IDEES!AJ149/'TechWaterHeat-COM'!AK124/'TechWaterHeat-COM'!AK177</f>
        <v>2.885851044921969E-2</v>
      </c>
      <c r="AL18" s="1">
        <f>IDEES!AK206*IDEES!AK149/'TechWaterHeat-COM'!AL124/'TechWaterHeat-COM'!AL177</f>
        <v>0</v>
      </c>
      <c r="AM18" s="1">
        <f>IDEES!AL206*IDEES!AL149/'TechWaterHeat-COM'!AM124/'TechWaterHeat-COM'!AM177</f>
        <v>0</v>
      </c>
      <c r="AN18" s="1">
        <f>IDEES!AM206*IDEES!AM149/'TechWaterHeat-COM'!AN124/'TechWaterHeat-COM'!AN177</f>
        <v>0</v>
      </c>
      <c r="AO18" s="1">
        <f>IDEES!AN206*IDEES!AN149/'TechWaterHeat-COM'!AO124/'TechWaterHeat-COM'!AO177</f>
        <v>0</v>
      </c>
      <c r="AP18" s="1">
        <f>IDEES!AO206*IDEES!AO149/'TechWaterHeat-COM'!AP124/'TechWaterHeat-COM'!AP177</f>
        <v>2.6374876267375195E-3</v>
      </c>
      <c r="AQ18" s="7"/>
      <c r="AR18" s="7"/>
      <c r="AS18" s="7"/>
      <c r="AT18" s="7"/>
    </row>
    <row r="19" spans="1:46" x14ac:dyDescent="0.25">
      <c r="A19" t="str">
        <f t="shared" si="1"/>
        <v>Solids</v>
      </c>
      <c r="C19" t="str">
        <f>TechComm!L79</f>
        <v>C_ES-WH-HR_COA</v>
      </c>
      <c r="D19" t="str">
        <f t="shared" si="2"/>
        <v>COMCOA</v>
      </c>
      <c r="E19" t="str">
        <f t="shared" si="3"/>
        <v>NR_ES-HR-WatHeat</v>
      </c>
      <c r="F19" s="1">
        <f>IDEES!E207*IDEES!E150/'TechWaterHeat-COM'!F125/'TechWaterHeat-COM'!F178</f>
        <v>0</v>
      </c>
      <c r="G19" s="1">
        <f>IDEES!F207*IDEES!F150/'TechWaterHeat-COM'!G125/'TechWaterHeat-COM'!G178</f>
        <v>0</v>
      </c>
      <c r="H19" s="1">
        <f>IDEES!G207*IDEES!G150/'TechWaterHeat-COM'!H125/'TechWaterHeat-COM'!H178</f>
        <v>0</v>
      </c>
      <c r="I19" s="1">
        <f>IDEES!H207*IDEES!H150/'TechWaterHeat-COM'!I125/'TechWaterHeat-COM'!I178</f>
        <v>0</v>
      </c>
      <c r="J19" s="1">
        <f>IDEES!I207*IDEES!I150/'TechWaterHeat-COM'!J125/'TechWaterHeat-COM'!J178</f>
        <v>0</v>
      </c>
      <c r="K19" s="1">
        <f>IDEES!J207*IDEES!J150/'TechWaterHeat-COM'!K125/'TechWaterHeat-COM'!K178</f>
        <v>0</v>
      </c>
      <c r="L19" s="1">
        <f>IDEES!K207*IDEES!K150/'TechWaterHeat-COM'!L125/'TechWaterHeat-COM'!L178</f>
        <v>0</v>
      </c>
      <c r="M19" s="1">
        <f>IDEES!L207*IDEES!L150/'TechWaterHeat-COM'!M125/'TechWaterHeat-COM'!M178</f>
        <v>0</v>
      </c>
      <c r="N19" s="1">
        <f>IDEES!M207*IDEES!M150/'TechWaterHeat-COM'!N125/'TechWaterHeat-COM'!N178</f>
        <v>0</v>
      </c>
      <c r="O19" s="1">
        <f>IDEES!N207*IDEES!N150/'TechWaterHeat-COM'!O125/'TechWaterHeat-COM'!O178</f>
        <v>0</v>
      </c>
      <c r="P19" s="1">
        <f>IDEES!O207*IDEES!O150/'TechWaterHeat-COM'!P125/'TechWaterHeat-COM'!P178</f>
        <v>0</v>
      </c>
      <c r="Q19" s="1">
        <f>IDEES!P207*IDEES!P150/'TechWaterHeat-COM'!Q125/'TechWaterHeat-COM'!Q178</f>
        <v>0</v>
      </c>
      <c r="R19" s="1">
        <f>IDEES!Q207*IDEES!Q150/'TechWaterHeat-COM'!R125/'TechWaterHeat-COM'!R178</f>
        <v>0</v>
      </c>
      <c r="S19" s="1">
        <f>IDEES!R207*IDEES!R150/'TechWaterHeat-COM'!S125/'TechWaterHeat-COM'!S178</f>
        <v>0</v>
      </c>
      <c r="T19" s="1">
        <f>IDEES!S207*IDEES!S150/'TechWaterHeat-COM'!T125/'TechWaterHeat-COM'!T178</f>
        <v>0</v>
      </c>
      <c r="U19" s="1">
        <f>IDEES!T207*IDEES!T150/'TechWaterHeat-COM'!U125/'TechWaterHeat-COM'!U178</f>
        <v>0</v>
      </c>
      <c r="V19" s="1">
        <f>IDEES!U207*IDEES!U150/'TechWaterHeat-COM'!V125/'TechWaterHeat-COM'!V178</f>
        <v>0</v>
      </c>
      <c r="W19" s="1">
        <f>IDEES!V207*IDEES!V150/'TechWaterHeat-COM'!W125/'TechWaterHeat-COM'!W178</f>
        <v>0</v>
      </c>
      <c r="X19" s="1">
        <f>IDEES!W207*IDEES!W150/'TechWaterHeat-COM'!X125/'TechWaterHeat-COM'!X178</f>
        <v>0</v>
      </c>
      <c r="Y19" s="1">
        <f>IDEES!X207*IDEES!X150/'TechWaterHeat-COM'!Y125/'TechWaterHeat-COM'!Y178</f>
        <v>0</v>
      </c>
      <c r="Z19" s="1">
        <f>IDEES!Y207*IDEES!Y150/'TechWaterHeat-COM'!Z125/'TechWaterHeat-COM'!Z178</f>
        <v>0</v>
      </c>
      <c r="AA19" s="1">
        <f>IDEES!Z207*IDEES!Z150/'TechWaterHeat-COM'!AA125/'TechWaterHeat-COM'!AA178</f>
        <v>0</v>
      </c>
      <c r="AB19" s="1">
        <f>IDEES!AA207*IDEES!AA150/'TechWaterHeat-COM'!AB125/'TechWaterHeat-COM'!AB178</f>
        <v>0</v>
      </c>
      <c r="AC19" s="1">
        <f>IDEES!AB207*IDEES!AB150/'TechWaterHeat-COM'!AC125/'TechWaterHeat-COM'!AC178</f>
        <v>0</v>
      </c>
      <c r="AD19" s="1">
        <f>IDEES!AC207*IDEES!AC150/'TechWaterHeat-COM'!AD125/'TechWaterHeat-COM'!AD178</f>
        <v>0.27715985821532002</v>
      </c>
      <c r="AE19" s="1">
        <f>IDEES!AD207*IDEES!AD150/'TechWaterHeat-COM'!AE125/'TechWaterHeat-COM'!AE178</f>
        <v>0</v>
      </c>
      <c r="AF19" s="1">
        <f>IDEES!AE207*IDEES!AE150/'TechWaterHeat-COM'!AF125/'TechWaterHeat-COM'!AF178</f>
        <v>0</v>
      </c>
      <c r="AG19" s="1">
        <f>IDEES!AF207*IDEES!AF150/'TechWaterHeat-COM'!AG125/'TechWaterHeat-COM'!AG178</f>
        <v>0</v>
      </c>
      <c r="AH19" s="1">
        <f>IDEES!AG207*IDEES!AG150/'TechWaterHeat-COM'!AH125/'TechWaterHeat-COM'!AH178</f>
        <v>0</v>
      </c>
      <c r="AI19" s="1">
        <f>IDEES!AH207*IDEES!AH150/'TechWaterHeat-COM'!AI125/'TechWaterHeat-COM'!AI178</f>
        <v>3.926728084843259E-2</v>
      </c>
      <c r="AJ19" s="1">
        <f>IDEES!AI207*IDEES!AI150/'TechWaterHeat-COM'!AJ125/'TechWaterHeat-COM'!AJ178</f>
        <v>0</v>
      </c>
      <c r="AK19" s="1">
        <f>IDEES!AJ207*IDEES!AJ150/'TechWaterHeat-COM'!AK125/'TechWaterHeat-COM'!AK178</f>
        <v>2.8845323011086007E-3</v>
      </c>
      <c r="AL19" s="1">
        <f>IDEES!AK207*IDEES!AK150/'TechWaterHeat-COM'!AL125/'TechWaterHeat-COM'!AL178</f>
        <v>0</v>
      </c>
      <c r="AM19" s="1">
        <f>IDEES!AL207*IDEES!AL150/'TechWaterHeat-COM'!AM125/'TechWaterHeat-COM'!AM178</f>
        <v>0</v>
      </c>
      <c r="AN19" s="1">
        <f>IDEES!AM207*IDEES!AM150/'TechWaterHeat-COM'!AN125/'TechWaterHeat-COM'!AN178</f>
        <v>0</v>
      </c>
      <c r="AO19" s="1">
        <f>IDEES!AN207*IDEES!AN150/'TechWaterHeat-COM'!AO125/'TechWaterHeat-COM'!AO178</f>
        <v>0</v>
      </c>
      <c r="AP19" s="1">
        <f>IDEES!AO207*IDEES!AO150/'TechWaterHeat-COM'!AP125/'TechWaterHeat-COM'!AP178</f>
        <v>0</v>
      </c>
      <c r="AQ19" s="7"/>
      <c r="AR19" s="7"/>
      <c r="AS19" s="7"/>
      <c r="AT19" s="7"/>
    </row>
    <row r="20" spans="1:46" x14ac:dyDescent="0.25">
      <c r="A20" t="str">
        <f t="shared" si="1"/>
        <v>Biomass and wastes</v>
      </c>
      <c r="C20" t="str">
        <f>TechComm!L80</f>
        <v>C_ES-WH-SR_BIO</v>
      </c>
      <c r="D20" t="str">
        <f t="shared" si="2"/>
        <v>COMBIO</v>
      </c>
      <c r="E20" t="str">
        <f>TechComm!C33</f>
        <v>NR_ES-SR-WatHeat</v>
      </c>
      <c r="F20" s="1">
        <f>IDEES!E228*IDEES!E143/'TechWaterHeat-COM'!F126/'TechWaterHeat-COM'!F179</f>
        <v>5.9421534326421482E-3</v>
      </c>
      <c r="G20" s="1">
        <f>IDEES!F228*IDEES!F143/'TechWaterHeat-COM'!G126/'TechWaterHeat-COM'!G179</f>
        <v>1.0821187922329925E-4</v>
      </c>
      <c r="H20" s="1">
        <f>IDEES!G228*IDEES!G143/'TechWaterHeat-COM'!H126/'TechWaterHeat-COM'!H179</f>
        <v>5.4573834435182151E-4</v>
      </c>
      <c r="I20" s="1">
        <f>IDEES!H228*IDEES!H143/'TechWaterHeat-COM'!I126/'TechWaterHeat-COM'!I179</f>
        <v>2.4670753366231191E-2</v>
      </c>
      <c r="J20" s="1">
        <f>IDEES!I228*IDEES!I143/'TechWaterHeat-COM'!J126/'TechWaterHeat-COM'!J179</f>
        <v>1.3942742026696982E-4</v>
      </c>
      <c r="K20" s="1">
        <f>IDEES!J228*IDEES!J143/'TechWaterHeat-COM'!K126/'TechWaterHeat-COM'!K179</f>
        <v>2.9113651134054161E-3</v>
      </c>
      <c r="L20" s="1">
        <f>IDEES!K228*IDEES!K143/'TechWaterHeat-COM'!L126/'TechWaterHeat-COM'!L179</f>
        <v>0</v>
      </c>
      <c r="M20" s="1">
        <f>IDEES!L228*IDEES!L143/'TechWaterHeat-COM'!M126/'TechWaterHeat-COM'!M179</f>
        <v>5.5318497136567423E-3</v>
      </c>
      <c r="N20" s="1">
        <f>IDEES!M228*IDEES!M143/'TechWaterHeat-COM'!N126/'TechWaterHeat-COM'!N179</f>
        <v>2.8611032237058735E-3</v>
      </c>
      <c r="O20" s="1">
        <f>IDEES!N228*IDEES!N143/'TechWaterHeat-COM'!O126/'TechWaterHeat-COM'!O179</f>
        <v>2.4177427820353168E-3</v>
      </c>
      <c r="P20" s="1">
        <f>IDEES!O228*IDEES!O143/'TechWaterHeat-COM'!P126/'TechWaterHeat-COM'!P179</f>
        <v>1.4163611035368048E-2</v>
      </c>
      <c r="Q20" s="1">
        <f>IDEES!P228*IDEES!P143/'TechWaterHeat-COM'!Q126/'TechWaterHeat-COM'!Q179</f>
        <v>5.05431297969854E-2</v>
      </c>
      <c r="R20" s="1">
        <f>IDEES!Q228*IDEES!Q143/'TechWaterHeat-COM'!R126/'TechWaterHeat-COM'!R179</f>
        <v>0</v>
      </c>
      <c r="S20" s="1">
        <f>IDEES!R228*IDEES!R143/'TechWaterHeat-COM'!S126/'TechWaterHeat-COM'!S179</f>
        <v>8.5826651806299962E-5</v>
      </c>
      <c r="T20" s="1">
        <f>IDEES!S228*IDEES!S143/'TechWaterHeat-COM'!T126/'TechWaterHeat-COM'!T179</f>
        <v>8.5812222117311425E-3</v>
      </c>
      <c r="U20" s="1">
        <f>IDEES!T228*IDEES!T143/'TechWaterHeat-COM'!U126/'TechWaterHeat-COM'!U179</f>
        <v>5.8001078553600511E-4</v>
      </c>
      <c r="V20" s="1">
        <f>IDEES!U228*IDEES!U143/'TechWaterHeat-COM'!V126/'TechWaterHeat-COM'!V179</f>
        <v>0</v>
      </c>
      <c r="W20" s="1">
        <f>IDEES!V228*IDEES!V143/'TechWaterHeat-COM'!W126/'TechWaterHeat-COM'!W179</f>
        <v>0</v>
      </c>
      <c r="X20" s="1">
        <f>IDEES!W228*IDEES!W143/'TechWaterHeat-COM'!X126/'TechWaterHeat-COM'!X179</f>
        <v>2.1149459397841325E-3</v>
      </c>
      <c r="Y20" s="1">
        <f>IDEES!X228*IDEES!X143/'TechWaterHeat-COM'!Y126/'TechWaterHeat-COM'!Y179</f>
        <v>0</v>
      </c>
      <c r="Z20" s="1">
        <f>IDEES!Y228*IDEES!Y143/'TechWaterHeat-COM'!Z126/'TechWaterHeat-COM'!Z179</f>
        <v>7.0639951884354712E-3</v>
      </c>
      <c r="AA20" s="1">
        <f>IDEES!Z228*IDEES!Z143/'TechWaterHeat-COM'!AA126/'TechWaterHeat-COM'!AA179</f>
        <v>0</v>
      </c>
      <c r="AB20" s="1">
        <f>IDEES!AA228*IDEES!AA143/'TechWaterHeat-COM'!AB126/'TechWaterHeat-COM'!AB179</f>
        <v>8.8079725038071215E-4</v>
      </c>
      <c r="AC20" s="1">
        <f>IDEES!AB228*IDEES!AB143/'TechWaterHeat-COM'!AC126/'TechWaterHeat-COM'!AC179</f>
        <v>5.4848483091716948E-3</v>
      </c>
      <c r="AD20" s="1">
        <f>IDEES!AC228*IDEES!AC143/'TechWaterHeat-COM'!AD126/'TechWaterHeat-COM'!AD179</f>
        <v>1.3037139090483736E-2</v>
      </c>
      <c r="AE20" s="1">
        <f>IDEES!AD228*IDEES!AD143/'TechWaterHeat-COM'!AE126/'TechWaterHeat-COM'!AE179</f>
        <v>0</v>
      </c>
      <c r="AF20" s="1">
        <f>IDEES!AE228*IDEES!AE143/'TechWaterHeat-COM'!AF126/'TechWaterHeat-COM'!AF179</f>
        <v>0</v>
      </c>
      <c r="AG20" s="1">
        <f>IDEES!AF228*IDEES!AF143/'TechWaterHeat-COM'!AG126/'TechWaterHeat-COM'!AG179</f>
        <v>6.7466493194680904E-3</v>
      </c>
      <c r="AH20" s="1">
        <f>IDEES!AG228*IDEES!AG143/'TechWaterHeat-COM'!AH126/'TechWaterHeat-COM'!AH179</f>
        <v>0</v>
      </c>
      <c r="AI20" s="1">
        <f>IDEES!AH228*IDEES!AH143/'TechWaterHeat-COM'!AI126/'TechWaterHeat-COM'!AI179</f>
        <v>1.0976811098410396E-3</v>
      </c>
      <c r="AJ20" s="1">
        <f>IDEES!AI228*IDEES!AI143/'TechWaterHeat-COM'!AJ126/'TechWaterHeat-COM'!AJ179</f>
        <v>2.3075003374432006E-3</v>
      </c>
      <c r="AK20" s="1">
        <f>IDEES!AJ228*IDEES!AJ143/'TechWaterHeat-COM'!AK126/'TechWaterHeat-COM'!AK179</f>
        <v>4.3317037637753989E-4</v>
      </c>
      <c r="AL20" s="1">
        <f>IDEES!AK228*IDEES!AK143/'TechWaterHeat-COM'!AL126/'TechWaterHeat-COM'!AL179</f>
        <v>0</v>
      </c>
      <c r="AM20" s="1">
        <f>IDEES!AL228*IDEES!AL143/'TechWaterHeat-COM'!AM126/'TechWaterHeat-COM'!AM179</f>
        <v>0</v>
      </c>
      <c r="AN20" s="1">
        <f>IDEES!AM228*IDEES!AM143/'TechWaterHeat-COM'!AN126/'TechWaterHeat-COM'!AN179</f>
        <v>3.9392295610947024E-4</v>
      </c>
      <c r="AO20" s="1">
        <f>IDEES!AN228*IDEES!AN143/'TechWaterHeat-COM'!AO126/'TechWaterHeat-COM'!AO179</f>
        <v>5.4845665517868464E-4</v>
      </c>
      <c r="AP20" s="1">
        <f>IDEES!AO228*IDEES!AO143/'TechWaterHeat-COM'!AP126/'TechWaterHeat-COM'!AP179</f>
        <v>1.7451959756044258E-4</v>
      </c>
      <c r="AQ20" s="7"/>
      <c r="AR20" s="7"/>
      <c r="AS20" s="7"/>
      <c r="AT20" s="7"/>
    </row>
    <row r="21" spans="1:46" x14ac:dyDescent="0.25">
      <c r="A21" t="str">
        <f t="shared" si="1"/>
        <v>Derived heat</v>
      </c>
      <c r="C21" t="str">
        <f>TechComm!L81</f>
        <v>C_ES-WH-SR_HET</v>
      </c>
      <c r="D21" t="str">
        <f t="shared" si="2"/>
        <v>COMHET</v>
      </c>
      <c r="E21" t="str">
        <f>E20</f>
        <v>NR_ES-SR-WatHeat</v>
      </c>
      <c r="F21" s="1">
        <f>IDEES!E229*IDEES!E144/'TechWaterHeat-COM'!F127/'TechWaterHeat-COM'!F180</f>
        <v>9.342033403172588E-2</v>
      </c>
      <c r="G21" s="1">
        <f>IDEES!F229*IDEES!F144/'TechWaterHeat-COM'!G127/'TechWaterHeat-COM'!G180</f>
        <v>2.5127135551660611E-2</v>
      </c>
      <c r="H21" s="1">
        <f>IDEES!G229*IDEES!G144/'TechWaterHeat-COM'!H127/'TechWaterHeat-COM'!H180</f>
        <v>1.8619134603546642E-2</v>
      </c>
      <c r="I21" s="1">
        <f>IDEES!H229*IDEES!H144/'TechWaterHeat-COM'!I127/'TechWaterHeat-COM'!I180</f>
        <v>2.0106117035305425E-2</v>
      </c>
      <c r="J21" s="1">
        <f>IDEES!I229*IDEES!I144/'TechWaterHeat-COM'!J127/'TechWaterHeat-COM'!J180</f>
        <v>0</v>
      </c>
      <c r="K21" s="1">
        <f>IDEES!J229*IDEES!J144/'TechWaterHeat-COM'!K127/'TechWaterHeat-COM'!K180</f>
        <v>7.7437046986063893E-2</v>
      </c>
      <c r="L21" s="1">
        <f>IDEES!K229*IDEES!K144/'TechWaterHeat-COM'!L127/'TechWaterHeat-COM'!L180</f>
        <v>0.68601380035360504</v>
      </c>
      <c r="M21" s="1">
        <f>IDEES!L229*IDEES!L144/'TechWaterHeat-COM'!M127/'TechWaterHeat-COM'!M180</f>
        <v>0.19136465087928836</v>
      </c>
      <c r="N21" s="1">
        <f>IDEES!M229*IDEES!M144/'TechWaterHeat-COM'!N127/'TechWaterHeat-COM'!N180</f>
        <v>3.700824634689022E-2</v>
      </c>
      <c r="O21" s="1">
        <f>IDEES!N229*IDEES!N144/'TechWaterHeat-COM'!O127/'TechWaterHeat-COM'!O180</f>
        <v>0</v>
      </c>
      <c r="P21" s="1">
        <f>IDEES!O229*IDEES!O144/'TechWaterHeat-COM'!P127/'TechWaterHeat-COM'!P180</f>
        <v>0.177112746596195</v>
      </c>
      <c r="Q21" s="1">
        <f>IDEES!P229*IDEES!P144/'TechWaterHeat-COM'!Q127/'TechWaterHeat-COM'!Q180</f>
        <v>0.28329764698525595</v>
      </c>
      <c r="R21" s="1">
        <f>IDEES!Q229*IDEES!Q144/'TechWaterHeat-COM'!R127/'TechWaterHeat-COM'!R180</f>
        <v>0</v>
      </c>
      <c r="S21" s="1">
        <f>IDEES!R229*IDEES!R144/'TechWaterHeat-COM'!S127/'TechWaterHeat-COM'!S180</f>
        <v>3.7224188040667211E-3</v>
      </c>
      <c r="T21" s="1">
        <f>IDEES!S229*IDEES!S144/'TechWaterHeat-COM'!T127/'TechWaterHeat-COM'!T180</f>
        <v>3.945472328502557E-2</v>
      </c>
      <c r="U21" s="1">
        <f>IDEES!T229*IDEES!T144/'TechWaterHeat-COM'!U127/'TechWaterHeat-COM'!U180</f>
        <v>0</v>
      </c>
      <c r="V21" s="1">
        <f>IDEES!U229*IDEES!U144/'TechWaterHeat-COM'!V127/'TechWaterHeat-COM'!V180</f>
        <v>9.7924103653367189E-3</v>
      </c>
      <c r="W21" s="1">
        <f>IDEES!V229*IDEES!V144/'TechWaterHeat-COM'!W127/'TechWaterHeat-COM'!W180</f>
        <v>6.7080788742097525E-3</v>
      </c>
      <c r="X21" s="1">
        <f>IDEES!W229*IDEES!W144/'TechWaterHeat-COM'!X127/'TechWaterHeat-COM'!X180</f>
        <v>5.070567141558343E-2</v>
      </c>
      <c r="Y21" s="1">
        <f>IDEES!X229*IDEES!X144/'TechWaterHeat-COM'!Y127/'TechWaterHeat-COM'!Y180</f>
        <v>5.3133805744085671E-3</v>
      </c>
      <c r="Z21" s="1">
        <f>IDEES!Y229*IDEES!Y144/'TechWaterHeat-COM'!Z127/'TechWaterHeat-COM'!Z180</f>
        <v>3.0895476400479748E-2</v>
      </c>
      <c r="AA21" s="1">
        <f>IDEES!Z229*IDEES!Z144/'TechWaterHeat-COM'!AA127/'TechWaterHeat-COM'!AA180</f>
        <v>0</v>
      </c>
      <c r="AB21" s="1">
        <f>IDEES!AA229*IDEES!AA144/'TechWaterHeat-COM'!AB127/'TechWaterHeat-COM'!AB180</f>
        <v>0.1309976994817468</v>
      </c>
      <c r="AC21" s="1">
        <f>IDEES!AB229*IDEES!AB144/'TechWaterHeat-COM'!AC127/'TechWaterHeat-COM'!AC180</f>
        <v>5.703916192846907E-2</v>
      </c>
      <c r="AD21" s="1">
        <f>IDEES!AC229*IDEES!AC144/'TechWaterHeat-COM'!AD127/'TechWaterHeat-COM'!AD180</f>
        <v>0.16257804911843454</v>
      </c>
      <c r="AE21" s="1">
        <f>IDEES!AD229*IDEES!AD144/'TechWaterHeat-COM'!AE127/'TechWaterHeat-COM'!AE180</f>
        <v>9.48565135800094E-4</v>
      </c>
      <c r="AF21" s="1">
        <f>IDEES!AE229*IDEES!AE144/'TechWaterHeat-COM'!AF127/'TechWaterHeat-COM'!AF180</f>
        <v>6.4325089875982136E-2</v>
      </c>
      <c r="AG21" s="1">
        <f>IDEES!AF229*IDEES!AF144/'TechWaterHeat-COM'!AG127/'TechWaterHeat-COM'!AG180</f>
        <v>0.2964438483336817</v>
      </c>
      <c r="AH21" s="1">
        <f>IDEES!AG229*IDEES!AG144/'TechWaterHeat-COM'!AH127/'TechWaterHeat-COM'!AH180</f>
        <v>3.3088431917297086E-3</v>
      </c>
      <c r="AI21" s="1">
        <f>IDEES!AH229*IDEES!AH144/'TechWaterHeat-COM'!AI127/'TechWaterHeat-COM'!AI180</f>
        <v>4.4934290311024805E-2</v>
      </c>
      <c r="AJ21" s="1">
        <f>IDEES!AI229*IDEES!AI144/'TechWaterHeat-COM'!AJ127/'TechWaterHeat-COM'!AJ180</f>
        <v>5.3995521812004503E-2</v>
      </c>
      <c r="AK21" s="1">
        <f>IDEES!AJ229*IDEES!AJ144/'TechWaterHeat-COM'!AK127/'TechWaterHeat-COM'!AK180</f>
        <v>0</v>
      </c>
      <c r="AL21" s="1">
        <f>IDEES!AK229*IDEES!AK144/'TechWaterHeat-COM'!AL127/'TechWaterHeat-COM'!AL180</f>
        <v>3.8798438472723504E-3</v>
      </c>
      <c r="AM21" s="1">
        <f>IDEES!AL229*IDEES!AL144/'TechWaterHeat-COM'!AM127/'TechWaterHeat-COM'!AM180</f>
        <v>0</v>
      </c>
      <c r="AN21" s="1">
        <f>IDEES!AM229*IDEES!AM144/'TechWaterHeat-COM'!AN127/'TechWaterHeat-COM'!AN180</f>
        <v>8.4596852001617877E-4</v>
      </c>
      <c r="AO21" s="1">
        <f>IDEES!AN229*IDEES!AN144/'TechWaterHeat-COM'!AO127/'TechWaterHeat-COM'!AO180</f>
        <v>5.9574810638937494E-3</v>
      </c>
      <c r="AP21" s="1">
        <f>IDEES!AO229*IDEES!AO144/'TechWaterHeat-COM'!AP127/'TechWaterHeat-COM'!AP180</f>
        <v>1.2262662950693229E-4</v>
      </c>
      <c r="AQ21" s="7"/>
      <c r="AR21" s="7"/>
      <c r="AS21" s="7"/>
      <c r="AT21" s="7"/>
    </row>
    <row r="22" spans="1:46" x14ac:dyDescent="0.25">
      <c r="A22" t="str">
        <f t="shared" si="1"/>
        <v>Electricity</v>
      </c>
      <c r="C22" t="str">
        <f>TechComm!L82</f>
        <v>C_ES-WH-SR_ELC</v>
      </c>
      <c r="D22" t="str">
        <f t="shared" si="2"/>
        <v>COMELC</v>
      </c>
      <c r="E22" t="str">
        <f t="shared" ref="E22:E27" si="4">E21</f>
        <v>NR_ES-SR-WatHeat</v>
      </c>
      <c r="F22" s="1">
        <f>IDEES!E230*IDEES!E145/'TechWaterHeat-COM'!F128/'TechWaterHeat-COM'!F181</f>
        <v>2.9775508948992269E-2</v>
      </c>
      <c r="G22" s="1">
        <f>IDEES!F230*IDEES!F145/'TechWaterHeat-COM'!G128/'TechWaterHeat-COM'!G181</f>
        <v>6.274116070933046E-2</v>
      </c>
      <c r="H22" s="1">
        <f>IDEES!G230*IDEES!G145/'TechWaterHeat-COM'!H128/'TechWaterHeat-COM'!H181</f>
        <v>6.5562165763121336E-2</v>
      </c>
      <c r="I22" s="1">
        <f>IDEES!H230*IDEES!H145/'TechWaterHeat-COM'!I128/'TechWaterHeat-COM'!I181</f>
        <v>3.2823016013078604E-2</v>
      </c>
      <c r="J22" s="1">
        <f>IDEES!I230*IDEES!I145/'TechWaterHeat-COM'!J128/'TechWaterHeat-COM'!J181</f>
        <v>3.7002286679366845E-3</v>
      </c>
      <c r="K22" s="1">
        <f>IDEES!J230*IDEES!J145/'TechWaterHeat-COM'!K128/'TechWaterHeat-COM'!K181</f>
        <v>6.1844908229498653E-2</v>
      </c>
      <c r="L22" s="1">
        <f>IDEES!K230*IDEES!K145/'TechWaterHeat-COM'!L128/'TechWaterHeat-COM'!L181</f>
        <v>0.17440929310831357</v>
      </c>
      <c r="M22" s="1">
        <f>IDEES!L230*IDEES!L145/'TechWaterHeat-COM'!M128/'TechWaterHeat-COM'!M181</f>
        <v>0.13239565187380925</v>
      </c>
      <c r="N22" s="1">
        <f>IDEES!M230*IDEES!M145/'TechWaterHeat-COM'!N128/'TechWaterHeat-COM'!N181</f>
        <v>3.0305268563445252E-2</v>
      </c>
      <c r="O22" s="1">
        <f>IDEES!N230*IDEES!N145/'TechWaterHeat-COM'!O128/'TechWaterHeat-COM'!O181</f>
        <v>0.26612204943791268</v>
      </c>
      <c r="P22" s="1">
        <f>IDEES!O230*IDEES!O145/'TechWaterHeat-COM'!P128/'TechWaterHeat-COM'!P181</f>
        <v>0.18797069644375097</v>
      </c>
      <c r="Q22" s="1">
        <f>IDEES!P230*IDEES!P145/'TechWaterHeat-COM'!Q128/'TechWaterHeat-COM'!Q181</f>
        <v>0.82720146491607083</v>
      </c>
      <c r="R22" s="1">
        <f>IDEES!Q230*IDEES!Q145/'TechWaterHeat-COM'!R128/'TechWaterHeat-COM'!R181</f>
        <v>7.7967314297699139E-2</v>
      </c>
      <c r="S22" s="1">
        <f>IDEES!R230*IDEES!R145/'TechWaterHeat-COM'!S128/'TechWaterHeat-COM'!S181</f>
        <v>2.0275271079933464E-2</v>
      </c>
      <c r="T22" s="1">
        <f>IDEES!S230*IDEES!S145/'TechWaterHeat-COM'!T128/'TechWaterHeat-COM'!T181</f>
        <v>4.8591407803443565E-2</v>
      </c>
      <c r="U22" s="1">
        <f>IDEES!T230*IDEES!T145/'TechWaterHeat-COM'!U128/'TechWaterHeat-COM'!U181</f>
        <v>2.5895163022353989E-2</v>
      </c>
      <c r="V22" s="1">
        <f>IDEES!U230*IDEES!U145/'TechWaterHeat-COM'!V128/'TechWaterHeat-COM'!V181</f>
        <v>4.1878884787612649E-3</v>
      </c>
      <c r="W22" s="1">
        <f>IDEES!V230*IDEES!V145/'TechWaterHeat-COM'!W128/'TechWaterHeat-COM'!W181</f>
        <v>0.22708170743106737</v>
      </c>
      <c r="X22" s="1">
        <f>IDEES!W230*IDEES!W145/'TechWaterHeat-COM'!X128/'TechWaterHeat-COM'!X181</f>
        <v>1.3184855091424972E-2</v>
      </c>
      <c r="Y22" s="1">
        <f>IDEES!X230*IDEES!X145/'TechWaterHeat-COM'!Y128/'TechWaterHeat-COM'!Y181</f>
        <v>1.4903543218822758E-3</v>
      </c>
      <c r="Z22" s="1">
        <f>IDEES!Y230*IDEES!Y145/'TechWaterHeat-COM'!Z128/'TechWaterHeat-COM'!Z181</f>
        <v>1.0941091531020722E-2</v>
      </c>
      <c r="AA22" s="1">
        <f>IDEES!Z230*IDEES!Z145/'TechWaterHeat-COM'!AA128/'TechWaterHeat-COM'!AA181</f>
        <v>3.6957949733112906E-3</v>
      </c>
      <c r="AB22" s="1">
        <f>IDEES!AA230*IDEES!AA145/'TechWaterHeat-COM'!AB128/'TechWaterHeat-COM'!AB181</f>
        <v>0.1261987360837539</v>
      </c>
      <c r="AC22" s="1">
        <f>IDEES!AB230*IDEES!AB145/'TechWaterHeat-COM'!AC128/'TechWaterHeat-COM'!AC181</f>
        <v>0.5854156103505217</v>
      </c>
      <c r="AD22" s="1">
        <f>IDEES!AC230*IDEES!AC145/'TechWaterHeat-COM'!AD128/'TechWaterHeat-COM'!AD181</f>
        <v>0.33749829455571007</v>
      </c>
      <c r="AE22" s="1">
        <f>IDEES!AD230*IDEES!AD145/'TechWaterHeat-COM'!AE128/'TechWaterHeat-COM'!AE181</f>
        <v>4.452570322058428E-2</v>
      </c>
      <c r="AF22" s="1">
        <f>IDEES!AE230*IDEES!AE145/'TechWaterHeat-COM'!AF128/'TechWaterHeat-COM'!AF181</f>
        <v>4.0341749222571485E-2</v>
      </c>
      <c r="AG22" s="1">
        <f>IDEES!AF230*IDEES!AF145/'TechWaterHeat-COM'!AG128/'TechWaterHeat-COM'!AG181</f>
        <v>0.17949768755089693</v>
      </c>
      <c r="AH22" s="1">
        <f>IDEES!AG230*IDEES!AG145/'TechWaterHeat-COM'!AH128/'TechWaterHeat-COM'!AH181</f>
        <v>7.0429672384475167E-3</v>
      </c>
      <c r="AI22" s="1">
        <f>IDEES!AH230*IDEES!AH145/'TechWaterHeat-COM'!AI128/'TechWaterHeat-COM'!AI181</f>
        <v>2.6175040519132355E-2</v>
      </c>
      <c r="AJ22" s="1">
        <f>IDEES!AI230*IDEES!AI145/'TechWaterHeat-COM'!AJ128/'TechWaterHeat-COM'!AJ181</f>
        <v>0.571596344808458</v>
      </c>
      <c r="AK22" s="1">
        <f>IDEES!AJ230*IDEES!AJ145/'TechWaterHeat-COM'!AK128/'TechWaterHeat-COM'!AK181</f>
        <v>4.1688312672472127E-3</v>
      </c>
      <c r="AL22" s="1">
        <f>IDEES!AK230*IDEES!AK145/'TechWaterHeat-COM'!AL128/'TechWaterHeat-COM'!AL181</f>
        <v>8.0615845669545886E-4</v>
      </c>
      <c r="AM22" s="1">
        <f>IDEES!AL230*IDEES!AL145/'TechWaterHeat-COM'!AM128/'TechWaterHeat-COM'!AM181</f>
        <v>9.2566427720777383E-5</v>
      </c>
      <c r="AN22" s="1">
        <f>IDEES!AM230*IDEES!AM145/'TechWaterHeat-COM'!AN128/'TechWaterHeat-COM'!AN181</f>
        <v>4.4170198339759563E-3</v>
      </c>
      <c r="AO22" s="1">
        <f>IDEES!AN230*IDEES!AN145/'TechWaterHeat-COM'!AO128/'TechWaterHeat-COM'!AO181</f>
        <v>9.6448954228059852E-3</v>
      </c>
      <c r="AP22" s="1">
        <f>IDEES!AO230*IDEES!AO145/'TechWaterHeat-COM'!AP128/'TechWaterHeat-COM'!AP181</f>
        <v>1.4931234557741446E-3</v>
      </c>
      <c r="AQ22" s="7"/>
      <c r="AR22" s="7"/>
      <c r="AS22" s="7"/>
      <c r="AT22" s="7"/>
    </row>
    <row r="23" spans="1:46" x14ac:dyDescent="0.25">
      <c r="A23" t="str">
        <f t="shared" si="1"/>
        <v>Gas</v>
      </c>
      <c r="C23" t="str">
        <f>TechComm!L83</f>
        <v>C_ES-WH-SR_GAS</v>
      </c>
      <c r="D23" t="str">
        <f t="shared" si="2"/>
        <v>COMGAS</v>
      </c>
      <c r="E23" t="str">
        <f t="shared" si="4"/>
        <v>NR_ES-SR-WatHeat</v>
      </c>
      <c r="F23" s="1">
        <f>IDEES!E231*IDEES!E146/'TechWaterHeat-COM'!F129/'TechWaterHeat-COM'!F182</f>
        <v>3.9226381545467676E-2</v>
      </c>
      <c r="G23" s="1">
        <f>IDEES!F231*IDEES!F146/'TechWaterHeat-COM'!G129/'TechWaterHeat-COM'!G182</f>
        <v>9.4851459878740149E-2</v>
      </c>
      <c r="H23" s="1">
        <f>IDEES!G231*IDEES!G146/'TechWaterHeat-COM'!H129/'TechWaterHeat-COM'!H182</f>
        <v>1.3743840112926408E-2</v>
      </c>
      <c r="I23" s="1">
        <f>IDEES!H231*IDEES!H146/'TechWaterHeat-COM'!I129/'TechWaterHeat-COM'!I182</f>
        <v>3.9445642775474979E-2</v>
      </c>
      <c r="J23" s="1">
        <f>IDEES!I231*IDEES!I146/'TechWaterHeat-COM'!J129/'TechWaterHeat-COM'!J182</f>
        <v>0</v>
      </c>
      <c r="K23" s="1">
        <f>IDEES!J231*IDEES!J146/'TechWaterHeat-COM'!K129/'TechWaterHeat-COM'!K182</f>
        <v>0.10921034780512831</v>
      </c>
      <c r="L23" s="1">
        <f>IDEES!K231*IDEES!K146/'TechWaterHeat-COM'!L129/'TechWaterHeat-COM'!L182</f>
        <v>0.59925504698093379</v>
      </c>
      <c r="M23" s="1">
        <f>IDEES!L231*IDEES!L146/'TechWaterHeat-COM'!M129/'TechWaterHeat-COM'!M182</f>
        <v>8.9893928292613182E-2</v>
      </c>
      <c r="N23" s="1">
        <f>IDEES!M231*IDEES!M146/'TechWaterHeat-COM'!N129/'TechWaterHeat-COM'!N182</f>
        <v>6.2686744076301008E-3</v>
      </c>
      <c r="O23" s="1">
        <f>IDEES!N231*IDEES!N146/'TechWaterHeat-COM'!O129/'TechWaterHeat-COM'!O182</f>
        <v>7.456694491805918E-2</v>
      </c>
      <c r="P23" s="1">
        <f>IDEES!O231*IDEES!O146/'TechWaterHeat-COM'!P129/'TechWaterHeat-COM'!P182</f>
        <v>4.9294383330666788E-3</v>
      </c>
      <c r="Q23" s="1">
        <f>IDEES!P231*IDEES!P146/'TechWaterHeat-COM'!Q129/'TechWaterHeat-COM'!Q182</f>
        <v>0.68418164326450959</v>
      </c>
      <c r="R23" s="1">
        <f>IDEES!Q231*IDEES!Q146/'TechWaterHeat-COM'!R129/'TechWaterHeat-COM'!R182</f>
        <v>1.053132451549863E-2</v>
      </c>
      <c r="S23" s="1">
        <f>IDEES!R231*IDEES!R146/'TechWaterHeat-COM'!S129/'TechWaterHeat-COM'!S182</f>
        <v>1.3239994207570712E-2</v>
      </c>
      <c r="T23" s="1">
        <f>IDEES!S231*IDEES!S146/'TechWaterHeat-COM'!T129/'TechWaterHeat-COM'!T182</f>
        <v>0.13905869126312478</v>
      </c>
      <c r="U23" s="1">
        <f>IDEES!T231*IDEES!T146/'TechWaterHeat-COM'!U129/'TechWaterHeat-COM'!U182</f>
        <v>2.6976771190295446E-2</v>
      </c>
      <c r="V23" s="1">
        <f>IDEES!U231*IDEES!U146/'TechWaterHeat-COM'!V129/'TechWaterHeat-COM'!V182</f>
        <v>0</v>
      </c>
      <c r="W23" s="1">
        <f>IDEES!V231*IDEES!V146/'TechWaterHeat-COM'!W129/'TechWaterHeat-COM'!W182</f>
        <v>0.42238090097904418</v>
      </c>
      <c r="X23" s="1">
        <f>IDEES!W231*IDEES!W146/'TechWaterHeat-COM'!X129/'TechWaterHeat-COM'!X182</f>
        <v>1.0920574606055068E-2</v>
      </c>
      <c r="Y23" s="1">
        <f>IDEES!X231*IDEES!X146/'TechWaterHeat-COM'!Y129/'TechWaterHeat-COM'!Y182</f>
        <v>2.0704042258898312E-3</v>
      </c>
      <c r="Z23" s="1">
        <f>IDEES!Y231*IDEES!Y146/'TechWaterHeat-COM'!Z129/'TechWaterHeat-COM'!Z182</f>
        <v>1.2954212981198155E-2</v>
      </c>
      <c r="AA23" s="1">
        <f>IDEES!Z231*IDEES!Z146/'TechWaterHeat-COM'!AA129/'TechWaterHeat-COM'!AA182</f>
        <v>0</v>
      </c>
      <c r="AB23" s="1">
        <f>IDEES!AA231*IDEES!AA146/'TechWaterHeat-COM'!AB129/'TechWaterHeat-COM'!AB182</f>
        <v>0.33445965230484137</v>
      </c>
      <c r="AC23" s="1">
        <f>IDEES!AB231*IDEES!AB146/'TechWaterHeat-COM'!AC129/'TechWaterHeat-COM'!AC182</f>
        <v>7.8547452059885923E-3</v>
      </c>
      <c r="AD23" s="1">
        <f>IDEES!AC231*IDEES!AC146/'TechWaterHeat-COM'!AD129/'TechWaterHeat-COM'!AD182</f>
        <v>0.34118445064322211</v>
      </c>
      <c r="AE23" s="1">
        <f>IDEES!AD231*IDEES!AD146/'TechWaterHeat-COM'!AE129/'TechWaterHeat-COM'!AE182</f>
        <v>1.5518147818916243E-2</v>
      </c>
      <c r="AF23" s="1">
        <f>IDEES!AE231*IDEES!AE146/'TechWaterHeat-COM'!AF129/'TechWaterHeat-COM'!AF182</f>
        <v>0.15304624928973218</v>
      </c>
      <c r="AG23" s="1">
        <f>IDEES!AF231*IDEES!AF146/'TechWaterHeat-COM'!AG129/'TechWaterHeat-COM'!AG182</f>
        <v>2.4925666229765348E-3</v>
      </c>
      <c r="AH23" s="1">
        <f>IDEES!AG231*IDEES!AG146/'TechWaterHeat-COM'!AH129/'TechWaterHeat-COM'!AH182</f>
        <v>1.4726509477251499E-3</v>
      </c>
      <c r="AI23" s="1">
        <f>IDEES!AH231*IDEES!AH146/'TechWaterHeat-COM'!AI129/'TechWaterHeat-COM'!AI182</f>
        <v>4.3661987275739798E-2</v>
      </c>
      <c r="AJ23" s="1">
        <f>IDEES!AI231*IDEES!AI146/'TechWaterHeat-COM'!AJ129/'TechWaterHeat-COM'!AJ182</f>
        <v>0.65872801770054479</v>
      </c>
      <c r="AK23" s="1">
        <f>IDEES!AJ231*IDEES!AJ146/'TechWaterHeat-COM'!AK129/'TechWaterHeat-COM'!AK182</f>
        <v>0</v>
      </c>
      <c r="AL23" s="1">
        <f>IDEES!AK231*IDEES!AK146/'TechWaterHeat-COM'!AL129/'TechWaterHeat-COM'!AL182</f>
        <v>0</v>
      </c>
      <c r="AM23" s="1">
        <f>IDEES!AL231*IDEES!AL146/'TechWaterHeat-COM'!AM129/'TechWaterHeat-COM'!AM182</f>
        <v>0</v>
      </c>
      <c r="AN23" s="1">
        <f>IDEES!AM231*IDEES!AM146/'TechWaterHeat-COM'!AN129/'TechWaterHeat-COM'!AN182</f>
        <v>1.356428389453299E-4</v>
      </c>
      <c r="AO23" s="1">
        <f>IDEES!AN231*IDEES!AN146/'TechWaterHeat-COM'!AO129/'TechWaterHeat-COM'!AO182</f>
        <v>6.1480116751970763E-3</v>
      </c>
      <c r="AP23" s="1">
        <f>IDEES!AO231*IDEES!AO146/'TechWaterHeat-COM'!AP129/'TechWaterHeat-COM'!AP182</f>
        <v>0</v>
      </c>
      <c r="AQ23" s="7"/>
      <c r="AR23" s="7"/>
      <c r="AS23" s="7"/>
      <c r="AT23" s="7"/>
    </row>
    <row r="24" spans="1:46" x14ac:dyDescent="0.25">
      <c r="A24" t="str">
        <f t="shared" si="1"/>
        <v>GDO and other liquids</v>
      </c>
      <c r="C24" t="str">
        <f>TechComm!L84</f>
        <v>C_ES-WH-SR_OIL</v>
      </c>
      <c r="D24" t="str">
        <f t="shared" si="2"/>
        <v>COMOIL</v>
      </c>
      <c r="E24" t="str">
        <f t="shared" si="4"/>
        <v>NR_ES-SR-WatHeat</v>
      </c>
      <c r="F24" s="1">
        <f>IDEES!E232*IDEES!E147/'TechWaterHeat-COM'!F130/'TechWaterHeat-COM'!F183</f>
        <v>3.6796819089337879E-2</v>
      </c>
      <c r="G24" s="1">
        <f>IDEES!F232*IDEES!F147/'TechWaterHeat-COM'!G130/'TechWaterHeat-COM'!G183</f>
        <v>0.17333626510787731</v>
      </c>
      <c r="H24" s="1">
        <f>IDEES!G232*IDEES!G147/'TechWaterHeat-COM'!H130/'TechWaterHeat-COM'!H183</f>
        <v>4.8032851220230375E-3</v>
      </c>
      <c r="I24" s="1">
        <f>IDEES!H232*IDEES!H147/'TechWaterHeat-COM'!I130/'TechWaterHeat-COM'!I183</f>
        <v>0.14934653219995703</v>
      </c>
      <c r="J24" s="1">
        <f>IDEES!I232*IDEES!I147/'TechWaterHeat-COM'!J130/'TechWaterHeat-COM'!J183</f>
        <v>1.5223386557338622E-3</v>
      </c>
      <c r="K24" s="1">
        <f>IDEES!J232*IDEES!J147/'TechWaterHeat-COM'!K130/'TechWaterHeat-COM'!K183</f>
        <v>3.0224734428275367E-3</v>
      </c>
      <c r="L24" s="1">
        <f>IDEES!K232*IDEES!K147/'TechWaterHeat-COM'!L130/'TechWaterHeat-COM'!L183</f>
        <v>1.0380107639457321</v>
      </c>
      <c r="M24" s="1">
        <f>IDEES!L232*IDEES!L147/'TechWaterHeat-COM'!M130/'TechWaterHeat-COM'!M183</f>
        <v>1.9889040771045266E-2</v>
      </c>
      <c r="N24" s="1">
        <f>IDEES!M232*IDEES!M147/'TechWaterHeat-COM'!N130/'TechWaterHeat-COM'!N183</f>
        <v>8.5543220038594298E-3</v>
      </c>
      <c r="O24" s="1">
        <f>IDEES!N232*IDEES!N147/'TechWaterHeat-COM'!O130/'TechWaterHeat-COM'!O183</f>
        <v>6.8892754527684799E-2</v>
      </c>
      <c r="P24" s="1">
        <f>IDEES!O232*IDEES!O147/'TechWaterHeat-COM'!P130/'TechWaterHeat-COM'!P183</f>
        <v>3.1120775112697088E-2</v>
      </c>
      <c r="Q24" s="1">
        <f>IDEES!P232*IDEES!P147/'TechWaterHeat-COM'!Q130/'TechWaterHeat-COM'!Q183</f>
        <v>0.34525285645392034</v>
      </c>
      <c r="R24" s="1">
        <f>IDEES!Q232*IDEES!Q147/'TechWaterHeat-COM'!R130/'TechWaterHeat-COM'!R183</f>
        <v>1.0778788220404683E-2</v>
      </c>
      <c r="S24" s="1">
        <f>IDEES!R232*IDEES!R147/'TechWaterHeat-COM'!S130/'TechWaterHeat-COM'!S183</f>
        <v>5.0213108042822599E-3</v>
      </c>
      <c r="T24" s="1">
        <f>IDEES!S232*IDEES!S147/'TechWaterHeat-COM'!T130/'TechWaterHeat-COM'!T183</f>
        <v>0</v>
      </c>
      <c r="U24" s="1">
        <f>IDEES!T232*IDEES!T147/'TechWaterHeat-COM'!U130/'TechWaterHeat-COM'!U183</f>
        <v>4.4662636065684304E-2</v>
      </c>
      <c r="V24" s="1">
        <f>IDEES!U232*IDEES!U147/'TechWaterHeat-COM'!V130/'TechWaterHeat-COM'!V183</f>
        <v>0</v>
      </c>
      <c r="W24" s="1">
        <f>IDEES!V232*IDEES!V147/'TechWaterHeat-COM'!W130/'TechWaterHeat-COM'!W183</f>
        <v>1.5116587952274116E-2</v>
      </c>
      <c r="X24" s="1">
        <f>IDEES!W232*IDEES!W147/'TechWaterHeat-COM'!X130/'TechWaterHeat-COM'!X183</f>
        <v>2.1538703516768001E-3</v>
      </c>
      <c r="Y24" s="1">
        <f>IDEES!X232*IDEES!X147/'TechWaterHeat-COM'!Y130/'TechWaterHeat-COM'!Y183</f>
        <v>4.5995071776587324E-3</v>
      </c>
      <c r="Z24" s="1">
        <f>IDEES!Y232*IDEES!Y147/'TechWaterHeat-COM'!Z130/'TechWaterHeat-COM'!Z183</f>
        <v>5.4055290673495774E-3</v>
      </c>
      <c r="AA24" s="1">
        <f>IDEES!Z232*IDEES!Z147/'TechWaterHeat-COM'!AA130/'TechWaterHeat-COM'!AA183</f>
        <v>0</v>
      </c>
      <c r="AB24" s="1">
        <f>IDEES!AA232*IDEES!AA147/'TechWaterHeat-COM'!AB130/'TechWaterHeat-COM'!AB183</f>
        <v>5.4611395341389278E-2</v>
      </c>
      <c r="AC24" s="1">
        <f>IDEES!AB232*IDEES!AB147/'TechWaterHeat-COM'!AC130/'TechWaterHeat-COM'!AC183</f>
        <v>7.4921482281321561E-2</v>
      </c>
      <c r="AD24" s="1">
        <f>IDEES!AC232*IDEES!AC147/'TechWaterHeat-COM'!AD130/'TechWaterHeat-COM'!AD183</f>
        <v>8.814086355442885E-2</v>
      </c>
      <c r="AE24" s="1">
        <f>IDEES!AD232*IDEES!AD147/'TechWaterHeat-COM'!AE130/'TechWaterHeat-COM'!AE183</f>
        <v>1.1117742008215897E-2</v>
      </c>
      <c r="AF24" s="1">
        <f>IDEES!AE232*IDEES!AE147/'TechWaterHeat-COM'!AF130/'TechWaterHeat-COM'!AF183</f>
        <v>6.9331787976420227E-3</v>
      </c>
      <c r="AG24" s="1">
        <f>IDEES!AF232*IDEES!AF147/'TechWaterHeat-COM'!AG130/'TechWaterHeat-COM'!AG183</f>
        <v>0.18005719484505095</v>
      </c>
      <c r="AH24" s="1">
        <f>IDEES!AG232*IDEES!AG147/'TechWaterHeat-COM'!AH130/'TechWaterHeat-COM'!AH183</f>
        <v>1.0099869704639663E-2</v>
      </c>
      <c r="AI24" s="1">
        <f>IDEES!AH232*IDEES!AH147/'TechWaterHeat-COM'!AI130/'TechWaterHeat-COM'!AI183</f>
        <v>5.104937413127654E-3</v>
      </c>
      <c r="AJ24" s="1">
        <f>IDEES!AI232*IDEES!AI147/'TechWaterHeat-COM'!AJ130/'TechWaterHeat-COM'!AJ183</f>
        <v>8.9626202033352947E-2</v>
      </c>
      <c r="AK24" s="1">
        <f>IDEES!AJ232*IDEES!AJ147/'TechWaterHeat-COM'!AK130/'TechWaterHeat-COM'!AK183</f>
        <v>4.4001649993021517E-4</v>
      </c>
      <c r="AL24" s="1">
        <f>IDEES!AK232*IDEES!AK147/'TechWaterHeat-COM'!AL130/'TechWaterHeat-COM'!AL183</f>
        <v>2.5639563736152E-3</v>
      </c>
      <c r="AM24" s="1">
        <f>IDEES!AL232*IDEES!AL147/'TechWaterHeat-COM'!AM130/'TechWaterHeat-COM'!AM183</f>
        <v>0</v>
      </c>
      <c r="AN24" s="1">
        <f>IDEES!AM232*IDEES!AM147/'TechWaterHeat-COM'!AN130/'TechWaterHeat-COM'!AN183</f>
        <v>3.41887447852061E-3</v>
      </c>
      <c r="AO24" s="1">
        <f>IDEES!AN232*IDEES!AN147/'TechWaterHeat-COM'!AO130/'TechWaterHeat-COM'!AO183</f>
        <v>4.6925488462783785E-3</v>
      </c>
      <c r="AP24" s="1">
        <f>IDEES!AO232*IDEES!AO147/'TechWaterHeat-COM'!AP130/'TechWaterHeat-COM'!AP183</f>
        <v>1.5696875363181311E-3</v>
      </c>
      <c r="AQ24" s="7"/>
      <c r="AR24" s="7"/>
      <c r="AS24" s="7"/>
      <c r="AT24" s="7"/>
    </row>
    <row r="25" spans="1:46" x14ac:dyDescent="0.25">
      <c r="A25" t="str">
        <f t="shared" si="1"/>
        <v>LPG</v>
      </c>
      <c r="C25" t="str">
        <f>TechComm!L85</f>
        <v>C_ES-WH-SR_LPG</v>
      </c>
      <c r="D25" t="str">
        <f t="shared" si="2"/>
        <v>COMLPG</v>
      </c>
      <c r="E25" t="str">
        <f t="shared" si="4"/>
        <v>NR_ES-SR-WatHeat</v>
      </c>
      <c r="F25" s="1">
        <f>IDEES!E233*IDEES!E148/'TechWaterHeat-COM'!F131/'TechWaterHeat-COM'!F184</f>
        <v>3.8265251652137506E-3</v>
      </c>
      <c r="G25" s="1">
        <f>IDEES!F233*IDEES!F148/'TechWaterHeat-COM'!G131/'TechWaterHeat-COM'!G184</f>
        <v>4.0022433849476353E-2</v>
      </c>
      <c r="H25" s="1">
        <f>IDEES!G233*IDEES!G148/'TechWaterHeat-COM'!H131/'TechWaterHeat-COM'!H184</f>
        <v>1.348039816990069E-3</v>
      </c>
      <c r="I25" s="1">
        <f>IDEES!H233*IDEES!H148/'TechWaterHeat-COM'!I131/'TechWaterHeat-COM'!I184</f>
        <v>0</v>
      </c>
      <c r="J25" s="1">
        <f>IDEES!I233*IDEES!I148/'TechWaterHeat-COM'!J131/'TechWaterHeat-COM'!J184</f>
        <v>0</v>
      </c>
      <c r="K25" s="1">
        <f>IDEES!J233*IDEES!J148/'TechWaterHeat-COM'!K131/'TechWaterHeat-COM'!K184</f>
        <v>0</v>
      </c>
      <c r="L25" s="1">
        <f>IDEES!K233*IDEES!K148/'TechWaterHeat-COM'!L131/'TechWaterHeat-COM'!L184</f>
        <v>6.8559012249076984E-2</v>
      </c>
      <c r="M25" s="1">
        <f>IDEES!L233*IDEES!L148/'TechWaterHeat-COM'!M131/'TechWaterHeat-COM'!M184</f>
        <v>1.6916891246619849E-3</v>
      </c>
      <c r="N25" s="1">
        <f>IDEES!M233*IDEES!M148/'TechWaterHeat-COM'!N131/'TechWaterHeat-COM'!N184</f>
        <v>2.2253406767771503E-4</v>
      </c>
      <c r="O25" s="1">
        <f>IDEES!N233*IDEES!N148/'TechWaterHeat-COM'!O131/'TechWaterHeat-COM'!O184</f>
        <v>3.0580289423510425E-2</v>
      </c>
      <c r="P25" s="1">
        <f>IDEES!O233*IDEES!O148/'TechWaterHeat-COM'!P131/'TechWaterHeat-COM'!P184</f>
        <v>0</v>
      </c>
      <c r="Q25" s="1">
        <f>IDEES!P233*IDEES!P148/'TechWaterHeat-COM'!Q131/'TechWaterHeat-COM'!Q184</f>
        <v>0.13521368326507066</v>
      </c>
      <c r="R25" s="1">
        <f>IDEES!Q233*IDEES!Q148/'TechWaterHeat-COM'!R131/'TechWaterHeat-COM'!R184</f>
        <v>1.5422541765430511E-3</v>
      </c>
      <c r="S25" s="1">
        <f>IDEES!R233*IDEES!R148/'TechWaterHeat-COM'!S131/'TechWaterHeat-COM'!S184</f>
        <v>6.044295576579634E-4</v>
      </c>
      <c r="T25" s="1">
        <f>IDEES!S233*IDEES!S148/'TechWaterHeat-COM'!T131/'TechWaterHeat-COM'!T184</f>
        <v>1.9339545651213632E-3</v>
      </c>
      <c r="U25" s="1">
        <f>IDEES!T233*IDEES!T148/'TechWaterHeat-COM'!U131/'TechWaterHeat-COM'!U184</f>
        <v>6.9800661773951247E-4</v>
      </c>
      <c r="V25" s="1">
        <f>IDEES!U233*IDEES!U148/'TechWaterHeat-COM'!V131/'TechWaterHeat-COM'!V184</f>
        <v>2.4166443483911642E-4</v>
      </c>
      <c r="W25" s="1">
        <f>IDEES!V233*IDEES!V148/'TechWaterHeat-COM'!W131/'TechWaterHeat-COM'!W184</f>
        <v>8.8433433174000167E-2</v>
      </c>
      <c r="X25" s="1">
        <f>IDEES!W233*IDEES!W148/'TechWaterHeat-COM'!X131/'TechWaterHeat-COM'!X184</f>
        <v>0</v>
      </c>
      <c r="Y25" s="1">
        <f>IDEES!X233*IDEES!X148/'TechWaterHeat-COM'!Y131/'TechWaterHeat-COM'!Y184</f>
        <v>2.9754404396274271E-3</v>
      </c>
      <c r="Z25" s="1">
        <f>IDEES!Y233*IDEES!Y148/'TechWaterHeat-COM'!Z131/'TechWaterHeat-COM'!Z184</f>
        <v>2.4031652581349243E-4</v>
      </c>
      <c r="AA25" s="1">
        <f>IDEES!Z233*IDEES!Z148/'TechWaterHeat-COM'!AA131/'TechWaterHeat-COM'!AA184</f>
        <v>3.8224441101758163E-4</v>
      </c>
      <c r="AB25" s="1">
        <f>IDEES!AA233*IDEES!AA148/'TechWaterHeat-COM'!AB131/'TechWaterHeat-COM'!AB184</f>
        <v>9.6903352668216824E-3</v>
      </c>
      <c r="AC25" s="1">
        <f>IDEES!AB233*IDEES!AB148/'TechWaterHeat-COM'!AC131/'TechWaterHeat-COM'!AC184</f>
        <v>1.938569053383347E-3</v>
      </c>
      <c r="AD25" s="1">
        <f>IDEES!AC233*IDEES!AC148/'TechWaterHeat-COM'!AD131/'TechWaterHeat-COM'!AD184</f>
        <v>9.1219271996001456E-3</v>
      </c>
      <c r="AE25" s="1">
        <f>IDEES!AD233*IDEES!AD148/'TechWaterHeat-COM'!AE131/'TechWaterHeat-COM'!AE184</f>
        <v>2.1196815229922107E-3</v>
      </c>
      <c r="AF25" s="1">
        <f>IDEES!AE233*IDEES!AE148/'TechWaterHeat-COM'!AF131/'TechWaterHeat-COM'!AF184</f>
        <v>1.9848276448310633E-3</v>
      </c>
      <c r="AG25" s="1">
        <f>IDEES!AF233*IDEES!AF148/'TechWaterHeat-COM'!AG131/'TechWaterHeat-COM'!AG184</f>
        <v>1.59047714222179E-3</v>
      </c>
      <c r="AH25" s="1">
        <f>IDEES!AG233*IDEES!AG148/'TechWaterHeat-COM'!AH131/'TechWaterHeat-COM'!AH184</f>
        <v>4.9538883177719624E-3</v>
      </c>
      <c r="AI25" s="1">
        <f>IDEES!AH233*IDEES!AH148/'TechWaterHeat-COM'!AI131/'TechWaterHeat-COM'!AI184</f>
        <v>1.7884442279604315E-3</v>
      </c>
      <c r="AJ25" s="1">
        <f>IDEES!AI233*IDEES!AI148/'TechWaterHeat-COM'!AJ131/'TechWaterHeat-COM'!AJ184</f>
        <v>0</v>
      </c>
      <c r="AK25" s="1">
        <f>IDEES!AJ233*IDEES!AJ148/'TechWaterHeat-COM'!AK131/'TechWaterHeat-COM'!AK184</f>
        <v>8.4822456310320443E-4</v>
      </c>
      <c r="AL25" s="1">
        <f>IDEES!AK233*IDEES!AK148/'TechWaterHeat-COM'!AL131/'TechWaterHeat-COM'!AL184</f>
        <v>0</v>
      </c>
      <c r="AM25" s="1">
        <f>IDEES!AL233*IDEES!AL148/'TechWaterHeat-COM'!AM131/'TechWaterHeat-COM'!AM184</f>
        <v>0</v>
      </c>
      <c r="AN25" s="1">
        <f>IDEES!AM233*IDEES!AM148/'TechWaterHeat-COM'!AN131/'TechWaterHeat-COM'!AN184</f>
        <v>2.3552713192027635E-4</v>
      </c>
      <c r="AO25" s="1">
        <f>IDEES!AN233*IDEES!AN148/'TechWaterHeat-COM'!AO131/'TechWaterHeat-COM'!AO184</f>
        <v>2.3804165646035047E-4</v>
      </c>
      <c r="AP25" s="1">
        <f>IDEES!AO233*IDEES!AO148/'TechWaterHeat-COM'!AP131/'TechWaterHeat-COM'!AP184</f>
        <v>4.6266413362517202E-4</v>
      </c>
      <c r="AQ25" s="7"/>
      <c r="AR25" s="7"/>
      <c r="AS25" s="7"/>
      <c r="AT25" s="7"/>
    </row>
    <row r="26" spans="1:46" x14ac:dyDescent="0.25">
      <c r="A26" t="str">
        <f t="shared" si="1"/>
        <v>Solar</v>
      </c>
      <c r="C26" t="str">
        <f>TechComm!L86</f>
        <v>C_ES-WH-SR_SOL</v>
      </c>
      <c r="D26" t="str">
        <f t="shared" si="2"/>
        <v>COMSOL</v>
      </c>
      <c r="E26" t="str">
        <f t="shared" si="4"/>
        <v>NR_ES-SR-WatHeat</v>
      </c>
      <c r="F26" s="1">
        <f>IDEES!E234*IDEES!E149/'TechWaterHeat-COM'!F132/'TechWaterHeat-COM'!F185</f>
        <v>9.4371308350815794E-2</v>
      </c>
      <c r="G26" s="1">
        <f>IDEES!F234*IDEES!F149/'TechWaterHeat-COM'!G132/'TechWaterHeat-COM'!G185</f>
        <v>1.6610408537490048E-3</v>
      </c>
      <c r="H26" s="1">
        <f>IDEES!G234*IDEES!G149/'TechWaterHeat-COM'!H132/'TechWaterHeat-COM'!H185</f>
        <v>5.9885993167064942E-3</v>
      </c>
      <c r="I26" s="1">
        <f>IDEES!H234*IDEES!H149/'TechWaterHeat-COM'!I132/'TechWaterHeat-COM'!I185</f>
        <v>8.8671470053443228E-3</v>
      </c>
      <c r="J26" s="1">
        <f>IDEES!I234*IDEES!I149/'TechWaterHeat-COM'!J132/'TechWaterHeat-COM'!J185</f>
        <v>6.5884918763413789E-3</v>
      </c>
      <c r="K26" s="1">
        <f>IDEES!J234*IDEES!J149/'TechWaterHeat-COM'!K132/'TechWaterHeat-COM'!K185</f>
        <v>3.032390995796521E-3</v>
      </c>
      <c r="L26" s="1">
        <f>IDEES!K234*IDEES!K149/'TechWaterHeat-COM'!L132/'TechWaterHeat-COM'!L185</f>
        <v>2.2247054820024707E-2</v>
      </c>
      <c r="M26" s="1">
        <f>IDEES!L234*IDEES!L149/'TechWaterHeat-COM'!M132/'TechWaterHeat-COM'!M185</f>
        <v>6.458051729531197E-3</v>
      </c>
      <c r="N26" s="1">
        <f>IDEES!M234*IDEES!M149/'TechWaterHeat-COM'!N132/'TechWaterHeat-COM'!N185</f>
        <v>0</v>
      </c>
      <c r="O26" s="1">
        <f>IDEES!N234*IDEES!N149/'TechWaterHeat-COM'!O132/'TechWaterHeat-COM'!O185</f>
        <v>2.0696688699376631E-2</v>
      </c>
      <c r="P26" s="1">
        <f>IDEES!O234*IDEES!O149/'TechWaterHeat-COM'!P132/'TechWaterHeat-COM'!P185</f>
        <v>0</v>
      </c>
      <c r="Q26" s="1">
        <f>IDEES!P234*IDEES!P149/'TechWaterHeat-COM'!Q132/'TechWaterHeat-COM'!Q185</f>
        <v>3.1197490662495598E-2</v>
      </c>
      <c r="R26" s="1">
        <f>IDEES!Q234*IDEES!Q149/'TechWaterHeat-COM'!R132/'TechWaterHeat-COM'!R185</f>
        <v>2.6390736842552029E-3</v>
      </c>
      <c r="S26" s="1">
        <f>IDEES!R234*IDEES!R149/'TechWaterHeat-COM'!S132/'TechWaterHeat-COM'!S185</f>
        <v>0</v>
      </c>
      <c r="T26" s="1">
        <f>IDEES!S234*IDEES!S149/'TechWaterHeat-COM'!T132/'TechWaterHeat-COM'!T185</f>
        <v>2.6504461958550121E-4</v>
      </c>
      <c r="U26" s="1">
        <f>IDEES!T234*IDEES!T149/'TechWaterHeat-COM'!U132/'TechWaterHeat-COM'!U185</f>
        <v>2.2150528161091242E-4</v>
      </c>
      <c r="V26" s="1">
        <f>IDEES!U234*IDEES!U149/'TechWaterHeat-COM'!V132/'TechWaterHeat-COM'!V185</f>
        <v>0</v>
      </c>
      <c r="W26" s="1">
        <f>IDEES!V234*IDEES!V149/'TechWaterHeat-COM'!W132/'TechWaterHeat-COM'!W185</f>
        <v>1.9368313352002314E-2</v>
      </c>
      <c r="X26" s="1">
        <f>IDEES!W234*IDEES!W149/'TechWaterHeat-COM'!X132/'TechWaterHeat-COM'!X185</f>
        <v>0</v>
      </c>
      <c r="Y26" s="1">
        <f>IDEES!X234*IDEES!X149/'TechWaterHeat-COM'!Y132/'TechWaterHeat-COM'!Y185</f>
        <v>0</v>
      </c>
      <c r="Z26" s="1">
        <f>IDEES!Y234*IDEES!Y149/'TechWaterHeat-COM'!Z132/'TechWaterHeat-COM'!Z185</f>
        <v>0</v>
      </c>
      <c r="AA26" s="1">
        <f>IDEES!Z234*IDEES!Z149/'TechWaterHeat-COM'!AA132/'TechWaterHeat-COM'!AA185</f>
        <v>0</v>
      </c>
      <c r="AB26" s="1">
        <f>IDEES!AA234*IDEES!AA149/'TechWaterHeat-COM'!AB132/'TechWaterHeat-COM'!AB185</f>
        <v>6.1042025088368862E-3</v>
      </c>
      <c r="AC26" s="1">
        <f>IDEES!AB234*IDEES!AB149/'TechWaterHeat-COM'!AC132/'TechWaterHeat-COM'!AC185</f>
        <v>0</v>
      </c>
      <c r="AD26" s="1">
        <f>IDEES!AC234*IDEES!AC149/'TechWaterHeat-COM'!AD132/'TechWaterHeat-COM'!AD185</f>
        <v>3.789298638389373E-3</v>
      </c>
      <c r="AE26" s="1">
        <f>IDEES!AD234*IDEES!AD149/'TechWaterHeat-COM'!AE132/'TechWaterHeat-COM'!AE185</f>
        <v>1.6833453154446971E-2</v>
      </c>
      <c r="AF26" s="1">
        <f>IDEES!AE234*IDEES!AE149/'TechWaterHeat-COM'!AF132/'TechWaterHeat-COM'!AF185</f>
        <v>1.1425021020269463E-4</v>
      </c>
      <c r="AG26" s="1">
        <f>IDEES!AF234*IDEES!AF149/'TechWaterHeat-COM'!AG132/'TechWaterHeat-COM'!AG185</f>
        <v>0</v>
      </c>
      <c r="AH26" s="1">
        <f>IDEES!AG234*IDEES!AG149/'TechWaterHeat-COM'!AH132/'TechWaterHeat-COM'!AH185</f>
        <v>0</v>
      </c>
      <c r="AI26" s="1">
        <f>IDEES!AH234*IDEES!AH149/'TechWaterHeat-COM'!AI132/'TechWaterHeat-COM'!AI185</f>
        <v>3.8083403400898217E-5</v>
      </c>
      <c r="AJ26" s="1">
        <f>IDEES!AI234*IDEES!AI149/'TechWaterHeat-COM'!AJ132/'TechWaterHeat-COM'!AJ185</f>
        <v>0</v>
      </c>
      <c r="AK26" s="1">
        <f>IDEES!AJ234*IDEES!AJ149/'TechWaterHeat-COM'!AK132/'TechWaterHeat-COM'!AK185</f>
        <v>3.3968093785359098E-3</v>
      </c>
      <c r="AL26" s="1">
        <f>IDEES!AK234*IDEES!AK149/'TechWaterHeat-COM'!AL132/'TechWaterHeat-COM'!AL185</f>
        <v>0</v>
      </c>
      <c r="AM26" s="1">
        <f>IDEES!AL234*IDEES!AL149/'TechWaterHeat-COM'!AM132/'TechWaterHeat-COM'!AM185</f>
        <v>0</v>
      </c>
      <c r="AN26" s="1">
        <f>IDEES!AM234*IDEES!AM149/'TechWaterHeat-COM'!AN132/'TechWaterHeat-COM'!AN185</f>
        <v>0</v>
      </c>
      <c r="AO26" s="1">
        <f>IDEES!AN234*IDEES!AN149/'TechWaterHeat-COM'!AO132/'TechWaterHeat-COM'!AO185</f>
        <v>0</v>
      </c>
      <c r="AP26" s="1">
        <f>IDEES!AO234*IDEES!AO149/'TechWaterHeat-COM'!AP132/'TechWaterHeat-COM'!AP185</f>
        <v>3.1044716330868937E-4</v>
      </c>
      <c r="AQ26" s="7"/>
      <c r="AR26" s="7"/>
      <c r="AS26" s="7"/>
      <c r="AT26" s="7"/>
    </row>
    <row r="27" spans="1:46" x14ac:dyDescent="0.25">
      <c r="A27" t="str">
        <f t="shared" si="1"/>
        <v>Solids</v>
      </c>
      <c r="C27" t="str">
        <f>TechComm!L87</f>
        <v>C_ES-WH-SR_COA</v>
      </c>
      <c r="D27" t="str">
        <f t="shared" si="2"/>
        <v>COMCOA</v>
      </c>
      <c r="E27" t="str">
        <f t="shared" si="4"/>
        <v>NR_ES-SR-WatHeat</v>
      </c>
      <c r="F27" s="1">
        <f>IDEES!E235*IDEES!E150/'TechWaterHeat-COM'!F133/'TechWaterHeat-COM'!F186</f>
        <v>0</v>
      </c>
      <c r="G27" s="1">
        <f>IDEES!F235*IDEES!F150/'TechWaterHeat-COM'!G133/'TechWaterHeat-COM'!G186</f>
        <v>0</v>
      </c>
      <c r="H27" s="1">
        <f>IDEES!G235*IDEES!G150/'TechWaterHeat-COM'!H133/'TechWaterHeat-COM'!H186</f>
        <v>0</v>
      </c>
      <c r="I27" s="1">
        <f>IDEES!H235*IDEES!H150/'TechWaterHeat-COM'!I133/'TechWaterHeat-COM'!I186</f>
        <v>0</v>
      </c>
      <c r="J27" s="1">
        <f>IDEES!I235*IDEES!I150/'TechWaterHeat-COM'!J133/'TechWaterHeat-COM'!J186</f>
        <v>0</v>
      </c>
      <c r="K27" s="1">
        <f>IDEES!J235*IDEES!J150/'TechWaterHeat-COM'!K133/'TechWaterHeat-COM'!K186</f>
        <v>0</v>
      </c>
      <c r="L27" s="1">
        <f>IDEES!K235*IDEES!K150/'TechWaterHeat-COM'!L133/'TechWaterHeat-COM'!L186</f>
        <v>0</v>
      </c>
      <c r="M27" s="1">
        <f>IDEES!L235*IDEES!L150/'TechWaterHeat-COM'!M133/'TechWaterHeat-COM'!M186</f>
        <v>0</v>
      </c>
      <c r="N27" s="1">
        <f>IDEES!M235*IDEES!M150/'TechWaterHeat-COM'!N133/'TechWaterHeat-COM'!N186</f>
        <v>0</v>
      </c>
      <c r="O27" s="1">
        <f>IDEES!N235*IDEES!N150/'TechWaterHeat-COM'!O133/'TechWaterHeat-COM'!O186</f>
        <v>0</v>
      </c>
      <c r="P27" s="1">
        <f>IDEES!O235*IDEES!O150/'TechWaterHeat-COM'!P133/'TechWaterHeat-COM'!P186</f>
        <v>0</v>
      </c>
      <c r="Q27" s="1">
        <f>IDEES!P235*IDEES!P150/'TechWaterHeat-COM'!Q133/'TechWaterHeat-COM'!Q186</f>
        <v>0</v>
      </c>
      <c r="R27" s="1">
        <f>IDEES!Q235*IDEES!Q150/'TechWaterHeat-COM'!R133/'TechWaterHeat-COM'!R186</f>
        <v>0</v>
      </c>
      <c r="S27" s="1">
        <f>IDEES!R235*IDEES!R150/'TechWaterHeat-COM'!S133/'TechWaterHeat-COM'!S186</f>
        <v>0</v>
      </c>
      <c r="T27" s="1">
        <f>IDEES!S235*IDEES!S150/'TechWaterHeat-COM'!T133/'TechWaterHeat-COM'!T186</f>
        <v>0</v>
      </c>
      <c r="U27" s="1">
        <f>IDEES!T235*IDEES!T150/'TechWaterHeat-COM'!U133/'TechWaterHeat-COM'!U186</f>
        <v>0</v>
      </c>
      <c r="V27" s="1">
        <f>IDEES!U235*IDEES!U150/'TechWaterHeat-COM'!V133/'TechWaterHeat-COM'!V186</f>
        <v>0</v>
      </c>
      <c r="W27" s="1">
        <f>IDEES!V235*IDEES!V150/'TechWaterHeat-COM'!W133/'TechWaterHeat-COM'!W186</f>
        <v>0</v>
      </c>
      <c r="X27" s="1">
        <f>IDEES!W235*IDEES!W150/'TechWaterHeat-COM'!X133/'TechWaterHeat-COM'!X186</f>
        <v>0</v>
      </c>
      <c r="Y27" s="1">
        <f>IDEES!X235*IDEES!X150/'TechWaterHeat-COM'!Y133/'TechWaterHeat-COM'!Y186</f>
        <v>0</v>
      </c>
      <c r="Z27" s="1">
        <f>IDEES!Y235*IDEES!Y150/'TechWaterHeat-COM'!Z133/'TechWaterHeat-COM'!Z186</f>
        <v>0</v>
      </c>
      <c r="AA27" s="1">
        <f>IDEES!Z235*IDEES!Z150/'TechWaterHeat-COM'!AA133/'TechWaterHeat-COM'!AA186</f>
        <v>0</v>
      </c>
      <c r="AB27" s="1">
        <f>IDEES!AA235*IDEES!AA150/'TechWaterHeat-COM'!AB133/'TechWaterHeat-COM'!AB186</f>
        <v>0</v>
      </c>
      <c r="AC27" s="1">
        <f>IDEES!AB235*IDEES!AB150/'TechWaterHeat-COM'!AC133/'TechWaterHeat-COM'!AC186</f>
        <v>0</v>
      </c>
      <c r="AD27" s="1">
        <f>IDEES!AC235*IDEES!AC150/'TechWaterHeat-COM'!AD133/'TechWaterHeat-COM'!AD186</f>
        <v>7.6940693295072179E-2</v>
      </c>
      <c r="AE27" s="1">
        <f>IDEES!AD235*IDEES!AD150/'TechWaterHeat-COM'!AE133/'TechWaterHeat-COM'!AE186</f>
        <v>0</v>
      </c>
      <c r="AF27" s="1">
        <f>IDEES!AE235*IDEES!AE150/'TechWaterHeat-COM'!AF133/'TechWaterHeat-COM'!AF186</f>
        <v>0</v>
      </c>
      <c r="AG27" s="1">
        <f>IDEES!AF235*IDEES!AF150/'TechWaterHeat-COM'!AG133/'TechWaterHeat-COM'!AG186</f>
        <v>0</v>
      </c>
      <c r="AH27" s="1">
        <f>IDEES!AG235*IDEES!AG150/'TechWaterHeat-COM'!AH133/'TechWaterHeat-COM'!AH186</f>
        <v>0</v>
      </c>
      <c r="AI27" s="1">
        <f>IDEES!AH235*IDEES!AH150/'TechWaterHeat-COM'!AI133/'TechWaterHeat-COM'!AI186</f>
        <v>1.0900755368201851E-2</v>
      </c>
      <c r="AJ27" s="1">
        <f>IDEES!AI235*IDEES!AI150/'TechWaterHeat-COM'!AJ133/'TechWaterHeat-COM'!AJ186</f>
        <v>0</v>
      </c>
      <c r="AK27" s="1">
        <f>IDEES!AJ235*IDEES!AJ150/'TechWaterHeat-COM'!AK133/'TechWaterHeat-COM'!AK186</f>
        <v>3.3952571427193671E-4</v>
      </c>
      <c r="AL27" s="1">
        <f>IDEES!AK235*IDEES!AK150/'TechWaterHeat-COM'!AL133/'TechWaterHeat-COM'!AL186</f>
        <v>0</v>
      </c>
      <c r="AM27" s="1">
        <f>IDEES!AL235*IDEES!AL150/'TechWaterHeat-COM'!AM133/'TechWaterHeat-COM'!AM186</f>
        <v>0</v>
      </c>
      <c r="AN27" s="1">
        <f>IDEES!AM235*IDEES!AM150/'TechWaterHeat-COM'!AN133/'TechWaterHeat-COM'!AN186</f>
        <v>0</v>
      </c>
      <c r="AO27" s="1">
        <f>IDEES!AN235*IDEES!AN150/'TechWaterHeat-COM'!AO133/'TechWaterHeat-COM'!AO186</f>
        <v>0</v>
      </c>
      <c r="AP27" s="1">
        <f>IDEES!AO235*IDEES!AO150/'TechWaterHeat-COM'!AP133/'TechWaterHeat-COM'!AP186</f>
        <v>0</v>
      </c>
      <c r="AQ27" s="7"/>
      <c r="AR27" s="7"/>
      <c r="AS27" s="7"/>
      <c r="AT27" s="7"/>
    </row>
    <row r="28" spans="1:46" x14ac:dyDescent="0.25">
      <c r="A28" t="str">
        <f t="shared" si="1"/>
        <v>Biomass and wastes</v>
      </c>
      <c r="C28" t="str">
        <f>TechComm!L88</f>
        <v>C_ES-WH-SL_BIO</v>
      </c>
      <c r="D28" t="str">
        <f t="shared" si="2"/>
        <v>COMBIO</v>
      </c>
      <c r="E28" t="str">
        <f>TechComm!C34</f>
        <v>NR_ES-SL-WatHeat</v>
      </c>
      <c r="F28" s="1">
        <f>IDEES!E256*IDEES!E143/'TechWaterHeat-COM'!F134/'TechWaterHeat-COM'!F187</f>
        <v>3.7079169176162468E-3</v>
      </c>
      <c r="G28" s="1">
        <f>IDEES!F256*IDEES!F143/'TechWaterHeat-COM'!G134/'TechWaterHeat-COM'!G187</f>
        <v>5.2536988907369959E-5</v>
      </c>
      <c r="H28" s="1">
        <f>IDEES!G256*IDEES!G143/'TechWaterHeat-COM'!H134/'TechWaterHeat-COM'!H187</f>
        <v>3.4054193695133811E-4</v>
      </c>
      <c r="I28" s="1">
        <f>IDEES!H256*IDEES!H143/'TechWaterHeat-COM'!I134/'TechWaterHeat-COM'!I187</f>
        <v>1.5394604803449475E-2</v>
      </c>
      <c r="J28" s="1">
        <f>IDEES!I256*IDEES!I143/'TechWaterHeat-COM'!J134/'TechWaterHeat-COM'!J187</f>
        <v>1.3446234753415929E-4</v>
      </c>
      <c r="K28" s="1">
        <f>IDEES!J256*IDEES!J143/'TechWaterHeat-COM'!K134/'TechWaterHeat-COM'!K187</f>
        <v>1.8166982861891024E-3</v>
      </c>
      <c r="L28" s="1">
        <f>IDEES!K256*IDEES!K143/'TechWaterHeat-COM'!L134/'TechWaterHeat-COM'!L187</f>
        <v>0</v>
      </c>
      <c r="M28" s="1">
        <f>IDEES!L256*IDEES!L143/'TechWaterHeat-COM'!M134/'TechWaterHeat-COM'!M187</f>
        <v>7.2268033395188759E-4</v>
      </c>
      <c r="N28" s="1">
        <f>IDEES!M256*IDEES!M143/'TechWaterHeat-COM'!N134/'TechWaterHeat-COM'!N187</f>
        <v>3.737742600045776E-4</v>
      </c>
      <c r="O28" s="1">
        <f>IDEES!N256*IDEES!N143/'TechWaterHeat-COM'!O134/'TechWaterHeat-COM'!O187</f>
        <v>2.331645881303396E-3</v>
      </c>
      <c r="P28" s="1">
        <f>IDEES!O256*IDEES!O143/'TechWaterHeat-COM'!P134/'TechWaterHeat-COM'!P187</f>
        <v>1.8503328331091324E-3</v>
      </c>
      <c r="Q28" s="1">
        <f>IDEES!P256*IDEES!P143/'TechWaterHeat-COM'!Q134/'TechWaterHeat-COM'!Q187</f>
        <v>2.4538746286888694E-2</v>
      </c>
      <c r="R28" s="1">
        <f>IDEES!Q256*IDEES!Q143/'TechWaterHeat-COM'!R134/'TechWaterHeat-COM'!R187</f>
        <v>0</v>
      </c>
      <c r="S28" s="1">
        <f>IDEES!R256*IDEES!R143/'TechWaterHeat-COM'!S134/'TechWaterHeat-COM'!S187</f>
        <v>8.2770326387555663E-5</v>
      </c>
      <c r="T28" s="1">
        <f>IDEES!S256*IDEES!S143/'TechWaterHeat-COM'!T134/'TechWaterHeat-COM'!T187</f>
        <v>5.3547016874241644E-3</v>
      </c>
      <c r="U28" s="1">
        <f>IDEES!T256*IDEES!T143/'TechWaterHeat-COM'!U134/'TechWaterHeat-COM'!U187</f>
        <v>9.5118987038650871E-4</v>
      </c>
      <c r="V28" s="1">
        <f>IDEES!U256*IDEES!U143/'TechWaterHeat-COM'!V134/'TechWaterHeat-COM'!V187</f>
        <v>0</v>
      </c>
      <c r="W28" s="1">
        <f>IDEES!V256*IDEES!V143/'TechWaterHeat-COM'!W134/'TechWaterHeat-COM'!W187</f>
        <v>0</v>
      </c>
      <c r="X28" s="1">
        <f>IDEES!W256*IDEES!W143/'TechWaterHeat-COM'!X134/'TechWaterHeat-COM'!X187</f>
        <v>1.3197309559343454E-3</v>
      </c>
      <c r="Y28" s="1">
        <f>IDEES!X256*IDEES!X143/'TechWaterHeat-COM'!Y134/'TechWaterHeat-COM'!Y187</f>
        <v>0</v>
      </c>
      <c r="Z28" s="1">
        <f>IDEES!Y256*IDEES!Y143/'TechWaterHeat-COM'!Z134/'TechWaterHeat-COM'!Z187</f>
        <v>3.4295775983219645E-3</v>
      </c>
      <c r="AA28" s="1">
        <f>IDEES!Z256*IDEES!Z143/'TechWaterHeat-COM'!AA134/'TechWaterHeat-COM'!AA187</f>
        <v>0</v>
      </c>
      <c r="AB28" s="1">
        <f>IDEES!AA256*IDEES!AA143/'TechWaterHeat-COM'!AB134/'TechWaterHeat-COM'!AB187</f>
        <v>4.2762805437843306E-4</v>
      </c>
      <c r="AC28" s="1">
        <f>IDEES!AB256*IDEES!AB143/'TechWaterHeat-COM'!AC134/'TechWaterHeat-COM'!AC187</f>
        <v>7.1654007482561271E-4</v>
      </c>
      <c r="AD28" s="1">
        <f>IDEES!AC256*IDEES!AC143/'TechWaterHeat-COM'!AD134/'TechWaterHeat-COM'!AD187</f>
        <v>8.1352036999533198E-3</v>
      </c>
      <c r="AE28" s="1">
        <f>IDEES!AD256*IDEES!AD143/'TechWaterHeat-COM'!AE134/'TechWaterHeat-COM'!AE187</f>
        <v>0</v>
      </c>
      <c r="AF28" s="1">
        <f>IDEES!AE256*IDEES!AE143/'TechWaterHeat-COM'!AF134/'TechWaterHeat-COM'!AF187</f>
        <v>0</v>
      </c>
      <c r="AG28" s="1">
        <f>IDEES!AF256*IDEES!AF143/'TechWaterHeat-COM'!AG134/'TechWaterHeat-COM'!AG187</f>
        <v>8.8138164187878665E-4</v>
      </c>
      <c r="AH28" s="1">
        <f>IDEES!AG256*IDEES!AG143/'TechWaterHeat-COM'!AH134/'TechWaterHeat-COM'!AH187</f>
        <v>0</v>
      </c>
      <c r="AI28" s="1">
        <f>IDEES!AH256*IDEES!AH143/'TechWaterHeat-COM'!AI134/'TechWaterHeat-COM'!AI187</f>
        <v>6.8495544644958997E-4</v>
      </c>
      <c r="AJ28" s="1">
        <f>IDEES!AI256*IDEES!AI143/'TechWaterHeat-COM'!AJ134/'TechWaterHeat-COM'!AJ187</f>
        <v>3.7841898834020445E-3</v>
      </c>
      <c r="AK28" s="1">
        <f>IDEES!AJ256*IDEES!AJ143/'TechWaterHeat-COM'!AK134/'TechWaterHeat-COM'!AK187</f>
        <v>4.1774498573131494E-4</v>
      </c>
      <c r="AL28" s="1">
        <f>IDEES!AK256*IDEES!AK143/'TechWaterHeat-COM'!AL134/'TechWaterHeat-COM'!AL187</f>
        <v>0</v>
      </c>
      <c r="AM28" s="1">
        <f>IDEES!AL256*IDEES!AL143/'TechWaterHeat-COM'!AM134/'TechWaterHeat-COM'!AM187</f>
        <v>0</v>
      </c>
      <c r="AN28" s="1">
        <f>IDEES!AM256*IDEES!AM143/'TechWaterHeat-COM'!AN134/'TechWaterHeat-COM'!AN187</f>
        <v>3.7989518363500103E-4</v>
      </c>
      <c r="AO28" s="1">
        <f>IDEES!AN256*IDEES!AN143/'TechWaterHeat-COM'!AO134/'TechWaterHeat-COM'!AO187</f>
        <v>5.2892586863367049E-4</v>
      </c>
      <c r="AP28" s="1">
        <f>IDEES!AO256*IDEES!AO143/'TechWaterHeat-COM'!AP134/'TechWaterHeat-COM'!AP187</f>
        <v>1.6830487671479197E-4</v>
      </c>
      <c r="AQ28" s="7"/>
      <c r="AR28" s="7"/>
      <c r="AS28" s="7"/>
      <c r="AT28" s="7"/>
    </row>
    <row r="29" spans="1:46" x14ac:dyDescent="0.25">
      <c r="A29" t="str">
        <f t="shared" ref="A29:A51" si="5">A21</f>
        <v>Derived heat</v>
      </c>
      <c r="C29" t="str">
        <f>TechComm!L89</f>
        <v>C_ES-WH-SL_HET</v>
      </c>
      <c r="D29" t="str">
        <f t="shared" si="2"/>
        <v>COMHET</v>
      </c>
      <c r="E29" t="str">
        <f>E28</f>
        <v>NR_ES-SL-WatHeat</v>
      </c>
      <c r="F29" s="1">
        <f>IDEES!E257*IDEES!E144/'TechWaterHeat-COM'!F135/'TechWaterHeat-COM'!F188</f>
        <v>5.82944955784446E-2</v>
      </c>
      <c r="G29" s="1">
        <f>IDEES!F257*IDEES!F144/'TechWaterHeat-COM'!G135/'TechWaterHeat-COM'!G188</f>
        <v>1.2199252533333156E-2</v>
      </c>
      <c r="H29" s="1">
        <f>IDEES!G257*IDEES!G144/'TechWaterHeat-COM'!H135/'TechWaterHeat-COM'!H188</f>
        <v>1.1618381277167255E-2</v>
      </c>
      <c r="I29" s="1">
        <f>IDEES!H257*IDEES!H144/'TechWaterHeat-COM'!I135/'TechWaterHeat-COM'!I188</f>
        <v>1.2546261611698596E-2</v>
      </c>
      <c r="J29" s="1">
        <f>IDEES!I257*IDEES!I144/'TechWaterHeat-COM'!J135/'TechWaterHeat-COM'!J188</f>
        <v>0</v>
      </c>
      <c r="K29" s="1">
        <f>IDEES!J257*IDEES!J144/'TechWaterHeat-COM'!K135/'TechWaterHeat-COM'!K188</f>
        <v>4.8320889021911298E-2</v>
      </c>
      <c r="L29" s="1">
        <f>IDEES!K257*IDEES!K144/'TechWaterHeat-COM'!L135/'TechWaterHeat-COM'!L188</f>
        <v>0.4280741325318338</v>
      </c>
      <c r="M29" s="1">
        <f>IDEES!L257*IDEES!L144/'TechWaterHeat-COM'!M135/'TechWaterHeat-COM'!M188</f>
        <v>2.4999860256979485E-2</v>
      </c>
      <c r="N29" s="1">
        <f>IDEES!M257*IDEES!M144/'TechWaterHeat-COM'!N135/'TechWaterHeat-COM'!N188</f>
        <v>4.834753873178688E-3</v>
      </c>
      <c r="O29" s="1">
        <f>IDEES!N257*IDEES!N144/'TechWaterHeat-COM'!O135/'TechWaterHeat-COM'!O188</f>
        <v>0</v>
      </c>
      <c r="P29" s="1">
        <f>IDEES!O257*IDEES!O144/'TechWaterHeat-COM'!P135/'TechWaterHeat-COM'!P188</f>
        <v>2.3137992802169702E-2</v>
      </c>
      <c r="Q29" s="1">
        <f>IDEES!P257*IDEES!P144/'TechWaterHeat-COM'!Q135/'TechWaterHeat-COM'!Q188</f>
        <v>0.13754132581355075</v>
      </c>
      <c r="R29" s="1">
        <f>IDEES!Q257*IDEES!Q144/'TechWaterHeat-COM'!R135/'TechWaterHeat-COM'!R188</f>
        <v>0</v>
      </c>
      <c r="S29" s="1">
        <f>IDEES!R257*IDEES!R144/'TechWaterHeat-COM'!S135/'TechWaterHeat-COM'!S188</f>
        <v>3.5898618072522912E-3</v>
      </c>
      <c r="T29" s="1">
        <f>IDEES!S257*IDEES!S144/'TechWaterHeat-COM'!T135/'TechWaterHeat-COM'!T188</f>
        <v>2.461983481354918E-2</v>
      </c>
      <c r="U29" s="1">
        <f>IDEES!T257*IDEES!T144/'TechWaterHeat-COM'!U135/'TechWaterHeat-COM'!U188</f>
        <v>0</v>
      </c>
      <c r="V29" s="1">
        <f>IDEES!U257*IDEES!U144/'TechWaterHeat-COM'!V135/'TechWaterHeat-COM'!V188</f>
        <v>1.2792795826583421E-3</v>
      </c>
      <c r="W29" s="1">
        <f>IDEES!V257*IDEES!V144/'TechWaterHeat-COM'!W135/'TechWaterHeat-COM'!W188</f>
        <v>6.4692011882846448E-3</v>
      </c>
      <c r="X29" s="1">
        <f>IDEES!W257*IDEES!W144/'TechWaterHeat-COM'!X135/'TechWaterHeat-COM'!X188</f>
        <v>3.1640451393954251E-2</v>
      </c>
      <c r="Y29" s="1">
        <f>IDEES!X257*IDEES!X144/'TechWaterHeat-COM'!Y135/'TechWaterHeat-COM'!Y188</f>
        <v>3.3155612598887167E-3</v>
      </c>
      <c r="Z29" s="1">
        <f>IDEES!Y257*IDEES!Y144/'TechWaterHeat-COM'!Z135/'TechWaterHeat-COM'!Z188</f>
        <v>1.4999788494481954E-2</v>
      </c>
      <c r="AA29" s="1">
        <f>IDEES!Z257*IDEES!Z144/'TechWaterHeat-COM'!AA135/'TechWaterHeat-COM'!AA188</f>
        <v>0</v>
      </c>
      <c r="AB29" s="1">
        <f>IDEES!AA257*IDEES!AA144/'TechWaterHeat-COM'!AB135/'TechWaterHeat-COM'!AB188</f>
        <v>6.3599530236063892E-2</v>
      </c>
      <c r="AC29" s="1">
        <f>IDEES!AB257*IDEES!AB144/'TechWaterHeat-COM'!AC135/'TechWaterHeat-COM'!AC188</f>
        <v>7.4515908284777475E-3</v>
      </c>
      <c r="AD29" s="1">
        <f>IDEES!AC257*IDEES!AC144/'TechWaterHeat-COM'!AD135/'TechWaterHeat-COM'!AD188</f>
        <v>0.10144906313724129</v>
      </c>
      <c r="AE29" s="1">
        <f>IDEES!AD257*IDEES!AD144/'TechWaterHeat-COM'!AE135/'TechWaterHeat-COM'!AE188</f>
        <v>9.1478630748900659E-4</v>
      </c>
      <c r="AF29" s="1">
        <f>IDEES!AE257*IDEES!AE144/'TechWaterHeat-COM'!AF135/'TechWaterHeat-COM'!AF188</f>
        <v>4.0138998711833407E-2</v>
      </c>
      <c r="AG29" s="1">
        <f>IDEES!AF257*IDEES!AF144/'TechWaterHeat-COM'!AG135/'TechWaterHeat-COM'!AG188</f>
        <v>3.8727396874661618E-2</v>
      </c>
      <c r="AH29" s="1">
        <f>IDEES!AG257*IDEES!AG144/'TechWaterHeat-COM'!AH135/'TechWaterHeat-COM'!AH188</f>
        <v>3.1910138072589488E-3</v>
      </c>
      <c r="AI29" s="1">
        <f>IDEES!AH257*IDEES!AH144/'TechWaterHeat-COM'!AI135/'TechWaterHeat-COM'!AI188</f>
        <v>2.8039096787718785E-2</v>
      </c>
      <c r="AJ29" s="1">
        <f>IDEES!AI257*IDEES!AI144/'TechWaterHeat-COM'!AJ135/'TechWaterHeat-COM'!AJ188</f>
        <v>8.8550066092907553E-2</v>
      </c>
      <c r="AK29" s="1">
        <f>IDEES!AJ257*IDEES!AJ144/'TechWaterHeat-COM'!AK135/'TechWaterHeat-COM'!AK188</f>
        <v>0</v>
      </c>
      <c r="AL29" s="1">
        <f>IDEES!AK257*IDEES!AK144/'TechWaterHeat-COM'!AL135/'TechWaterHeat-COM'!AL188</f>
        <v>3.7416808743308055E-3</v>
      </c>
      <c r="AM29" s="1">
        <f>IDEES!AL257*IDEES!AL144/'TechWaterHeat-COM'!AM135/'TechWaterHeat-COM'!AM188</f>
        <v>0</v>
      </c>
      <c r="AN29" s="1">
        <f>IDEES!AM257*IDEES!AM144/'TechWaterHeat-COM'!AN135/'TechWaterHeat-COM'!AN188</f>
        <v>8.1584320303401063E-4</v>
      </c>
      <c r="AO29" s="1">
        <f>IDEES!AN257*IDEES!AN144/'TechWaterHeat-COM'!AO135/'TechWaterHeat-COM'!AO188</f>
        <v>5.7453325013661159E-3</v>
      </c>
      <c r="AP29" s="1">
        <f>IDEES!AO257*IDEES!AO144/'TechWaterHeat-COM'!AP135/'TechWaterHeat-COM'!AP188</f>
        <v>1.1825984043979235E-4</v>
      </c>
      <c r="AQ29" s="7"/>
      <c r="AR29" s="7"/>
      <c r="AS29" s="7"/>
      <c r="AT29" s="7"/>
    </row>
    <row r="30" spans="1:46" x14ac:dyDescent="0.25">
      <c r="A30" t="str">
        <f t="shared" si="5"/>
        <v>Electricity</v>
      </c>
      <c r="C30" t="str">
        <f>TechComm!L90</f>
        <v>C_ES-WH-SL_ELC</v>
      </c>
      <c r="D30" t="str">
        <f t="shared" si="2"/>
        <v>COMELC</v>
      </c>
      <c r="E30" t="str">
        <f t="shared" ref="E30:E35" si="6">E29</f>
        <v>NR_ES-SL-WatHeat</v>
      </c>
      <c r="F30" s="1">
        <f>IDEES!E258*IDEES!E145/'TechWaterHeat-COM'!F136/'TechWaterHeat-COM'!F189</f>
        <v>1.857998360596207E-2</v>
      </c>
      <c r="G30" s="1">
        <f>IDEES!F258*IDEES!F145/'TechWaterHeat-COM'!G136/'TechWaterHeat-COM'!G189</f>
        <v>3.0460903995759216E-2</v>
      </c>
      <c r="H30" s="1">
        <f>IDEES!G258*IDEES!G145/'TechWaterHeat-COM'!H136/'TechWaterHeat-COM'!H189</f>
        <v>4.0910936808399689E-2</v>
      </c>
      <c r="I30" s="1">
        <f>IDEES!H258*IDEES!H145/'TechWaterHeat-COM'!I136/'TechWaterHeat-COM'!I189</f>
        <v>2.0481634771246156E-2</v>
      </c>
      <c r="J30" s="1">
        <f>IDEES!I258*IDEES!I145/'TechWaterHeat-COM'!J136/'TechWaterHeat-COM'!J189</f>
        <v>3.5684618717845471E-3</v>
      </c>
      <c r="K30" s="1">
        <f>IDEES!J258*IDEES!J145/'TechWaterHeat-COM'!K136/'TechWaterHeat-COM'!K189</f>
        <v>3.859135986507474E-2</v>
      </c>
      <c r="L30" s="1">
        <f>IDEES!K258*IDEES!K145/'TechWaterHeat-COM'!L136/'TechWaterHeat-COM'!L189</f>
        <v>0.10883178562056363</v>
      </c>
      <c r="M30" s="1">
        <f>IDEES!L258*IDEES!L145/'TechWaterHeat-COM'!M136/'TechWaterHeat-COM'!M189</f>
        <v>1.7296155691600441E-2</v>
      </c>
      <c r="N30" s="1">
        <f>IDEES!M258*IDEES!M145/'TechWaterHeat-COM'!N136/'TechWaterHeat-COM'!N189</f>
        <v>3.959077476718891E-3</v>
      </c>
      <c r="O30" s="1">
        <f>IDEES!N258*IDEES!N145/'TechWaterHeat-COM'!O136/'TechWaterHeat-COM'!O189</f>
        <v>0.25664532435231724</v>
      </c>
      <c r="P30" s="1">
        <f>IDEES!O258*IDEES!O145/'TechWaterHeat-COM'!P136/'TechWaterHeat-COM'!P189</f>
        <v>2.4556474364040917E-2</v>
      </c>
      <c r="Q30" s="1">
        <f>IDEES!P258*IDEES!P145/'TechWaterHeat-COM'!Q136/'TechWaterHeat-COM'!Q189</f>
        <v>0.40160724033612988</v>
      </c>
      <c r="R30" s="1">
        <f>IDEES!Q258*IDEES!Q145/'TechWaterHeat-COM'!R136/'TechWaterHeat-COM'!R189</f>
        <v>7.5190863399240651E-2</v>
      </c>
      <c r="S30" s="1">
        <f>IDEES!R258*IDEES!R145/'TechWaterHeat-COM'!S136/'TechWaterHeat-COM'!S189</f>
        <v>1.9553259617650323E-2</v>
      </c>
      <c r="T30" s="1">
        <f>IDEES!S258*IDEES!S145/'TechWaterHeat-COM'!T136/'TechWaterHeat-COM'!T189</f>
        <v>3.0321146211982862E-2</v>
      </c>
      <c r="U30" s="1">
        <f>IDEES!T258*IDEES!T145/'TechWaterHeat-COM'!U136/'TechWaterHeat-COM'!U189</f>
        <v>4.2466825398958699E-2</v>
      </c>
      <c r="V30" s="1">
        <f>IDEES!U258*IDEES!U145/'TechWaterHeat-COM'!V136/'TechWaterHeat-COM'!V189</f>
        <v>5.4710536277093296E-4</v>
      </c>
      <c r="W30" s="1">
        <f>IDEES!V258*IDEES!V145/'TechWaterHeat-COM'!W136/'TechWaterHeat-COM'!W189</f>
        <v>0.21899522636782162</v>
      </c>
      <c r="X30" s="1">
        <f>IDEES!W258*IDEES!W145/'TechWaterHeat-COM'!X136/'TechWaterHeat-COM'!X189</f>
        <v>8.2273788120740907E-3</v>
      </c>
      <c r="Y30" s="1">
        <f>IDEES!X258*IDEES!X145/'TechWaterHeat-COM'!Y136/'TechWaterHeat-COM'!Y189</f>
        <v>9.2998440144495293E-4</v>
      </c>
      <c r="Z30" s="1">
        <f>IDEES!Y258*IDEES!Y145/'TechWaterHeat-COM'!Z136/'TechWaterHeat-COM'!Z189</f>
        <v>5.3119122274330813E-3</v>
      </c>
      <c r="AA30" s="1">
        <f>IDEES!Z258*IDEES!Z145/'TechWaterHeat-COM'!AA136/'TechWaterHeat-COM'!AA189</f>
        <v>3.5641860630057664E-3</v>
      </c>
      <c r="AB30" s="1">
        <f>IDEES!AA258*IDEES!AA145/'TechWaterHeat-COM'!AB136/'TechWaterHeat-COM'!AB189</f>
        <v>6.1269628116103828E-2</v>
      </c>
      <c r="AC30" s="1">
        <f>IDEES!AB258*IDEES!AB145/'TechWaterHeat-COM'!AC136/'TechWaterHeat-COM'!AC189</f>
        <v>7.6478641085334267E-2</v>
      </c>
      <c r="AD30" s="1">
        <f>IDEES!AC258*IDEES!AC145/'TechWaterHeat-COM'!AD136/'TechWaterHeat-COM'!AD189</f>
        <v>0.2105996841440213</v>
      </c>
      <c r="AE30" s="1">
        <f>IDEES!AD258*IDEES!AD145/'TechWaterHeat-COM'!AE136/'TechWaterHeat-COM'!AE189</f>
        <v>4.2940123034517309E-2</v>
      </c>
      <c r="AF30" s="1">
        <f>IDEES!AE258*IDEES!AE145/'TechWaterHeat-COM'!AF136/'TechWaterHeat-COM'!AF189</f>
        <v>2.5173340965396977E-2</v>
      </c>
      <c r="AG30" s="1">
        <f>IDEES!AF258*IDEES!AF145/'TechWaterHeat-COM'!AG136/'TechWaterHeat-COM'!AG189</f>
        <v>2.3449561267477888E-2</v>
      </c>
      <c r="AH30" s="1">
        <f>IDEES!AG258*IDEES!AG145/'TechWaterHeat-COM'!AH136/'TechWaterHeat-COM'!AH189</f>
        <v>6.7921640282415392E-3</v>
      </c>
      <c r="AI30" s="1">
        <f>IDEES!AH258*IDEES!AH145/'TechWaterHeat-COM'!AI136/'TechWaterHeat-COM'!AI189</f>
        <v>1.6333283322343736E-2</v>
      </c>
      <c r="AJ30" s="1">
        <f>IDEES!AI258*IDEES!AI145/'TechWaterHeat-COM'!AJ136/'TechWaterHeat-COM'!AJ189</f>
        <v>0.93739059115825452</v>
      </c>
      <c r="AK30" s="1">
        <f>IDEES!AJ258*IDEES!AJ145/'TechWaterHeat-COM'!AK136/'TechWaterHeat-COM'!AK189</f>
        <v>4.0203773231588507E-3</v>
      </c>
      <c r="AL30" s="1">
        <f>IDEES!AK258*IDEES!AK145/'TechWaterHeat-COM'!AL136/'TechWaterHeat-COM'!AL189</f>
        <v>7.7745079385554419E-4</v>
      </c>
      <c r="AM30" s="1">
        <f>IDEES!AL258*IDEES!AL145/'TechWaterHeat-COM'!AM136/'TechWaterHeat-COM'!AM189</f>
        <v>8.9270095870341577E-5</v>
      </c>
      <c r="AN30" s="1">
        <f>IDEES!AM258*IDEES!AM145/'TechWaterHeat-COM'!AN136/'TechWaterHeat-COM'!AN189</f>
        <v>4.2597277841340733E-3</v>
      </c>
      <c r="AO30" s="1">
        <f>IDEES!AN258*IDEES!AN145/'TechWaterHeat-COM'!AO136/'TechWaterHeat-COM'!AO189</f>
        <v>9.3014363873960924E-3</v>
      </c>
      <c r="AP30" s="1">
        <f>IDEES!AO258*IDEES!AO145/'TechWaterHeat-COM'!AP136/'TechWaterHeat-COM'!AP189</f>
        <v>1.4399526623764824E-3</v>
      </c>
      <c r="AQ30" s="7"/>
      <c r="AR30" s="7"/>
      <c r="AS30" s="7"/>
      <c r="AT30" s="7"/>
    </row>
    <row r="31" spans="1:46" x14ac:dyDescent="0.25">
      <c r="A31" t="str">
        <f t="shared" si="5"/>
        <v>Gas</v>
      </c>
      <c r="C31" t="str">
        <f>TechComm!L91</f>
        <v>C_ES-WH-SL_GAS</v>
      </c>
      <c r="D31" t="str">
        <f t="shared" si="2"/>
        <v>COMGAS</v>
      </c>
      <c r="E31" t="str">
        <f t="shared" si="6"/>
        <v>NR_ES-SL-WatHeat</v>
      </c>
      <c r="F31" s="1">
        <f>IDEES!E259*IDEES!E146/'TechWaterHeat-COM'!F137/'TechWaterHeat-COM'!F190</f>
        <v>2.447734906175867E-2</v>
      </c>
      <c r="G31" s="1">
        <f>IDEES!F259*IDEES!F146/'TechWaterHeat-COM'!G137/'TechWaterHeat-COM'!G190</f>
        <v>4.6050490309055427E-2</v>
      </c>
      <c r="H31" s="1">
        <f>IDEES!G259*IDEES!G146/'TechWaterHeat-COM'!H137/'TechWaterHeat-COM'!H190</f>
        <v>8.5761867049388932E-3</v>
      </c>
      <c r="I31" s="1">
        <f>IDEES!H259*IDEES!H146/'TechWaterHeat-COM'!I137/'TechWaterHeat-COM'!I190</f>
        <v>2.4614168555455233E-2</v>
      </c>
      <c r="J31" s="1">
        <f>IDEES!I259*IDEES!I146/'TechWaterHeat-COM'!J137/'TechWaterHeat-COM'!J190</f>
        <v>0</v>
      </c>
      <c r="K31" s="1">
        <f>IDEES!J259*IDEES!J146/'TechWaterHeat-COM'!K137/'TechWaterHeat-COM'!K190</f>
        <v>6.8147499184539523E-2</v>
      </c>
      <c r="L31" s="1">
        <f>IDEES!K259*IDEES!K146/'TechWaterHeat-COM'!L137/'TechWaterHeat-COM'!L190</f>
        <v>0.37393647805548619</v>
      </c>
      <c r="M31" s="1">
        <f>IDEES!L259*IDEES!L146/'TechWaterHeat-COM'!M137/'TechWaterHeat-COM'!M190</f>
        <v>1.1743734461616261E-2</v>
      </c>
      <c r="N31" s="1">
        <f>IDEES!M259*IDEES!M146/'TechWaterHeat-COM'!N137/'TechWaterHeat-COM'!N190</f>
        <v>8.1893904369052784E-4</v>
      </c>
      <c r="O31" s="1">
        <f>IDEES!N259*IDEES!N146/'TechWaterHeat-COM'!O137/'TechWaterHeat-COM'!O190</f>
        <v>7.1911582692517448E-2</v>
      </c>
      <c r="P31" s="1">
        <f>IDEES!O259*IDEES!O146/'TechWaterHeat-COM'!P137/'TechWaterHeat-COM'!P190</f>
        <v>6.4398136701746922E-4</v>
      </c>
      <c r="Q31" s="1">
        <f>IDEES!P259*IDEES!P146/'TechWaterHeat-COM'!Q137/'TechWaterHeat-COM'!Q190</f>
        <v>0.33217095628327614</v>
      </c>
      <c r="R31" s="1">
        <f>IDEES!Q259*IDEES!Q146/'TechWaterHeat-COM'!R137/'TechWaterHeat-COM'!R190</f>
        <v>1.0156299344035504E-2</v>
      </c>
      <c r="S31" s="1">
        <f>IDEES!R259*IDEES!R146/'TechWaterHeat-COM'!S137/'TechWaterHeat-COM'!S190</f>
        <v>1.2768512098121168E-2</v>
      </c>
      <c r="T31" s="1">
        <f>IDEES!S259*IDEES!S146/'TechWaterHeat-COM'!T137/'TechWaterHeat-COM'!T190</f>
        <v>8.6772931685617533E-2</v>
      </c>
      <c r="U31" s="1">
        <f>IDEES!T259*IDEES!T146/'TechWaterHeat-COM'!U137/'TechWaterHeat-COM'!U190</f>
        <v>4.4240610919382188E-2</v>
      </c>
      <c r="V31" s="1">
        <f>IDEES!U259*IDEES!U146/'TechWaterHeat-COM'!V137/'TechWaterHeat-COM'!V190</f>
        <v>0</v>
      </c>
      <c r="W31" s="1">
        <f>IDEES!V259*IDEES!V146/'TechWaterHeat-COM'!W137/'TechWaterHeat-COM'!W190</f>
        <v>0.40733972837256927</v>
      </c>
      <c r="X31" s="1">
        <f>IDEES!W259*IDEES!W146/'TechWaterHeat-COM'!X137/'TechWaterHeat-COM'!X190</f>
        <v>6.8144627685719564E-3</v>
      </c>
      <c r="Y31" s="1">
        <f>IDEES!X259*IDEES!X146/'TechWaterHeat-COM'!Y137/'TechWaterHeat-COM'!Y190</f>
        <v>1.2919368277011295E-3</v>
      </c>
      <c r="Z31" s="1">
        <f>IDEES!Y259*IDEES!Y146/'TechWaterHeat-COM'!Z137/'TechWaterHeat-COM'!Z190</f>
        <v>6.2892849526485235E-3</v>
      </c>
      <c r="AA31" s="1">
        <f>IDEES!Z259*IDEES!Z146/'TechWaterHeat-COM'!AA137/'TechWaterHeat-COM'!AA190</f>
        <v>0</v>
      </c>
      <c r="AB31" s="1">
        <f>IDEES!AA259*IDEES!AA146/'TechWaterHeat-COM'!AB137/'TechWaterHeat-COM'!AB190</f>
        <v>0.16238053686178774</v>
      </c>
      <c r="AC31" s="1">
        <f>IDEES!AB259*IDEES!AB146/'TechWaterHeat-COM'!AC137/'TechWaterHeat-COM'!AC190</f>
        <v>1.0261431858058351E-3</v>
      </c>
      <c r="AD31" s="1">
        <f>IDEES!AC259*IDEES!AC146/'TechWaterHeat-COM'!AD137/'TechWaterHeat-COM'!AD190</f>
        <v>0.21289985371601136</v>
      </c>
      <c r="AE31" s="1">
        <f>IDEES!AD259*IDEES!AD146/'TechWaterHeat-COM'!AE137/'TechWaterHeat-COM'!AE190</f>
        <v>1.496553964147242E-2</v>
      </c>
      <c r="AF31" s="1">
        <f>IDEES!AE259*IDEES!AE146/'TechWaterHeat-COM'!AF137/'TechWaterHeat-COM'!AF190</f>
        <v>9.5501198909093643E-2</v>
      </c>
      <c r="AG31" s="1">
        <f>IDEES!AF259*IDEES!AF146/'TechWaterHeat-COM'!AG137/'TechWaterHeat-COM'!AG190</f>
        <v>3.2562867263783118E-4</v>
      </c>
      <c r="AH31" s="1">
        <f>IDEES!AG259*IDEES!AG146/'TechWaterHeat-COM'!AH137/'TechWaterHeat-COM'!AH190</f>
        <v>1.4202091894863662E-3</v>
      </c>
      <c r="AI31" s="1">
        <f>IDEES!AH259*IDEES!AH146/'TechWaterHeat-COM'!AI137/'TechWaterHeat-COM'!AI190</f>
        <v>2.7245176872599711E-2</v>
      </c>
      <c r="AJ31" s="1">
        <f>IDEES!AI259*IDEES!AI146/'TechWaterHeat-COM'!AJ137/'TechWaterHeat-COM'!AJ190</f>
        <v>1.0802823557798262</v>
      </c>
      <c r="AK31" s="1">
        <f>IDEES!AJ259*IDEES!AJ146/'TechWaterHeat-COM'!AK137/'TechWaterHeat-COM'!AK190</f>
        <v>0</v>
      </c>
      <c r="AL31" s="1">
        <f>IDEES!AK259*IDEES!AK146/'TechWaterHeat-COM'!AL137/'TechWaterHeat-COM'!AL190</f>
        <v>0</v>
      </c>
      <c r="AM31" s="1">
        <f>IDEES!AL259*IDEES!AL146/'TechWaterHeat-COM'!AM137/'TechWaterHeat-COM'!AM190</f>
        <v>0</v>
      </c>
      <c r="AN31" s="1">
        <f>IDEES!AM259*IDEES!AM146/'TechWaterHeat-COM'!AN137/'TechWaterHeat-COM'!AN190</f>
        <v>1.3081253684435912E-4</v>
      </c>
      <c r="AO31" s="1">
        <f>IDEES!AN259*IDEES!AN146/'TechWaterHeat-COM'!AO137/'TechWaterHeat-COM'!AO190</f>
        <v>5.9290782324705792E-3</v>
      </c>
      <c r="AP31" s="1">
        <f>IDEES!AO259*IDEES!AO146/'TechWaterHeat-COM'!AP137/'TechWaterHeat-COM'!AP190</f>
        <v>0</v>
      </c>
      <c r="AQ31" s="7"/>
      <c r="AR31" s="7"/>
      <c r="AS31" s="7"/>
      <c r="AT31" s="7"/>
    </row>
    <row r="32" spans="1:46" x14ac:dyDescent="0.25">
      <c r="A32" t="str">
        <f t="shared" si="5"/>
        <v>GDO and other liquids</v>
      </c>
      <c r="C32" t="str">
        <f>TechComm!L92</f>
        <v>C_ES-WH-SL_OIL</v>
      </c>
      <c r="D32" t="str">
        <f t="shared" si="2"/>
        <v>COMOIL</v>
      </c>
      <c r="E32" t="str">
        <f t="shared" si="6"/>
        <v>NR_ES-SL-WatHeat</v>
      </c>
      <c r="F32" s="1">
        <f>IDEES!E260*IDEES!E147/'TechWaterHeat-COM'!F138/'TechWaterHeat-COM'!F191</f>
        <v>2.2961296702019549E-2</v>
      </c>
      <c r="G32" s="1">
        <f>IDEES!F260*IDEES!F147/'TechWaterHeat-COM'!G138/'TechWaterHeat-COM'!G191</f>
        <v>8.4154951402569705E-2</v>
      </c>
      <c r="H32" s="1">
        <f>IDEES!G260*IDEES!G147/'TechWaterHeat-COM'!H138/'TechWaterHeat-COM'!H191</f>
        <v>2.9972605665559925E-3</v>
      </c>
      <c r="I32" s="1">
        <f>IDEES!H260*IDEES!H147/'TechWaterHeat-COM'!I138/'TechWaterHeat-COM'!I191</f>
        <v>9.3192567241622323E-2</v>
      </c>
      <c r="J32" s="1">
        <f>IDEES!I260*IDEES!I147/'TechWaterHeat-COM'!J138/'TechWaterHeat-COM'!J191</f>
        <v>1.468127496012088E-3</v>
      </c>
      <c r="K32" s="1">
        <f>IDEES!J260*IDEES!J147/'TechWaterHeat-COM'!K138/'TechWaterHeat-COM'!K191</f>
        <v>1.8860301301110757E-3</v>
      </c>
      <c r="L32" s="1">
        <f>IDEES!K260*IDEES!K147/'TechWaterHeat-COM'!L138/'TechWaterHeat-COM'!L191</f>
        <v>0.64772101830274831</v>
      </c>
      <c r="M32" s="1">
        <f>IDEES!L260*IDEES!L147/'TechWaterHeat-COM'!M138/'TechWaterHeat-COM'!M191</f>
        <v>2.5983024431985844E-3</v>
      </c>
      <c r="N32" s="1">
        <f>IDEES!M260*IDEES!M147/'TechWaterHeat-COM'!N138/'TechWaterHeat-COM'!N191</f>
        <v>1.1175358338494292E-3</v>
      </c>
      <c r="O32" s="1">
        <f>IDEES!N260*IDEES!N147/'TechWaterHeat-COM'!O138/'TechWaterHeat-COM'!O191</f>
        <v>6.6439452757210526E-2</v>
      </c>
      <c r="P32" s="1">
        <f>IDEES!O260*IDEES!O147/'TechWaterHeat-COM'!P138/'TechWaterHeat-COM'!P191</f>
        <v>4.0656151767396115E-3</v>
      </c>
      <c r="Q32" s="1">
        <f>IDEES!P260*IDEES!P147/'TechWaterHeat-COM'!Q138/'TechWaterHeat-COM'!Q191</f>
        <v>0.16762064959917977</v>
      </c>
      <c r="R32" s="1">
        <f>IDEES!Q260*IDEES!Q147/'TechWaterHeat-COM'!R138/'TechWaterHeat-COM'!R191</f>
        <v>1.0394950755841416E-2</v>
      </c>
      <c r="S32" s="1">
        <f>IDEES!R260*IDEES!R147/'TechWaterHeat-COM'!S138/'TechWaterHeat-COM'!S191</f>
        <v>4.8424996829865216E-3</v>
      </c>
      <c r="T32" s="1">
        <f>IDEES!S260*IDEES!S147/'TechWaterHeat-COM'!T138/'TechWaterHeat-COM'!T191</f>
        <v>0</v>
      </c>
      <c r="U32" s="1">
        <f>IDEES!T260*IDEES!T147/'TechWaterHeat-COM'!U138/'TechWaterHeat-COM'!U191</f>
        <v>7.3244581083399332E-2</v>
      </c>
      <c r="V32" s="1">
        <f>IDEES!U260*IDEES!U147/'TechWaterHeat-COM'!V138/'TechWaterHeat-COM'!V191</f>
        <v>0</v>
      </c>
      <c r="W32" s="1">
        <f>IDEES!V260*IDEES!V147/'TechWaterHeat-COM'!W138/'TechWaterHeat-COM'!W191</f>
        <v>1.4578279501101047E-2</v>
      </c>
      <c r="X32" s="1">
        <f>IDEES!W260*IDEES!W147/'TechWaterHeat-COM'!X138/'TechWaterHeat-COM'!X191</f>
        <v>1.3440198752631939E-3</v>
      </c>
      <c r="Y32" s="1">
        <f>IDEES!X260*IDEES!X147/'TechWaterHeat-COM'!Y138/'TechWaterHeat-COM'!Y191</f>
        <v>2.8701026774320322E-3</v>
      </c>
      <c r="Z32" s="1">
        <f>IDEES!Y260*IDEES!Y147/'TechWaterHeat-COM'!Z138/'TechWaterHeat-COM'!Z191</f>
        <v>2.624390433732198E-3</v>
      </c>
      <c r="AA32" s="1">
        <f>IDEES!Z260*IDEES!Z147/'TechWaterHeat-COM'!AA138/'TechWaterHeat-COM'!AA191</f>
        <v>0</v>
      </c>
      <c r="AB32" s="1">
        <f>IDEES!AA260*IDEES!AA147/'TechWaterHeat-COM'!AB138/'TechWaterHeat-COM'!AB191</f>
        <v>2.6513893778205549E-2</v>
      </c>
      <c r="AC32" s="1">
        <f>IDEES!AB260*IDEES!AB147/'TechWaterHeat-COM'!AC138/'TechWaterHeat-COM'!AC191</f>
        <v>9.7877355022077568E-3</v>
      </c>
      <c r="AD32" s="1">
        <f>IDEES!AC260*IDEES!AC147/'TechWaterHeat-COM'!AD138/'TechWaterHeat-COM'!AD191</f>
        <v>5.500009429434298E-2</v>
      </c>
      <c r="AE32" s="1">
        <f>IDEES!AD260*IDEES!AD147/'TechWaterHeat-COM'!AE138/'TechWaterHeat-COM'!AE191</f>
        <v>1.0721834247821851E-2</v>
      </c>
      <c r="AF32" s="1">
        <f>IDEES!AE260*IDEES!AE147/'TechWaterHeat-COM'!AF138/'TechWaterHeat-COM'!AF191</f>
        <v>4.3263189427951796E-3</v>
      </c>
      <c r="AG32" s="1">
        <f>IDEES!AF260*IDEES!AF147/'TechWaterHeat-COM'!AG138/'TechWaterHeat-COM'!AG191</f>
        <v>2.3522655248536251E-2</v>
      </c>
      <c r="AH32" s="1">
        <f>IDEES!AG260*IDEES!AG147/'TechWaterHeat-COM'!AH138/'TechWaterHeat-COM'!AH191</f>
        <v>9.7402088317681233E-3</v>
      </c>
      <c r="AI32" s="1">
        <f>IDEES!AH260*IDEES!AH147/'TechWaterHeat-COM'!AI138/'TechWaterHeat-COM'!AI191</f>
        <v>3.1854922650645183E-3</v>
      </c>
      <c r="AJ32" s="1">
        <f>IDEES!AI260*IDEES!AI147/'TechWaterHeat-COM'!AJ138/'TechWaterHeat-COM'!AJ191</f>
        <v>0.14698267277315644</v>
      </c>
      <c r="AK32" s="1">
        <f>IDEES!AJ260*IDEES!AJ147/'TechWaterHeat-COM'!AK138/'TechWaterHeat-COM'!AK191</f>
        <v>4.2434731576538562E-4</v>
      </c>
      <c r="AL32" s="1">
        <f>IDEES!AK260*IDEES!AK147/'TechWaterHeat-COM'!AL138/'TechWaterHeat-COM'!AL191</f>
        <v>2.4726527415579098E-3</v>
      </c>
      <c r="AM32" s="1">
        <f>IDEES!AL260*IDEES!AL147/'TechWaterHeat-COM'!AM138/'TechWaterHeat-COM'!AM191</f>
        <v>0</v>
      </c>
      <c r="AN32" s="1">
        <f>IDEES!AM260*IDEES!AM147/'TechWaterHeat-COM'!AN138/'TechWaterHeat-COM'!AN191</f>
        <v>3.2971268307645111E-3</v>
      </c>
      <c r="AO32" s="1">
        <f>IDEES!AN260*IDEES!AN147/'TechWaterHeat-COM'!AO138/'TechWaterHeat-COM'!AO191</f>
        <v>4.5254450852002005E-3</v>
      </c>
      <c r="AP32" s="1">
        <f>IDEES!AO260*IDEES!AO147/'TechWaterHeat-COM'!AP138/'TechWaterHeat-COM'!AP191</f>
        <v>1.5137902618029544E-3</v>
      </c>
      <c r="AQ32" s="7"/>
      <c r="AR32" s="7"/>
      <c r="AS32" s="7"/>
      <c r="AT32" s="7"/>
    </row>
    <row r="33" spans="1:46" x14ac:dyDescent="0.25">
      <c r="A33" t="str">
        <f t="shared" si="5"/>
        <v>LPG</v>
      </c>
      <c r="C33" t="str">
        <f>TechComm!L93</f>
        <v>C_ES-WH-SL_LPG</v>
      </c>
      <c r="D33" t="str">
        <f t="shared" si="2"/>
        <v>COMLPG</v>
      </c>
      <c r="E33" t="str">
        <f t="shared" si="6"/>
        <v>NR_ES-SL-WatHeat</v>
      </c>
      <c r="F33" s="1">
        <f>IDEES!E261*IDEES!E148/'TechWaterHeat-COM'!F139/'TechWaterHeat-COM'!F192</f>
        <v>2.3877601877189411E-3</v>
      </c>
      <c r="G33" s="1">
        <f>IDEES!F261*IDEES!F148/'TechWaterHeat-COM'!G139/'TechWaterHeat-COM'!G192</f>
        <v>1.943093658744225E-2</v>
      </c>
      <c r="H33" s="1">
        <f>IDEES!G261*IDEES!G148/'TechWaterHeat-COM'!H139/'TechWaterHeat-COM'!H192</f>
        <v>8.4117983483561194E-4</v>
      </c>
      <c r="I33" s="1">
        <f>IDEES!H261*IDEES!H148/'TechWaterHeat-COM'!I139/'TechWaterHeat-COM'!I192</f>
        <v>0</v>
      </c>
      <c r="J33" s="1">
        <f>IDEES!I261*IDEES!I148/'TechWaterHeat-COM'!J139/'TechWaterHeat-COM'!J192</f>
        <v>0</v>
      </c>
      <c r="K33" s="1">
        <f>IDEES!J261*IDEES!J148/'TechWaterHeat-COM'!K139/'TechWaterHeat-COM'!K192</f>
        <v>0</v>
      </c>
      <c r="L33" s="1">
        <f>IDEES!K261*IDEES!K148/'TechWaterHeat-COM'!L139/'TechWaterHeat-COM'!L192</f>
        <v>4.2780975660599581E-2</v>
      </c>
      <c r="M33" s="1">
        <f>IDEES!L261*IDEES!L148/'TechWaterHeat-COM'!M139/'TechWaterHeat-COM'!M192</f>
        <v>2.2100211047587406E-4</v>
      </c>
      <c r="N33" s="1">
        <f>IDEES!M261*IDEES!M148/'TechWaterHeat-COM'!N139/'TechWaterHeat-COM'!N192</f>
        <v>2.9071829979035142E-5</v>
      </c>
      <c r="O33" s="1">
        <f>IDEES!N261*IDEES!N148/'TechWaterHeat-COM'!O139/'TechWaterHeat-COM'!O192</f>
        <v>2.9491311653661402E-2</v>
      </c>
      <c r="P33" s="1">
        <f>IDEES!O261*IDEES!O148/'TechWaterHeat-COM'!P139/'TechWaterHeat-COM'!P192</f>
        <v>0</v>
      </c>
      <c r="Q33" s="1">
        <f>IDEES!P261*IDEES!P148/'TechWaterHeat-COM'!Q139/'TechWaterHeat-COM'!Q192</f>
        <v>6.564639509829473E-2</v>
      </c>
      <c r="R33" s="1">
        <f>IDEES!Q261*IDEES!Q148/'TechWaterHeat-COM'!R139/'TechWaterHeat-COM'!R192</f>
        <v>1.4873338162268734E-3</v>
      </c>
      <c r="S33" s="1">
        <f>IDEES!R261*IDEES!R148/'TechWaterHeat-COM'!S139/'TechWaterHeat-COM'!S192</f>
        <v>5.8290555104659485E-4</v>
      </c>
      <c r="T33" s="1">
        <f>IDEES!S261*IDEES!S148/'TechWaterHeat-COM'!T139/'TechWaterHeat-COM'!T192</f>
        <v>1.2067919368292295E-3</v>
      </c>
      <c r="U33" s="1">
        <f>IDEES!T261*IDEES!T148/'TechWaterHeat-COM'!U139/'TechWaterHeat-COM'!U192</f>
        <v>1.1446973760031178E-3</v>
      </c>
      <c r="V33" s="1">
        <f>IDEES!U261*IDEES!U148/'TechWaterHeat-COM'!V139/'TechWaterHeat-COM'!V192</f>
        <v>3.1571019372176646E-5</v>
      </c>
      <c r="W33" s="1">
        <f>IDEES!V261*IDEES!V148/'TechWaterHeat-COM'!W139/'TechWaterHeat-COM'!W192</f>
        <v>8.5284279106024694E-2</v>
      </c>
      <c r="X33" s="1">
        <f>IDEES!W261*IDEES!W148/'TechWaterHeat-COM'!X139/'TechWaterHeat-COM'!X192</f>
        <v>0</v>
      </c>
      <c r="Y33" s="1">
        <f>IDEES!X261*IDEES!X148/'TechWaterHeat-COM'!Y139/'TechWaterHeat-COM'!Y192</f>
        <v>1.8566814318270524E-3</v>
      </c>
      <c r="Z33" s="1">
        <f>IDEES!Y261*IDEES!Y148/'TechWaterHeat-COM'!Z139/'TechWaterHeat-COM'!Z192</f>
        <v>1.1667394320791654E-4</v>
      </c>
      <c r="AA33" s="1">
        <f>IDEES!Z261*IDEES!Z148/'TechWaterHeat-COM'!AA139/'TechWaterHeat-COM'!AA192</f>
        <v>3.6863251675188643E-4</v>
      </c>
      <c r="AB33" s="1">
        <f>IDEES!AA261*IDEES!AA148/'TechWaterHeat-COM'!AB139/'TechWaterHeat-COM'!AB192</f>
        <v>4.7046686563048928E-3</v>
      </c>
      <c r="AC33" s="1">
        <f>IDEES!AB261*IDEES!AB148/'TechWaterHeat-COM'!AC139/'TechWaterHeat-COM'!AC192</f>
        <v>2.5325448148550399E-4</v>
      </c>
      <c r="AD33" s="1">
        <f>IDEES!AC261*IDEES!AC148/'TechWaterHeat-COM'!AD139/'TechWaterHeat-COM'!AD192</f>
        <v>5.6921027987696686E-3</v>
      </c>
      <c r="AE33" s="1">
        <f>IDEES!AD261*IDEES!AD148/'TechWaterHeat-COM'!AE139/'TechWaterHeat-COM'!AE192</f>
        <v>2.0441987168705786E-3</v>
      </c>
      <c r="AF33" s="1">
        <f>IDEES!AE261*IDEES!AE148/'TechWaterHeat-COM'!AF139/'TechWaterHeat-COM'!AF192</f>
        <v>1.2385368513699103E-3</v>
      </c>
      <c r="AG33" s="1">
        <f>IDEES!AF261*IDEES!AF148/'TechWaterHeat-COM'!AG139/'TechWaterHeat-COM'!AG192</f>
        <v>2.0777978646926938E-4</v>
      </c>
      <c r="AH33" s="1">
        <f>IDEES!AG261*IDEES!AG148/'TechWaterHeat-COM'!AH139/'TechWaterHeat-COM'!AH192</f>
        <v>4.7774781413456747E-3</v>
      </c>
      <c r="AI33" s="1">
        <f>IDEES!AH261*IDEES!AH148/'TechWaterHeat-COM'!AI139/'TechWaterHeat-COM'!AI192</f>
        <v>1.1159931637980259E-3</v>
      </c>
      <c r="AJ33" s="1">
        <f>IDEES!AI261*IDEES!AI148/'TechWaterHeat-COM'!AJ139/'TechWaterHeat-COM'!AJ192</f>
        <v>0</v>
      </c>
      <c r="AK33" s="1">
        <f>IDEES!AJ261*IDEES!AJ148/'TechWaterHeat-COM'!AK139/'TechWaterHeat-COM'!AK192</f>
        <v>8.1801890741869238E-4</v>
      </c>
      <c r="AL33" s="1">
        <f>IDEES!AK261*IDEES!AK148/'TechWaterHeat-COM'!AL139/'TechWaterHeat-COM'!AL192</f>
        <v>0</v>
      </c>
      <c r="AM33" s="1">
        <f>IDEES!AL261*IDEES!AL148/'TechWaterHeat-COM'!AM139/'TechWaterHeat-COM'!AM192</f>
        <v>0</v>
      </c>
      <c r="AN33" s="1">
        <f>IDEES!AM261*IDEES!AM148/'TechWaterHeat-COM'!AN139/'TechWaterHeat-COM'!AN192</f>
        <v>2.2713990551749772E-4</v>
      </c>
      <c r="AO33" s="1">
        <f>IDEES!AN261*IDEES!AN148/'TechWaterHeat-COM'!AO139/'TechWaterHeat-COM'!AO192</f>
        <v>2.295648867151934E-4</v>
      </c>
      <c r="AP33" s="1">
        <f>IDEES!AO261*IDEES!AO148/'TechWaterHeat-COM'!AP139/'TechWaterHeat-COM'!AP192</f>
        <v>4.4618845710535073E-4</v>
      </c>
      <c r="AQ33" s="7"/>
      <c r="AR33" s="7"/>
      <c r="AS33" s="7"/>
      <c r="AT33" s="7"/>
    </row>
    <row r="34" spans="1:46" x14ac:dyDescent="0.25">
      <c r="A34" t="str">
        <f t="shared" si="5"/>
        <v>Solar</v>
      </c>
      <c r="C34" t="str">
        <f>TechComm!L94</f>
        <v>C_ES-WH-SL_SOL</v>
      </c>
      <c r="D34" t="str">
        <f t="shared" si="2"/>
        <v>COMSOL</v>
      </c>
      <c r="E34" t="str">
        <f t="shared" si="6"/>
        <v>NR_ES-SL-WatHeat</v>
      </c>
      <c r="F34" s="1">
        <f>IDEES!E262*IDEES!E149/'TechWaterHeat-COM'!F140/'TechWaterHeat-COM'!F193</f>
        <v>5.8887905662169789E-2</v>
      </c>
      <c r="G34" s="1">
        <f>IDEES!F262*IDEES!F149/'TechWaterHeat-COM'!G140/'TechWaterHeat-COM'!G193</f>
        <v>8.0643720018966651E-4</v>
      </c>
      <c r="H34" s="1">
        <f>IDEES!G262*IDEES!G149/'TechWaterHeat-COM'!H140/'TechWaterHeat-COM'!H193</f>
        <v>3.7368992522577231E-3</v>
      </c>
      <c r="I34" s="1">
        <f>IDEES!H262*IDEES!H149/'TechWaterHeat-COM'!I140/'TechWaterHeat-COM'!I193</f>
        <v>5.5331193926251637E-3</v>
      </c>
      <c r="J34" s="1">
        <f>IDEES!I262*IDEES!I149/'TechWaterHeat-COM'!J140/'TechWaterHeat-COM'!J193</f>
        <v>6.3538727368426329E-3</v>
      </c>
      <c r="K34" s="1">
        <f>IDEES!J262*IDEES!J149/'TechWaterHeat-COM'!K140/'TechWaterHeat-COM'!K193</f>
        <v>1.8922187051540963E-3</v>
      </c>
      <c r="L34" s="1">
        <f>IDEES!K262*IDEES!K149/'TechWaterHeat-COM'!L140/'TechWaterHeat-COM'!L193</f>
        <v>1.3882211536504672E-2</v>
      </c>
      <c r="M34" s="1">
        <f>IDEES!L262*IDEES!L149/'TechWaterHeat-COM'!M140/'TechWaterHeat-COM'!M193</f>
        <v>8.4367927947396357E-4</v>
      </c>
      <c r="N34" s="1">
        <f>IDEES!M262*IDEES!M149/'TechWaterHeat-COM'!N140/'TechWaterHeat-COM'!N193</f>
        <v>0</v>
      </c>
      <c r="O34" s="1">
        <f>IDEES!N262*IDEES!N149/'TechWaterHeat-COM'!O140/'TechWaterHeat-COM'!O193</f>
        <v>1.9959670367372919E-2</v>
      </c>
      <c r="P34" s="1">
        <f>IDEES!O262*IDEES!O149/'TechWaterHeat-COM'!P140/'TechWaterHeat-COM'!P193</f>
        <v>0</v>
      </c>
      <c r="Q34" s="1">
        <f>IDEES!P262*IDEES!P149/'TechWaterHeat-COM'!Q140/'TechWaterHeat-COM'!Q193</f>
        <v>1.5146416757915513E-2</v>
      </c>
      <c r="R34" s="1">
        <f>IDEES!Q262*IDEES!Q149/'TechWaterHeat-COM'!R140/'TechWaterHeat-COM'!R193</f>
        <v>2.5450950912031044E-3</v>
      </c>
      <c r="S34" s="1">
        <f>IDEES!R262*IDEES!R149/'TechWaterHeat-COM'!S140/'TechWaterHeat-COM'!S193</f>
        <v>0</v>
      </c>
      <c r="T34" s="1">
        <f>IDEES!S262*IDEES!S149/'TechWaterHeat-COM'!T140/'TechWaterHeat-COM'!T193</f>
        <v>1.6538843030972723E-4</v>
      </c>
      <c r="U34" s="1">
        <f>IDEES!T262*IDEES!T149/'TechWaterHeat-COM'!U140/'TechWaterHeat-COM'!U193</f>
        <v>3.6325803822889725E-4</v>
      </c>
      <c r="V34" s="1">
        <f>IDEES!U262*IDEES!U149/'TechWaterHeat-COM'!V140/'TechWaterHeat-COM'!V193</f>
        <v>0</v>
      </c>
      <c r="W34" s="1">
        <f>IDEES!V262*IDEES!V149/'TechWaterHeat-COM'!W140/'TechWaterHeat-COM'!W193</f>
        <v>1.8678599059645584E-2</v>
      </c>
      <c r="X34" s="1">
        <f>IDEES!W262*IDEES!W149/'TechWaterHeat-COM'!X140/'TechWaterHeat-COM'!X193</f>
        <v>0</v>
      </c>
      <c r="Y34" s="1">
        <f>IDEES!X262*IDEES!X149/'TechWaterHeat-COM'!Y140/'TechWaterHeat-COM'!Y193</f>
        <v>0</v>
      </c>
      <c r="Z34" s="1">
        <f>IDEES!Y262*IDEES!Y149/'TechWaterHeat-COM'!Z140/'TechWaterHeat-COM'!Z193</f>
        <v>0</v>
      </c>
      <c r="AA34" s="1">
        <f>IDEES!Z262*IDEES!Z149/'TechWaterHeat-COM'!AA140/'TechWaterHeat-COM'!AA193</f>
        <v>0</v>
      </c>
      <c r="AB34" s="1">
        <f>IDEES!AA262*IDEES!AA149/'TechWaterHeat-COM'!AB140/'TechWaterHeat-COM'!AB193</f>
        <v>2.9635971743299495E-3</v>
      </c>
      <c r="AC34" s="1">
        <f>IDEES!AB262*IDEES!AB149/'TechWaterHeat-COM'!AC140/'TechWaterHeat-COM'!AC193</f>
        <v>0</v>
      </c>
      <c r="AD34" s="1">
        <f>IDEES!AC262*IDEES!AC149/'TechWaterHeat-COM'!AD140/'TechWaterHeat-COM'!AD193</f>
        <v>2.3645307524374579E-3</v>
      </c>
      <c r="AE34" s="1">
        <f>IDEES!AD262*IDEES!AD149/'TechWaterHeat-COM'!AE140/'TechWaterHeat-COM'!AE193</f>
        <v>1.6234006366317676E-2</v>
      </c>
      <c r="AF34" s="1">
        <f>IDEES!AE262*IDEES!AE149/'TechWaterHeat-COM'!AF140/'TechWaterHeat-COM'!AF193</f>
        <v>7.1292384495601734E-5</v>
      </c>
      <c r="AG34" s="1">
        <f>IDEES!AF262*IDEES!AF149/'TechWaterHeat-COM'!AG140/'TechWaterHeat-COM'!AG193</f>
        <v>0</v>
      </c>
      <c r="AH34" s="1">
        <f>IDEES!AG262*IDEES!AG149/'TechWaterHeat-COM'!AH140/'TechWaterHeat-COM'!AH193</f>
        <v>0</v>
      </c>
      <c r="AI34" s="1">
        <f>IDEES!AH262*IDEES!AH149/'TechWaterHeat-COM'!AI140/'TechWaterHeat-COM'!AI193</f>
        <v>2.3764128165200578E-5</v>
      </c>
      <c r="AJ34" s="1">
        <f>IDEES!AI262*IDEES!AI149/'TechWaterHeat-COM'!AJ140/'TechWaterHeat-COM'!AJ193</f>
        <v>0</v>
      </c>
      <c r="AK34" s="1">
        <f>IDEES!AJ262*IDEES!AJ149/'TechWaterHeat-COM'!AK140/'TechWaterHeat-COM'!AK193</f>
        <v>3.2758474788490998E-3</v>
      </c>
      <c r="AL34" s="1">
        <f>IDEES!AK262*IDEES!AK149/'TechWaterHeat-COM'!AL140/'TechWaterHeat-COM'!AL193</f>
        <v>0</v>
      </c>
      <c r="AM34" s="1">
        <f>IDEES!AL262*IDEES!AL149/'TechWaterHeat-COM'!AM140/'TechWaterHeat-COM'!AM193</f>
        <v>0</v>
      </c>
      <c r="AN34" s="1">
        <f>IDEES!AM262*IDEES!AM149/'TechWaterHeat-COM'!AN140/'TechWaterHeat-COM'!AN193</f>
        <v>0</v>
      </c>
      <c r="AO34" s="1">
        <f>IDEES!AN262*IDEES!AN149/'TechWaterHeat-COM'!AO140/'TechWaterHeat-COM'!AO193</f>
        <v>0</v>
      </c>
      <c r="AP34" s="1">
        <f>IDEES!AO262*IDEES!AO149/'TechWaterHeat-COM'!AP140/'TechWaterHeat-COM'!AP193</f>
        <v>2.9939200111339832E-4</v>
      </c>
      <c r="AQ34" s="7"/>
      <c r="AR34" s="7"/>
      <c r="AS34" s="7"/>
      <c r="AT34" s="7"/>
    </row>
    <row r="35" spans="1:46" x14ac:dyDescent="0.25">
      <c r="A35" t="str">
        <f t="shared" si="5"/>
        <v>Solids</v>
      </c>
      <c r="C35" t="str">
        <f>TechComm!L95</f>
        <v>C_ES-WH-SL_COA</v>
      </c>
      <c r="D35" t="str">
        <f t="shared" si="2"/>
        <v>COMCOA</v>
      </c>
      <c r="E35" t="str">
        <f t="shared" si="6"/>
        <v>NR_ES-SL-WatHeat</v>
      </c>
      <c r="F35" s="1">
        <f>IDEES!E263*IDEES!E150/'TechWaterHeat-COM'!F141/'TechWaterHeat-COM'!F194</f>
        <v>0</v>
      </c>
      <c r="G35" s="1">
        <f>IDEES!F263*IDEES!F150/'TechWaterHeat-COM'!G141/'TechWaterHeat-COM'!G194</f>
        <v>0</v>
      </c>
      <c r="H35" s="1">
        <f>IDEES!G263*IDEES!G150/'TechWaterHeat-COM'!H141/'TechWaterHeat-COM'!H194</f>
        <v>0</v>
      </c>
      <c r="I35" s="1">
        <f>IDEES!H263*IDEES!H150/'TechWaterHeat-COM'!I141/'TechWaterHeat-COM'!I194</f>
        <v>0</v>
      </c>
      <c r="J35" s="1">
        <f>IDEES!I263*IDEES!I150/'TechWaterHeat-COM'!J141/'TechWaterHeat-COM'!J194</f>
        <v>0</v>
      </c>
      <c r="K35" s="1">
        <f>IDEES!J263*IDEES!J150/'TechWaterHeat-COM'!K141/'TechWaterHeat-COM'!K194</f>
        <v>0</v>
      </c>
      <c r="L35" s="1">
        <f>IDEES!K263*IDEES!K150/'TechWaterHeat-COM'!L141/'TechWaterHeat-COM'!L194</f>
        <v>0</v>
      </c>
      <c r="M35" s="1">
        <f>IDEES!L263*IDEES!L150/'TechWaterHeat-COM'!M141/'TechWaterHeat-COM'!M194</f>
        <v>0</v>
      </c>
      <c r="N35" s="1">
        <f>IDEES!M263*IDEES!M150/'TechWaterHeat-COM'!N141/'TechWaterHeat-COM'!N194</f>
        <v>0</v>
      </c>
      <c r="O35" s="1">
        <f>IDEES!N263*IDEES!N150/'TechWaterHeat-COM'!O141/'TechWaterHeat-COM'!O194</f>
        <v>0</v>
      </c>
      <c r="P35" s="1">
        <f>IDEES!O263*IDEES!O150/'TechWaterHeat-COM'!P141/'TechWaterHeat-COM'!P194</f>
        <v>0</v>
      </c>
      <c r="Q35" s="1">
        <f>IDEES!P263*IDEES!P150/'TechWaterHeat-COM'!Q141/'TechWaterHeat-COM'!Q194</f>
        <v>0</v>
      </c>
      <c r="R35" s="1">
        <f>IDEES!Q263*IDEES!Q150/'TechWaterHeat-COM'!R141/'TechWaterHeat-COM'!R194</f>
        <v>0</v>
      </c>
      <c r="S35" s="1">
        <f>IDEES!R263*IDEES!R150/'TechWaterHeat-COM'!S141/'TechWaterHeat-COM'!S194</f>
        <v>0</v>
      </c>
      <c r="T35" s="1">
        <f>IDEES!S263*IDEES!S150/'TechWaterHeat-COM'!T141/'TechWaterHeat-COM'!T194</f>
        <v>0</v>
      </c>
      <c r="U35" s="1">
        <f>IDEES!T263*IDEES!T150/'TechWaterHeat-COM'!U141/'TechWaterHeat-COM'!U194</f>
        <v>0</v>
      </c>
      <c r="V35" s="1">
        <f>IDEES!U263*IDEES!U150/'TechWaterHeat-COM'!V141/'TechWaterHeat-COM'!V194</f>
        <v>0</v>
      </c>
      <c r="W35" s="1">
        <f>IDEES!V263*IDEES!V150/'TechWaterHeat-COM'!W141/'TechWaterHeat-COM'!W194</f>
        <v>0</v>
      </c>
      <c r="X35" s="1">
        <f>IDEES!W263*IDEES!W150/'TechWaterHeat-COM'!X141/'TechWaterHeat-COM'!X194</f>
        <v>0</v>
      </c>
      <c r="Y35" s="1">
        <f>IDEES!X263*IDEES!X150/'TechWaterHeat-COM'!Y141/'TechWaterHeat-COM'!Y194</f>
        <v>0</v>
      </c>
      <c r="Z35" s="1">
        <f>IDEES!Y263*IDEES!Y150/'TechWaterHeat-COM'!Z141/'TechWaterHeat-COM'!Z194</f>
        <v>0</v>
      </c>
      <c r="AA35" s="1">
        <f>IDEES!Z263*IDEES!Z150/'TechWaterHeat-COM'!AA141/'TechWaterHeat-COM'!AA194</f>
        <v>0</v>
      </c>
      <c r="AB35" s="1">
        <f>IDEES!AA263*IDEES!AA150/'TechWaterHeat-COM'!AB141/'TechWaterHeat-COM'!AB194</f>
        <v>0</v>
      </c>
      <c r="AC35" s="1">
        <f>IDEES!AB263*IDEES!AB150/'TechWaterHeat-COM'!AC141/'TechWaterHeat-COM'!AC194</f>
        <v>0</v>
      </c>
      <c r="AD35" s="1">
        <f>IDEES!AC263*IDEES!AC150/'TechWaterHeat-COM'!AD141/'TechWaterHeat-COM'!AD194</f>
        <v>4.8011163218158168E-2</v>
      </c>
      <c r="AE35" s="1">
        <f>IDEES!AD263*IDEES!AD150/'TechWaterHeat-COM'!AE141/'TechWaterHeat-COM'!AE194</f>
        <v>0</v>
      </c>
      <c r="AF35" s="1">
        <f>IDEES!AE263*IDEES!AE150/'TechWaterHeat-COM'!AF141/'TechWaterHeat-COM'!AF194</f>
        <v>0</v>
      </c>
      <c r="AG35" s="1">
        <f>IDEES!AF263*IDEES!AF150/'TechWaterHeat-COM'!AG141/'TechWaterHeat-COM'!AG194</f>
        <v>0</v>
      </c>
      <c r="AH35" s="1">
        <f>IDEES!AG263*IDEES!AG150/'TechWaterHeat-COM'!AH141/'TechWaterHeat-COM'!AH194</f>
        <v>0</v>
      </c>
      <c r="AI35" s="1">
        <f>IDEES!AH263*IDEES!AH150/'TechWaterHeat-COM'!AI141/'TechWaterHeat-COM'!AI194</f>
        <v>6.8020955202059809E-3</v>
      </c>
      <c r="AJ35" s="1">
        <f>IDEES!AI263*IDEES!AI150/'TechWaterHeat-COM'!AJ141/'TechWaterHeat-COM'!AJ194</f>
        <v>0</v>
      </c>
      <c r="AK35" s="1">
        <f>IDEES!AJ263*IDEES!AJ150/'TechWaterHeat-COM'!AK141/'TechWaterHeat-COM'!AK194</f>
        <v>3.2743505188435342E-4</v>
      </c>
      <c r="AL35" s="1">
        <f>IDEES!AK263*IDEES!AK150/'TechWaterHeat-COM'!AL141/'TechWaterHeat-COM'!AL194</f>
        <v>0</v>
      </c>
      <c r="AM35" s="1">
        <f>IDEES!AL263*IDEES!AL150/'TechWaterHeat-COM'!AM141/'TechWaterHeat-COM'!AM194</f>
        <v>0</v>
      </c>
      <c r="AN35" s="1">
        <f>IDEES!AM263*IDEES!AM150/'TechWaterHeat-COM'!AN141/'TechWaterHeat-COM'!AN194</f>
        <v>0</v>
      </c>
      <c r="AO35" s="1">
        <f>IDEES!AN263*IDEES!AN150/'TechWaterHeat-COM'!AO141/'TechWaterHeat-COM'!AO194</f>
        <v>0</v>
      </c>
      <c r="AP35" s="1">
        <f>IDEES!AO263*IDEES!AO150/'TechWaterHeat-COM'!AP141/'TechWaterHeat-COM'!AP194</f>
        <v>0</v>
      </c>
      <c r="AQ35" s="7"/>
      <c r="AR35" s="7"/>
      <c r="AS35" s="7"/>
      <c r="AT35" s="7"/>
    </row>
    <row r="36" spans="1:46" x14ac:dyDescent="0.25">
      <c r="A36" t="str">
        <f t="shared" si="5"/>
        <v>Biomass and wastes</v>
      </c>
      <c r="C36" t="str">
        <f>TechComm!L96</f>
        <v>C_ES-WH-SS_BIO</v>
      </c>
      <c r="D36" t="str">
        <f t="shared" si="2"/>
        <v>COMBIO</v>
      </c>
      <c r="E36" t="str">
        <f>TechComm!C35</f>
        <v>NR_ES-SS-WatHeat</v>
      </c>
      <c r="F36" s="1">
        <f>IDEES!E284*IDEES!E143/'TechWaterHeat-COM'!F142/'TechWaterHeat-COM'!F195</f>
        <v>2.4227176589532366E-3</v>
      </c>
      <c r="G36" s="1">
        <f>IDEES!F284*IDEES!F143/'TechWaterHeat-COM'!G142/'TechWaterHeat-COM'!G195</f>
        <v>5.2536988907369959E-5</v>
      </c>
      <c r="H36" s="1">
        <f>IDEES!G284*IDEES!G143/'TechWaterHeat-COM'!H142/'TechWaterHeat-COM'!H195</f>
        <v>2.2250686371811913E-4</v>
      </c>
      <c r="I36" s="1">
        <f>IDEES!H284*IDEES!H143/'TechWaterHeat-COM'!I142/'TechWaterHeat-COM'!I195</f>
        <v>1.0058688406077012E-2</v>
      </c>
      <c r="J36" s="1">
        <f>IDEES!I284*IDEES!I143/'TechWaterHeat-COM'!J142/'TechWaterHeat-COM'!J195</f>
        <v>1.6076595540588285E-4</v>
      </c>
      <c r="K36" s="1">
        <f>IDEES!J284*IDEES!J143/'TechWaterHeat-COM'!K142/'TechWaterHeat-COM'!K195</f>
        <v>1.1870133869585102E-3</v>
      </c>
      <c r="L36" s="1">
        <f>IDEES!K284*IDEES!K143/'TechWaterHeat-COM'!L142/'TechWaterHeat-COM'!L195</f>
        <v>0</v>
      </c>
      <c r="M36" s="1">
        <f>IDEES!L284*IDEES!L143/'TechWaterHeat-COM'!M142/'TechWaterHeat-COM'!M195</f>
        <v>6.1019038054231612E-4</v>
      </c>
      <c r="N36" s="1">
        <f>IDEES!M284*IDEES!M143/'TechWaterHeat-COM'!N142/'TechWaterHeat-COM'!N195</f>
        <v>3.1559383483140374E-4</v>
      </c>
      <c r="O36" s="1">
        <f>IDEES!N284*IDEES!N143/'TechWaterHeat-COM'!O142/'TechWaterHeat-COM'!O195</f>
        <v>2.7877638956192116E-3</v>
      </c>
      <c r="P36" s="1">
        <f>IDEES!O284*IDEES!O143/'TechWaterHeat-COM'!P142/'TechWaterHeat-COM'!P195</f>
        <v>1.5623163417090719E-3</v>
      </c>
      <c r="Q36" s="1">
        <f>IDEES!P284*IDEES!P143/'TechWaterHeat-COM'!Q142/'TechWaterHeat-COM'!Q195</f>
        <v>2.4538746286888694E-2</v>
      </c>
      <c r="R36" s="1">
        <f>IDEES!Q284*IDEES!Q143/'TechWaterHeat-COM'!R142/'TechWaterHeat-COM'!R195</f>
        <v>0</v>
      </c>
      <c r="S36" s="1">
        <f>IDEES!R284*IDEES!R143/'TechWaterHeat-COM'!S142/'TechWaterHeat-COM'!S195</f>
        <v>9.8961909002605151E-5</v>
      </c>
      <c r="T36" s="1">
        <f>IDEES!S284*IDEES!S143/'TechWaterHeat-COM'!T142/'TechWaterHeat-COM'!T195</f>
        <v>3.4987111698525555E-3</v>
      </c>
      <c r="U36" s="1">
        <f>IDEES!T284*IDEES!T143/'TechWaterHeat-COM'!U142/'TechWaterHeat-COM'!U195</f>
        <v>3.9308819596889637E-4</v>
      </c>
      <c r="V36" s="1">
        <f>IDEES!U284*IDEES!U143/'TechWaterHeat-COM'!V142/'TechWaterHeat-COM'!V195</f>
        <v>0</v>
      </c>
      <c r="W36" s="1">
        <f>IDEES!V284*IDEES!V143/'TechWaterHeat-COM'!W142/'TechWaterHeat-COM'!W195</f>
        <v>0</v>
      </c>
      <c r="X36" s="1">
        <f>IDEES!W284*IDEES!W143/'TechWaterHeat-COM'!X142/'TechWaterHeat-COM'!X195</f>
        <v>8.622996585546164E-4</v>
      </c>
      <c r="Y36" s="1">
        <f>IDEES!X284*IDEES!X143/'TechWaterHeat-COM'!Y142/'TechWaterHeat-COM'!Y195</f>
        <v>0</v>
      </c>
      <c r="Z36" s="1">
        <f>IDEES!Y284*IDEES!Y143/'TechWaterHeat-COM'!Z142/'TechWaterHeat-COM'!Z195</f>
        <v>3.4295775983219645E-3</v>
      </c>
      <c r="AA36" s="1">
        <f>IDEES!Z284*IDEES!Z143/'TechWaterHeat-COM'!AA142/'TechWaterHeat-COM'!AA195</f>
        <v>0</v>
      </c>
      <c r="AB36" s="1">
        <f>IDEES!AA284*IDEES!AA143/'TechWaterHeat-COM'!AB142/'TechWaterHeat-COM'!AB195</f>
        <v>4.2762805437843306E-4</v>
      </c>
      <c r="AC36" s="1">
        <f>IDEES!AB284*IDEES!AB143/'TechWaterHeat-COM'!AC142/'TechWaterHeat-COM'!AC195</f>
        <v>6.0500589318757993E-4</v>
      </c>
      <c r="AD36" s="1">
        <f>IDEES!AC284*IDEES!AC143/'TechWaterHeat-COM'!AD142/'TechWaterHeat-COM'!AD195</f>
        <v>5.3154647477186125E-3</v>
      </c>
      <c r="AE36" s="1">
        <f>IDEES!AD284*IDEES!AD143/'TechWaterHeat-COM'!AE142/'TechWaterHeat-COM'!AE195</f>
        <v>0</v>
      </c>
      <c r="AF36" s="1">
        <f>IDEES!AE284*IDEES!AE143/'TechWaterHeat-COM'!AF142/'TechWaterHeat-COM'!AF195</f>
        <v>0</v>
      </c>
      <c r="AG36" s="1">
        <f>IDEES!AF284*IDEES!AF143/'TechWaterHeat-COM'!AG142/'TechWaterHeat-COM'!AG195</f>
        <v>7.4418878471492055E-4</v>
      </c>
      <c r="AH36" s="1">
        <f>IDEES!AG284*IDEES!AG143/'TechWaterHeat-COM'!AH142/'TechWaterHeat-COM'!AH195</f>
        <v>0</v>
      </c>
      <c r="AI36" s="1">
        <f>IDEES!AH284*IDEES!AH143/'TechWaterHeat-COM'!AI142/'TechWaterHeat-COM'!AI195</f>
        <v>4.4754337612733057E-4</v>
      </c>
      <c r="AJ36" s="1">
        <f>IDEES!AI284*IDEES!AI143/'TechWaterHeat-COM'!AJ142/'TechWaterHeat-COM'!AJ195</f>
        <v>1.5638522032050397E-3</v>
      </c>
      <c r="AK36" s="1">
        <f>IDEES!AJ284*IDEES!AJ143/'TechWaterHeat-COM'!AK142/'TechWaterHeat-COM'!AK195</f>
        <v>4.9946451909186219E-4</v>
      </c>
      <c r="AL36" s="1">
        <f>IDEES!AK284*IDEES!AK143/'TechWaterHeat-COM'!AL142/'TechWaterHeat-COM'!AL195</f>
        <v>0</v>
      </c>
      <c r="AM36" s="1">
        <f>IDEES!AL284*IDEES!AL143/'TechWaterHeat-COM'!AM142/'TechWaterHeat-COM'!AM195</f>
        <v>0</v>
      </c>
      <c r="AN36" s="1">
        <f>IDEES!AM284*IDEES!AM143/'TechWaterHeat-COM'!AN142/'TechWaterHeat-COM'!AN195</f>
        <v>4.5421051521994828E-4</v>
      </c>
      <c r="AO36" s="1">
        <f>IDEES!AN284*IDEES!AN143/'TechWaterHeat-COM'!AO142/'TechWaterHeat-COM'!AO195</f>
        <v>6.323946753062328E-4</v>
      </c>
      <c r="AP36" s="1">
        <f>IDEES!AO284*IDEES!AO143/'TechWaterHeat-COM'!AP142/'TechWaterHeat-COM'!AP195</f>
        <v>2.0122878114744365E-4</v>
      </c>
      <c r="AQ36" s="7"/>
      <c r="AR36" s="7"/>
      <c r="AS36" s="7"/>
      <c r="AT36" s="7"/>
    </row>
    <row r="37" spans="1:46" x14ac:dyDescent="0.25">
      <c r="A37" t="str">
        <f t="shared" si="5"/>
        <v>Derived heat</v>
      </c>
      <c r="C37" t="str">
        <f>TechComm!L97</f>
        <v>C_ES-WH-SS_HET</v>
      </c>
      <c r="D37" t="str">
        <f t="shared" si="2"/>
        <v>COMHET</v>
      </c>
      <c r="E37" t="str">
        <f>E36</f>
        <v>NR_ES-SS-WatHeat</v>
      </c>
      <c r="F37" s="1">
        <f>IDEES!E285*IDEES!E144/'TechWaterHeat-COM'!F143/'TechWaterHeat-COM'!F196</f>
        <v>3.8089069144640934E-2</v>
      </c>
      <c r="G37" s="1">
        <f>IDEES!F285*IDEES!F144/'TechWaterHeat-COM'!G143/'TechWaterHeat-COM'!G196</f>
        <v>1.2199252533333156E-2</v>
      </c>
      <c r="H37" s="1">
        <f>IDEES!G285*IDEES!G144/'TechWaterHeat-COM'!H143/'TechWaterHeat-COM'!H196</f>
        <v>7.5913398584833043E-3</v>
      </c>
      <c r="I37" s="1">
        <f>IDEES!H285*IDEES!H144/'TechWaterHeat-COM'!I143/'TechWaterHeat-COM'!I196</f>
        <v>8.1976080467440343E-3</v>
      </c>
      <c r="J37" s="1">
        <f>IDEES!I285*IDEES!I144/'TechWaterHeat-COM'!J143/'TechWaterHeat-COM'!J196</f>
        <v>0</v>
      </c>
      <c r="K37" s="1">
        <f>IDEES!J285*IDEES!J144/'TechWaterHeat-COM'!K143/'TechWaterHeat-COM'!K196</f>
        <v>3.1572409450038301E-2</v>
      </c>
      <c r="L37" s="1">
        <f>IDEES!K285*IDEES!K144/'TechWaterHeat-COM'!L143/'TechWaterHeat-COM'!L196</f>
        <v>0.27969956805091967</v>
      </c>
      <c r="M37" s="1">
        <f>IDEES!L285*IDEES!L144/'TechWaterHeat-COM'!M143/'TechWaterHeat-COM'!M196</f>
        <v>2.1108467363838097E-2</v>
      </c>
      <c r="N37" s="1">
        <f>IDEES!M285*IDEES!M144/'TechWaterHeat-COM'!N143/'TechWaterHeat-COM'!N196</f>
        <v>4.0821925920842125E-3</v>
      </c>
      <c r="O37" s="1">
        <f>IDEES!N285*IDEES!N144/'TechWaterHeat-COM'!O143/'TechWaterHeat-COM'!O196</f>
        <v>0</v>
      </c>
      <c r="P37" s="1">
        <f>IDEES!O285*IDEES!O144/'TechWaterHeat-COM'!P143/'TechWaterHeat-COM'!P196</f>
        <v>1.9536411840260823E-2</v>
      </c>
      <c r="Q37" s="1">
        <f>IDEES!P285*IDEES!P144/'TechWaterHeat-COM'!Q143/'TechWaterHeat-COM'!Q196</f>
        <v>0.13754132581355075</v>
      </c>
      <c r="R37" s="1">
        <f>IDEES!Q285*IDEES!Q144/'TechWaterHeat-COM'!R143/'TechWaterHeat-COM'!R196</f>
        <v>0</v>
      </c>
      <c r="S37" s="1">
        <f>IDEES!R285*IDEES!R144/'TechWaterHeat-COM'!S143/'TechWaterHeat-COM'!S196</f>
        <v>4.2921128018487712E-3</v>
      </c>
      <c r="T37" s="1">
        <f>IDEES!S285*IDEES!S144/'TechWaterHeat-COM'!T143/'TechWaterHeat-COM'!T196</f>
        <v>1.6086365980833035E-2</v>
      </c>
      <c r="U37" s="1">
        <f>IDEES!T285*IDEES!T144/'TechWaterHeat-COM'!U143/'TechWaterHeat-COM'!U196</f>
        <v>0</v>
      </c>
      <c r="V37" s="1">
        <f>IDEES!U285*IDEES!U144/'TechWaterHeat-COM'!V143/'TechWaterHeat-COM'!V196</f>
        <v>1.0801512905348795E-3</v>
      </c>
      <c r="W37" s="1">
        <f>IDEES!V285*IDEES!V144/'TechWaterHeat-COM'!W143/'TechWaterHeat-COM'!W196</f>
        <v>7.7347103395115227E-3</v>
      </c>
      <c r="X37" s="1">
        <f>IDEES!W285*IDEES!W144/'TechWaterHeat-COM'!X143/'TechWaterHeat-COM'!X196</f>
        <v>2.0673570102176183E-2</v>
      </c>
      <c r="Y37" s="1">
        <f>IDEES!X285*IDEES!X144/'TechWaterHeat-COM'!Y143/'TechWaterHeat-COM'!Y196</f>
        <v>2.1663562027268114E-3</v>
      </c>
      <c r="Z37" s="1">
        <f>IDEES!Y285*IDEES!Y144/'TechWaterHeat-COM'!Z143/'TechWaterHeat-COM'!Z196</f>
        <v>1.4999788494481954E-2</v>
      </c>
      <c r="AA37" s="1">
        <f>IDEES!Z285*IDEES!Z144/'TechWaterHeat-COM'!AA143/'TechWaterHeat-COM'!AA196</f>
        <v>0</v>
      </c>
      <c r="AB37" s="1">
        <f>IDEES!AA285*IDEES!AA144/'TechWaterHeat-COM'!AB143/'TechWaterHeat-COM'!AB196</f>
        <v>6.3599530236063892E-2</v>
      </c>
      <c r="AC37" s="1">
        <f>IDEES!AB285*IDEES!AB144/'TechWaterHeat-COM'!AC143/'TechWaterHeat-COM'!AC196</f>
        <v>6.2917016413195741E-3</v>
      </c>
      <c r="AD37" s="1">
        <f>IDEES!AC285*IDEES!AC144/'TechWaterHeat-COM'!AD143/'TechWaterHeat-COM'!AD196</f>
        <v>6.6285853272264092E-2</v>
      </c>
      <c r="AE37" s="1">
        <f>IDEES!AD285*IDEES!AD144/'TechWaterHeat-COM'!AE143/'TechWaterHeat-COM'!AE196</f>
        <v>1.093737372674745E-3</v>
      </c>
      <c r="AF37" s="1">
        <f>IDEES!AE285*IDEES!AE144/'TechWaterHeat-COM'!AF143/'TechWaterHeat-COM'!AF196</f>
        <v>2.622644011516239E-2</v>
      </c>
      <c r="AG37" s="1">
        <f>IDEES!AF285*IDEES!AF144/'TechWaterHeat-COM'!AG143/'TechWaterHeat-COM'!AG196</f>
        <v>3.2699222500132831E-2</v>
      </c>
      <c r="AH37" s="1">
        <f>IDEES!AG285*IDEES!AG144/'TechWaterHeat-COM'!AH143/'TechWaterHeat-COM'!AH196</f>
        <v>3.8152419085723806E-3</v>
      </c>
      <c r="AI37" s="1">
        <f>IDEES!AH285*IDEES!AH144/'TechWaterHeat-COM'!AI143/'TechWaterHeat-COM'!AI196</f>
        <v>1.8320479244280582E-2</v>
      </c>
      <c r="AJ37" s="1">
        <f>IDEES!AI285*IDEES!AI144/'TechWaterHeat-COM'!AJ143/'TechWaterHeat-COM'!AJ196</f>
        <v>3.6594150986115542E-2</v>
      </c>
      <c r="AK37" s="1">
        <f>IDEES!AJ285*IDEES!AJ144/'TechWaterHeat-COM'!AK143/'TechWaterHeat-COM'!AK196</f>
        <v>0</v>
      </c>
      <c r="AL37" s="1">
        <f>IDEES!AK285*IDEES!AK144/'TechWaterHeat-COM'!AL143/'TechWaterHeat-COM'!AL196</f>
        <v>4.4736308090478254E-3</v>
      </c>
      <c r="AM37" s="1">
        <f>IDEES!AL285*IDEES!AL144/'TechWaterHeat-COM'!AM143/'TechWaterHeat-COM'!AM196</f>
        <v>0</v>
      </c>
      <c r="AN37" s="1">
        <f>IDEES!AM285*IDEES!AM144/'TechWaterHeat-COM'!AN143/'TechWaterHeat-COM'!AN196</f>
        <v>9.7543895672234991E-4</v>
      </c>
      <c r="AO37" s="1">
        <f>IDEES!AN285*IDEES!AN144/'TechWaterHeat-COM'!AO143/'TechWaterHeat-COM'!AO196</f>
        <v>6.8692380108263829E-3</v>
      </c>
      <c r="AP37" s="1">
        <f>IDEES!AO285*IDEES!AO144/'TechWaterHeat-COM'!AP143/'TechWaterHeat-COM'!AP196</f>
        <v>1.4139390381846906E-4</v>
      </c>
      <c r="AQ37" s="7"/>
      <c r="AR37" s="7"/>
      <c r="AS37" s="7"/>
      <c r="AT37" s="7"/>
    </row>
    <row r="38" spans="1:46" x14ac:dyDescent="0.25">
      <c r="A38" t="str">
        <f t="shared" si="5"/>
        <v>Electricity</v>
      </c>
      <c r="C38" t="str">
        <f>TechComm!L98</f>
        <v>C_ES-WH-SS_ELC</v>
      </c>
      <c r="D38" t="str">
        <f t="shared" si="2"/>
        <v>COMELC</v>
      </c>
      <c r="E38" t="str">
        <f t="shared" ref="E38:E43" si="7">E37</f>
        <v>NR_ES-SS-WatHeat</v>
      </c>
      <c r="F38" s="1">
        <f>IDEES!E286*IDEES!E145/'TechWaterHeat-COM'!F144/'TechWaterHeat-COM'!F197</f>
        <v>1.2139984628934102E-2</v>
      </c>
      <c r="G38" s="1">
        <f>IDEES!F286*IDEES!F145/'TechWaterHeat-COM'!G144/'TechWaterHeat-COM'!G197</f>
        <v>3.0460903995759216E-2</v>
      </c>
      <c r="H38" s="1">
        <f>IDEES!G286*IDEES!G145/'TechWaterHeat-COM'!H144/'TechWaterHeat-COM'!H197</f>
        <v>2.6730817127841571E-2</v>
      </c>
      <c r="I38" s="1">
        <f>IDEES!H286*IDEES!H145/'TechWaterHeat-COM'!I144/'TechWaterHeat-COM'!I197</f>
        <v>1.3382505419358015E-2</v>
      </c>
      <c r="J38" s="1">
        <f>IDEES!I286*IDEES!I145/'TechWaterHeat-COM'!J144/'TechWaterHeat-COM'!J197</f>
        <v>4.2665265977240669E-3</v>
      </c>
      <c r="K38" s="1">
        <f>IDEES!J286*IDEES!J145/'TechWaterHeat-COM'!K144/'TechWaterHeat-COM'!K197</f>
        <v>2.5215227607700185E-2</v>
      </c>
      <c r="L38" s="1">
        <f>IDEES!K286*IDEES!K145/'TechWaterHeat-COM'!L144/'TechWaterHeat-COM'!L197</f>
        <v>7.1109653947656476E-2</v>
      </c>
      <c r="M38" s="1">
        <f>IDEES!L286*IDEES!L145/'TechWaterHeat-COM'!M144/'TechWaterHeat-COM'!M197</f>
        <v>1.4603895149137193E-2</v>
      </c>
      <c r="N38" s="1">
        <f>IDEES!M286*IDEES!M145/'TechWaterHeat-COM'!N144/'TechWaterHeat-COM'!N197</f>
        <v>3.3428209937651963E-3</v>
      </c>
      <c r="O38" s="1">
        <f>IDEES!N286*IDEES!N145/'TechWaterHeat-COM'!O144/'TechWaterHeat-COM'!O197</f>
        <v>0.30685044197574474</v>
      </c>
      <c r="P38" s="1">
        <f>IDEES!O286*IDEES!O145/'TechWaterHeat-COM'!P144/'TechWaterHeat-COM'!P197</f>
        <v>2.0734097405187342E-2</v>
      </c>
      <c r="Q38" s="1">
        <f>IDEES!P286*IDEES!P145/'TechWaterHeat-COM'!Q144/'TechWaterHeat-COM'!Q197</f>
        <v>0.40160724033612988</v>
      </c>
      <c r="R38" s="1">
        <f>IDEES!Q286*IDEES!Q145/'TechWaterHeat-COM'!R144/'TechWaterHeat-COM'!R197</f>
        <v>8.9899746760714855E-2</v>
      </c>
      <c r="S38" s="1">
        <f>IDEES!R286*IDEES!R145/'TechWaterHeat-COM'!S144/'TechWaterHeat-COM'!S197</f>
        <v>2.3378280398772877E-2</v>
      </c>
      <c r="T38" s="1">
        <f>IDEES!S286*IDEES!S145/'TechWaterHeat-COM'!T144/'TechWaterHeat-COM'!T197</f>
        <v>1.9811548640280691E-2</v>
      </c>
      <c r="U38" s="1">
        <f>IDEES!T286*IDEES!T145/'TechWaterHeat-COM'!U144/'TechWaterHeat-COM'!U197</f>
        <v>1.754981660792879E-2</v>
      </c>
      <c r="V38" s="1">
        <f>IDEES!U286*IDEES!U145/'TechWaterHeat-COM'!V144/'TechWaterHeat-COM'!V197</f>
        <v>4.6194480992776368E-4</v>
      </c>
      <c r="W38" s="1">
        <f>IDEES!V286*IDEES!V145/'TechWaterHeat-COM'!W144/'TechWaterHeat-COM'!W197</f>
        <v>0.26183520845793889</v>
      </c>
      <c r="X38" s="1">
        <f>IDEES!W286*IDEES!W145/'TechWaterHeat-COM'!X144/'TechWaterHeat-COM'!X197</f>
        <v>5.3756910895737999E-3</v>
      </c>
      <c r="Y38" s="1">
        <f>IDEES!X286*IDEES!X145/'TechWaterHeat-COM'!Y144/'TechWaterHeat-COM'!Y197</f>
        <v>6.0764296557653565E-4</v>
      </c>
      <c r="Z38" s="1">
        <f>IDEES!Y286*IDEES!Y145/'TechWaterHeat-COM'!Z144/'TechWaterHeat-COM'!Z197</f>
        <v>5.3119122274330813E-3</v>
      </c>
      <c r="AA38" s="1">
        <f>IDEES!Z286*IDEES!Z145/'TechWaterHeat-COM'!AA144/'TechWaterHeat-COM'!AA197</f>
        <v>4.261414352578422E-3</v>
      </c>
      <c r="AB38" s="1">
        <f>IDEES!AA286*IDEES!AA145/'TechWaterHeat-COM'!AB144/'TechWaterHeat-COM'!AB197</f>
        <v>6.1269628116103828E-2</v>
      </c>
      <c r="AC38" s="1">
        <f>IDEES!AB286*IDEES!AB145/'TechWaterHeat-COM'!AC144/'TechWaterHeat-COM'!AC197</f>
        <v>6.4574236927175274E-2</v>
      </c>
      <c r="AD38" s="1">
        <f>IDEES!AC286*IDEES!AC145/'TechWaterHeat-COM'!AD144/'TechWaterHeat-COM'!AD197</f>
        <v>0.13760383122977524</v>
      </c>
      <c r="AE38" s="1">
        <f>IDEES!AD286*IDEES!AD145/'TechWaterHeat-COM'!AE144/'TechWaterHeat-COM'!AE197</f>
        <v>5.1340096551092798E-2</v>
      </c>
      <c r="AF38" s="1">
        <f>IDEES!AE286*IDEES!AE145/'TechWaterHeat-COM'!AF144/'TechWaterHeat-COM'!AF197</f>
        <v>1.6448021637692517E-2</v>
      </c>
      <c r="AG38" s="1">
        <f>IDEES!AF286*IDEES!AF145/'TechWaterHeat-COM'!AG144/'TechWaterHeat-COM'!AG197</f>
        <v>1.9799482622015405E-2</v>
      </c>
      <c r="AH38" s="1">
        <f>IDEES!AG286*IDEES!AG145/'TechWaterHeat-COM'!AH144/'TechWaterHeat-COM'!AH197</f>
        <v>8.1208513706509441E-3</v>
      </c>
      <c r="AI38" s="1">
        <f>IDEES!AH286*IDEES!AH145/'TechWaterHeat-COM'!AI144/'TechWaterHeat-COM'!AI197</f>
        <v>1.0672012025330925E-2</v>
      </c>
      <c r="AJ38" s="1">
        <f>IDEES!AI286*IDEES!AI145/'TechWaterHeat-COM'!AJ144/'TechWaterHeat-COM'!AJ197</f>
        <v>0.38738551352201395</v>
      </c>
      <c r="AK38" s="1">
        <f>IDEES!AJ286*IDEES!AJ145/'TechWaterHeat-COM'!AK144/'TechWaterHeat-COM'!AK197</f>
        <v>4.8068460301541292E-3</v>
      </c>
      <c r="AL38" s="1">
        <f>IDEES!AK286*IDEES!AK145/'TechWaterHeat-COM'!AL144/'TechWaterHeat-COM'!AL197</f>
        <v>9.2953620063413172E-4</v>
      </c>
      <c r="AM38" s="1">
        <f>IDEES!AL286*IDEES!AL145/'TechWaterHeat-COM'!AM144/'TechWaterHeat-COM'!AM197</f>
        <v>1.0673316742535892E-4</v>
      </c>
      <c r="AN38" s="1">
        <f>IDEES!AM286*IDEES!AM145/'TechWaterHeat-COM'!AN144/'TechWaterHeat-COM'!AN197</f>
        <v>5.0930183768457885E-3</v>
      </c>
      <c r="AO38" s="1">
        <f>IDEES!AN286*IDEES!AN145/'TechWaterHeat-COM'!AO144/'TechWaterHeat-COM'!AO197</f>
        <v>1.1120989145953228E-2</v>
      </c>
      <c r="AP38" s="1">
        <f>IDEES!AO286*IDEES!AO145/'TechWaterHeat-COM'!AP144/'TechWaterHeat-COM'!AP197</f>
        <v>1.7216370958226051E-3</v>
      </c>
      <c r="AQ38" s="7"/>
      <c r="AR38" s="7"/>
      <c r="AS38" s="7"/>
      <c r="AT38" s="7"/>
    </row>
    <row r="39" spans="1:46" x14ac:dyDescent="0.25">
      <c r="A39" t="str">
        <f t="shared" si="5"/>
        <v>Gas</v>
      </c>
      <c r="C39" t="str">
        <f>TechComm!L99</f>
        <v>C_ES-WH-SS_GAS</v>
      </c>
      <c r="D39" t="str">
        <f t="shared" si="2"/>
        <v>COMGAS</v>
      </c>
      <c r="E39" t="str">
        <f t="shared" si="7"/>
        <v>NR_ES-SS-WatHeat</v>
      </c>
      <c r="F39" s="1">
        <f>IDEES!E287*IDEES!E146/'TechWaterHeat-COM'!F145/'TechWaterHeat-COM'!F198</f>
        <v>1.5993267145373136E-2</v>
      </c>
      <c r="G39" s="1">
        <f>IDEES!F287*IDEES!F146/'TechWaterHeat-COM'!G145/'TechWaterHeat-COM'!G198</f>
        <v>4.6050490309055427E-2</v>
      </c>
      <c r="H39" s="1">
        <f>IDEES!G287*IDEES!G146/'TechWaterHeat-COM'!H145/'TechWaterHeat-COM'!H198</f>
        <v>5.6035988502927472E-3</v>
      </c>
      <c r="I39" s="1">
        <f>IDEES!H287*IDEES!H146/'TechWaterHeat-COM'!I145/'TechWaterHeat-COM'!I198</f>
        <v>1.6082663701669449E-2</v>
      </c>
      <c r="J39" s="1">
        <f>IDEES!I287*IDEES!I146/'TechWaterHeat-COM'!J145/'TechWaterHeat-COM'!J198</f>
        <v>0</v>
      </c>
      <c r="K39" s="1">
        <f>IDEES!J287*IDEES!J146/'TechWaterHeat-COM'!K145/'TechWaterHeat-COM'!K198</f>
        <v>4.4526928018124627E-2</v>
      </c>
      <c r="L39" s="1">
        <f>IDEES!K287*IDEES!K146/'TechWaterHeat-COM'!L145/'TechWaterHeat-COM'!L198</f>
        <v>0.2443265393589833</v>
      </c>
      <c r="M39" s="1">
        <f>IDEES!L287*IDEES!L146/'TechWaterHeat-COM'!M145/'TechWaterHeat-COM'!M198</f>
        <v>9.9157448507497473E-3</v>
      </c>
      <c r="N39" s="1">
        <f>IDEES!M287*IDEES!M146/'TechWaterHeat-COM'!N145/'TechWaterHeat-COM'!N198</f>
        <v>6.9146578816928434E-4</v>
      </c>
      <c r="O39" s="1">
        <f>IDEES!N287*IDEES!N146/'TechWaterHeat-COM'!O145/'TechWaterHeat-COM'!O198</f>
        <v>8.5978971127026738E-2</v>
      </c>
      <c r="P39" s="1">
        <f>IDEES!O287*IDEES!O146/'TechWaterHeat-COM'!P145/'TechWaterHeat-COM'!P198</f>
        <v>5.437414261070942E-4</v>
      </c>
      <c r="Q39" s="1">
        <f>IDEES!P287*IDEES!P146/'TechWaterHeat-COM'!Q145/'TechWaterHeat-COM'!Q198</f>
        <v>0.33217095628327614</v>
      </c>
      <c r="R39" s="1">
        <f>IDEES!Q287*IDEES!Q146/'TechWaterHeat-COM'!R145/'TechWaterHeat-COM'!R198</f>
        <v>1.2143080924696856E-2</v>
      </c>
      <c r="S39" s="1">
        <f>IDEES!R287*IDEES!R146/'TechWaterHeat-COM'!S145/'TechWaterHeat-COM'!S198</f>
        <v>1.5266296358871303E-2</v>
      </c>
      <c r="T39" s="1">
        <f>IDEES!S287*IDEES!S146/'TechWaterHeat-COM'!T145/'TechWaterHeat-COM'!T198</f>
        <v>5.6696608522997641E-2</v>
      </c>
      <c r="U39" s="1">
        <f>IDEES!T287*IDEES!T146/'TechWaterHeat-COM'!U145/'TechWaterHeat-COM'!U198</f>
        <v>1.8282850223999256E-2</v>
      </c>
      <c r="V39" s="1">
        <f>IDEES!U287*IDEES!U146/'TechWaterHeat-COM'!V145/'TechWaterHeat-COM'!V198</f>
        <v>0</v>
      </c>
      <c r="W39" s="1">
        <f>IDEES!V287*IDEES!V146/'TechWaterHeat-COM'!W145/'TechWaterHeat-COM'!W198</f>
        <v>0.48702377883111497</v>
      </c>
      <c r="X39" s="1">
        <f>IDEES!W287*IDEES!W146/'TechWaterHeat-COM'!X145/'TechWaterHeat-COM'!X198</f>
        <v>4.4525051808097984E-3</v>
      </c>
      <c r="Y39" s="1">
        <f>IDEES!X287*IDEES!X146/'TechWaterHeat-COM'!Y145/'TechWaterHeat-COM'!Y198</f>
        <v>8.4413923943467742E-4</v>
      </c>
      <c r="Z39" s="1">
        <f>IDEES!Y287*IDEES!Y146/'TechWaterHeat-COM'!Z145/'TechWaterHeat-COM'!Z198</f>
        <v>6.2892849526485235E-3</v>
      </c>
      <c r="AA39" s="1">
        <f>IDEES!Z287*IDEES!Z146/'TechWaterHeat-COM'!AA145/'TechWaterHeat-COM'!AA198</f>
        <v>0</v>
      </c>
      <c r="AB39" s="1">
        <f>IDEES!AA287*IDEES!AA146/'TechWaterHeat-COM'!AB145/'TechWaterHeat-COM'!AB198</f>
        <v>0.16238053686178774</v>
      </c>
      <c r="AC39" s="1">
        <f>IDEES!AB287*IDEES!AB146/'TechWaterHeat-COM'!AC145/'TechWaterHeat-COM'!AC198</f>
        <v>8.6641724095878404E-4</v>
      </c>
      <c r="AD39" s="1">
        <f>IDEES!AC287*IDEES!AC146/'TechWaterHeat-COM'!AD145/'TechWaterHeat-COM'!AD198</f>
        <v>0.13910674015801242</v>
      </c>
      <c r="AE39" s="1">
        <f>IDEES!AD287*IDEES!AD146/'TechWaterHeat-COM'!AE145/'TechWaterHeat-COM'!AE198</f>
        <v>1.7893107793724272E-2</v>
      </c>
      <c r="AF39" s="1">
        <f>IDEES!AE287*IDEES!AE146/'TechWaterHeat-COM'!AF145/'TechWaterHeat-COM'!AF198</f>
        <v>6.2399575338115153E-2</v>
      </c>
      <c r="AG39" s="1">
        <f>IDEES!AF287*IDEES!AF146/'TechWaterHeat-COM'!AG145/'TechWaterHeat-COM'!AG198</f>
        <v>2.749424252156218E-4</v>
      </c>
      <c r="AH39" s="1">
        <f>IDEES!AG287*IDEES!AG146/'TechWaterHeat-COM'!AH145/'TechWaterHeat-COM'!AH198</f>
        <v>1.6980313925129605E-3</v>
      </c>
      <c r="AI39" s="1">
        <f>IDEES!AH287*IDEES!AH146/'TechWaterHeat-COM'!AI145/'TechWaterHeat-COM'!AI198</f>
        <v>1.7801739520362986E-2</v>
      </c>
      <c r="AJ39" s="1">
        <f>IDEES!AI287*IDEES!AI146/'TechWaterHeat-COM'!AJ145/'TechWaterHeat-COM'!AJ198</f>
        <v>0.4464368845706585</v>
      </c>
      <c r="AK39" s="1">
        <f>IDEES!AJ287*IDEES!AJ146/'TechWaterHeat-COM'!AK145/'TechWaterHeat-COM'!AK198</f>
        <v>0</v>
      </c>
      <c r="AL39" s="1">
        <f>IDEES!AK287*IDEES!AK146/'TechWaterHeat-COM'!AL145/'TechWaterHeat-COM'!AL198</f>
        <v>0</v>
      </c>
      <c r="AM39" s="1">
        <f>IDEES!AL287*IDEES!AL146/'TechWaterHeat-COM'!AM145/'TechWaterHeat-COM'!AM198</f>
        <v>0</v>
      </c>
      <c r="AN39" s="1">
        <f>IDEES!AM287*IDEES!AM146/'TechWaterHeat-COM'!AN145/'TechWaterHeat-COM'!AN198</f>
        <v>1.5640216648387802E-4</v>
      </c>
      <c r="AO39" s="1">
        <f>IDEES!AN287*IDEES!AN146/'TechWaterHeat-COM'!AO145/'TechWaterHeat-COM'!AO198</f>
        <v>7.0889281958817713E-3</v>
      </c>
      <c r="AP39" s="1">
        <f>IDEES!AO287*IDEES!AO146/'TechWaterHeat-COM'!AP145/'TechWaterHeat-COM'!AP198</f>
        <v>0</v>
      </c>
      <c r="AQ39" s="7"/>
      <c r="AR39" s="7"/>
      <c r="AS39" s="7"/>
      <c r="AT39" s="7"/>
    </row>
    <row r="40" spans="1:46" x14ac:dyDescent="0.25">
      <c r="A40" t="str">
        <f t="shared" si="5"/>
        <v>GDO and other liquids</v>
      </c>
      <c r="C40" t="str">
        <f>TechComm!L100</f>
        <v>C_ES-WH-SS_OIL</v>
      </c>
      <c r="D40" t="str">
        <f t="shared" si="2"/>
        <v>COMOIL</v>
      </c>
      <c r="E40" t="str">
        <f t="shared" si="7"/>
        <v>NR_ES-SS-WatHeat</v>
      </c>
      <c r="F40" s="1">
        <f>IDEES!E288*IDEES!E147/'TechWaterHeat-COM'!F146/'TechWaterHeat-COM'!F199</f>
        <v>1.5002692948203977E-2</v>
      </c>
      <c r="G40" s="1">
        <f>IDEES!F288*IDEES!F147/'TechWaterHeat-COM'!G146/'TechWaterHeat-COM'!G199</f>
        <v>8.4154951402569705E-2</v>
      </c>
      <c r="H40" s="1">
        <f>IDEES!G288*IDEES!G147/'TechWaterHeat-COM'!H146/'TechWaterHeat-COM'!H199</f>
        <v>1.958381556118491E-3</v>
      </c>
      <c r="I40" s="1">
        <f>IDEES!H288*IDEES!H147/'TechWaterHeat-COM'!I146/'TechWaterHeat-COM'!I199</f>
        <v>6.0891137357148413E-2</v>
      </c>
      <c r="J40" s="1">
        <f>IDEES!I288*IDEES!I147/'TechWaterHeat-COM'!J146/'TechWaterHeat-COM'!J199</f>
        <v>1.7553235078992594E-3</v>
      </c>
      <c r="K40" s="1">
        <f>IDEES!J288*IDEES!J147/'TechWaterHeat-COM'!K146/'TechWaterHeat-COM'!K199</f>
        <v>1.232314154567278E-3</v>
      </c>
      <c r="L40" s="1">
        <f>IDEES!K288*IDEES!K147/'TechWaterHeat-COM'!L146/'TechWaterHeat-COM'!L199</f>
        <v>0.4232147548025646</v>
      </c>
      <c r="M40" s="1">
        <f>IDEES!L288*IDEES!L147/'TechWaterHeat-COM'!M146/'TechWaterHeat-COM'!M199</f>
        <v>2.1938595560079622E-3</v>
      </c>
      <c r="N40" s="1">
        <f>IDEES!M288*IDEES!M147/'TechWaterHeat-COM'!N146/'TechWaterHeat-COM'!N199</f>
        <v>9.4358402144046119E-4</v>
      </c>
      <c r="O40" s="1">
        <f>IDEES!N288*IDEES!N147/'TechWaterHeat-COM'!O146/'TechWaterHeat-COM'!O199</f>
        <v>7.943637973778106E-2</v>
      </c>
      <c r="P40" s="1">
        <f>IDEES!O288*IDEES!O147/'TechWaterHeat-COM'!P146/'TechWaterHeat-COM'!P199</f>
        <v>3.432775399141439E-3</v>
      </c>
      <c r="Q40" s="1">
        <f>IDEES!P288*IDEES!P147/'TechWaterHeat-COM'!Q146/'TechWaterHeat-COM'!Q199</f>
        <v>0.16762064959917977</v>
      </c>
      <c r="R40" s="1">
        <f>IDEES!Q288*IDEES!Q147/'TechWaterHeat-COM'!R146/'TechWaterHeat-COM'!R199</f>
        <v>1.2428417473786878E-2</v>
      </c>
      <c r="S40" s="1">
        <f>IDEES!R288*IDEES!R147/'TechWaterHeat-COM'!S146/'TechWaterHeat-COM'!S199</f>
        <v>5.789792476218949E-3</v>
      </c>
      <c r="T40" s="1">
        <f>IDEES!S288*IDEES!S147/'TechWaterHeat-COM'!T146/'TechWaterHeat-COM'!T199</f>
        <v>0</v>
      </c>
      <c r="U40" s="1">
        <f>IDEES!T288*IDEES!T147/'TechWaterHeat-COM'!U146/'TechWaterHeat-COM'!U199</f>
        <v>3.0269014777114647E-2</v>
      </c>
      <c r="V40" s="1">
        <f>IDEES!U288*IDEES!U147/'TechWaterHeat-COM'!V146/'TechWaterHeat-COM'!V199</f>
        <v>0</v>
      </c>
      <c r="W40" s="1">
        <f>IDEES!V288*IDEES!V147/'TechWaterHeat-COM'!W146/'TechWaterHeat-COM'!W199</f>
        <v>1.7430091584360506E-2</v>
      </c>
      <c r="X40" s="1">
        <f>IDEES!W288*IDEES!W147/'TechWaterHeat-COM'!X146/'TechWaterHeat-COM'!X199</f>
        <v>8.7816980750410312E-4</v>
      </c>
      <c r="Y40" s="1">
        <f>IDEES!X288*IDEES!X147/'TechWaterHeat-COM'!Y146/'TechWaterHeat-COM'!Y199</f>
        <v>1.8752978003870153E-3</v>
      </c>
      <c r="Z40" s="1">
        <f>IDEES!Y288*IDEES!Y147/'TechWaterHeat-COM'!Z146/'TechWaterHeat-COM'!Z199</f>
        <v>2.624390433732198E-3</v>
      </c>
      <c r="AA40" s="1">
        <f>IDEES!Z288*IDEES!Z147/'TechWaterHeat-COM'!AA146/'TechWaterHeat-COM'!AA199</f>
        <v>0</v>
      </c>
      <c r="AB40" s="1">
        <f>IDEES!AA288*IDEES!AA147/'TechWaterHeat-COM'!AB146/'TechWaterHeat-COM'!AB199</f>
        <v>2.6513893778205549E-2</v>
      </c>
      <c r="AC40" s="1">
        <f>IDEES!AB288*IDEES!AB147/'TechWaterHeat-COM'!AC146/'TechWaterHeat-COM'!AC199</f>
        <v>8.2642100111960416E-3</v>
      </c>
      <c r="AD40" s="1">
        <f>IDEES!AC288*IDEES!AC147/'TechWaterHeat-COM'!AD146/'TechWaterHeat-COM'!AD199</f>
        <v>3.5936538668903541E-2</v>
      </c>
      <c r="AE40" s="1">
        <f>IDEES!AD288*IDEES!AD147/'TechWaterHeat-COM'!AE146/'TechWaterHeat-COM'!AE199</f>
        <v>1.2819246117331836E-2</v>
      </c>
      <c r="AF40" s="1">
        <f>IDEES!AE288*IDEES!AE147/'TechWaterHeat-COM'!AF146/'TechWaterHeat-COM'!AF199</f>
        <v>2.826775662414818E-3</v>
      </c>
      <c r="AG40" s="1">
        <f>IDEES!AF288*IDEES!AF147/'TechWaterHeat-COM'!AG146/'TechWaterHeat-COM'!AG199</f>
        <v>1.9861199043539508E-2</v>
      </c>
      <c r="AH40" s="1">
        <f>IDEES!AG288*IDEES!AG147/'TechWaterHeat-COM'!AH146/'TechWaterHeat-COM'!AH199</f>
        <v>1.1645594528194704E-2</v>
      </c>
      <c r="AI40" s="1">
        <f>IDEES!AH288*IDEES!AH147/'TechWaterHeat-COM'!AI146/'TechWaterHeat-COM'!AI199</f>
        <v>2.0813703582097057E-3</v>
      </c>
      <c r="AJ40" s="1">
        <f>IDEES!AI288*IDEES!AI147/'TechWaterHeat-COM'!AJ146/'TechWaterHeat-COM'!AJ199</f>
        <v>6.0741977472499133E-2</v>
      </c>
      <c r="AK40" s="1">
        <f>IDEES!AJ288*IDEES!AJ147/'TechWaterHeat-COM'!AK146/'TechWaterHeat-COM'!AK199</f>
        <v>5.0735840102459197E-4</v>
      </c>
      <c r="AL40" s="1">
        <f>IDEES!AK288*IDEES!AK147/'TechWaterHeat-COM'!AL146/'TechWaterHeat-COM'!AL199</f>
        <v>2.956354605385317E-3</v>
      </c>
      <c r="AM40" s="1">
        <f>IDEES!AL288*IDEES!AL147/'TechWaterHeat-COM'!AM146/'TechWaterHeat-COM'!AM199</f>
        <v>0</v>
      </c>
      <c r="AN40" s="1">
        <f>IDEES!AM288*IDEES!AM147/'TechWaterHeat-COM'!AN146/'TechWaterHeat-COM'!AN199</f>
        <v>3.9421128275896524E-3</v>
      </c>
      <c r="AO40" s="1">
        <f>IDEES!AN288*IDEES!AN147/'TechWaterHeat-COM'!AO146/'TechWaterHeat-COM'!AO199</f>
        <v>5.4107154612501544E-3</v>
      </c>
      <c r="AP40" s="1">
        <f>IDEES!AO288*IDEES!AO147/'TechWaterHeat-COM'!AP146/'TechWaterHeat-COM'!AP199</f>
        <v>1.8099188522723651E-3</v>
      </c>
      <c r="AQ40" s="7"/>
      <c r="AR40" s="7"/>
      <c r="AS40" s="7"/>
      <c r="AT40" s="7"/>
    </row>
    <row r="41" spans="1:46" x14ac:dyDescent="0.25">
      <c r="A41" t="str">
        <f t="shared" si="5"/>
        <v>LPG</v>
      </c>
      <c r="C41" t="str">
        <f>TechComm!L101</f>
        <v>C_ES-WH-SS_LPG</v>
      </c>
      <c r="D41" t="str">
        <f t="shared" si="2"/>
        <v>COMLPG</v>
      </c>
      <c r="E41" t="str">
        <f t="shared" si="7"/>
        <v>NR_ES-SS-WatHeat</v>
      </c>
      <c r="F41" s="1">
        <f>IDEES!E289*IDEES!E148/'TechWaterHeat-COM'!F147/'TechWaterHeat-COM'!F200</f>
        <v>1.5601398037394978E-3</v>
      </c>
      <c r="G41" s="1">
        <f>IDEES!F289*IDEES!F148/'TechWaterHeat-COM'!G147/'TechWaterHeat-COM'!G200</f>
        <v>1.943093658744225E-2</v>
      </c>
      <c r="H41" s="1">
        <f>IDEES!G289*IDEES!G148/'TechWaterHeat-COM'!H147/'TechWaterHeat-COM'!H200</f>
        <v>5.4961890611124027E-4</v>
      </c>
      <c r="I41" s="1">
        <f>IDEES!H289*IDEES!H148/'TechWaterHeat-COM'!I147/'TechWaterHeat-COM'!I200</f>
        <v>0</v>
      </c>
      <c r="J41" s="1">
        <f>IDEES!I289*IDEES!I148/'TechWaterHeat-COM'!J147/'TechWaterHeat-COM'!J200</f>
        <v>0</v>
      </c>
      <c r="K41" s="1">
        <f>IDEES!J289*IDEES!J148/'TechWaterHeat-COM'!K147/'TechWaterHeat-COM'!K200</f>
        <v>0</v>
      </c>
      <c r="L41" s="1">
        <f>IDEES!K289*IDEES!K148/'TechWaterHeat-COM'!L147/'TechWaterHeat-COM'!L200</f>
        <v>2.7952682733467377E-2</v>
      </c>
      <c r="M41" s="1">
        <f>IDEES!L289*IDEES!L148/'TechWaterHeat-COM'!M147/'TechWaterHeat-COM'!M200</f>
        <v>1.8660167650404953E-4</v>
      </c>
      <c r="N41" s="1">
        <f>IDEES!M289*IDEES!M148/'TechWaterHeat-COM'!N147/'TechWaterHeat-COM'!N200</f>
        <v>2.4546608181467361E-5</v>
      </c>
      <c r="O41" s="1">
        <f>IDEES!N289*IDEES!N148/'TechWaterHeat-COM'!O147/'TechWaterHeat-COM'!O200</f>
        <v>3.5260420341605675E-2</v>
      </c>
      <c r="P41" s="1">
        <f>IDEES!O289*IDEES!O148/'TechWaterHeat-COM'!P147/'TechWaterHeat-COM'!P200</f>
        <v>0</v>
      </c>
      <c r="Q41" s="1">
        <f>IDEES!P289*IDEES!P148/'TechWaterHeat-COM'!Q147/'TechWaterHeat-COM'!Q200</f>
        <v>6.564639509829473E-2</v>
      </c>
      <c r="R41" s="1">
        <f>IDEES!Q289*IDEES!Q148/'TechWaterHeat-COM'!R147/'TechWaterHeat-COM'!R200</f>
        <v>1.7782869803938692E-3</v>
      </c>
      <c r="S41" s="1">
        <f>IDEES!R289*IDEES!R148/'TechWaterHeat-COM'!S147/'TechWaterHeat-COM'!S200</f>
        <v>6.9693389669246751E-4</v>
      </c>
      <c r="T41" s="1">
        <f>IDEES!S289*IDEES!S148/'TechWaterHeat-COM'!T147/'TechWaterHeat-COM'!T200</f>
        <v>7.8850637729988775E-4</v>
      </c>
      <c r="U41" s="1">
        <f>IDEES!T289*IDEES!T148/'TechWaterHeat-COM'!U147/'TechWaterHeat-COM'!U200</f>
        <v>4.7305699994529423E-4</v>
      </c>
      <c r="V41" s="1">
        <f>IDEES!U289*IDEES!U148/'TechWaterHeat-COM'!V147/'TechWaterHeat-COM'!V200</f>
        <v>2.6656782286398597E-5</v>
      </c>
      <c r="W41" s="1">
        <f>IDEES!V289*IDEES!V148/'TechWaterHeat-COM'!W147/'TechWaterHeat-COM'!W200</f>
        <v>0.10196764271201567</v>
      </c>
      <c r="X41" s="1">
        <f>IDEES!W289*IDEES!W148/'TechWaterHeat-COM'!X147/'TechWaterHeat-COM'!X200</f>
        <v>0</v>
      </c>
      <c r="Y41" s="1">
        <f>IDEES!X289*IDEES!X148/'TechWaterHeat-COM'!Y147/'TechWaterHeat-COM'!Y200</f>
        <v>1.2131379941570542E-3</v>
      </c>
      <c r="Z41" s="1">
        <f>IDEES!Y289*IDEES!Y148/'TechWaterHeat-COM'!Z147/'TechWaterHeat-COM'!Z200</f>
        <v>1.1667394320791654E-4</v>
      </c>
      <c r="AA41" s="1">
        <f>IDEES!Z289*IDEES!Z148/'TechWaterHeat-COM'!AA147/'TechWaterHeat-COM'!AA200</f>
        <v>4.4074463845156811E-4</v>
      </c>
      <c r="AB41" s="1">
        <f>IDEES!AA289*IDEES!AA148/'TechWaterHeat-COM'!AB147/'TechWaterHeat-COM'!AB200</f>
        <v>4.7046686563048928E-3</v>
      </c>
      <c r="AC41" s="1">
        <f>IDEES!AB289*IDEES!AB148/'TechWaterHeat-COM'!AC147/'TechWaterHeat-COM'!AC200</f>
        <v>2.1383375355828445E-4</v>
      </c>
      <c r="AD41" s="1">
        <f>IDEES!AC289*IDEES!AC148/'TechWaterHeat-COM'!AD147/'TechWaterHeat-COM'!AD200</f>
        <v>3.7191658479829135E-3</v>
      </c>
      <c r="AE41" s="1">
        <f>IDEES!AD289*IDEES!AD148/'TechWaterHeat-COM'!AE147/'TechWaterHeat-COM'!AE200</f>
        <v>2.4440861384908519E-3</v>
      </c>
      <c r="AF41" s="1">
        <f>IDEES!AE289*IDEES!AE148/'TechWaterHeat-COM'!AF147/'TechWaterHeat-COM'!AF200</f>
        <v>8.0924820262889537E-4</v>
      </c>
      <c r="AG41" s="1">
        <f>IDEES!AF289*IDEES!AF148/'TechWaterHeat-COM'!AG147/'TechWaterHeat-COM'!AG200</f>
        <v>1.7543749430868748E-4</v>
      </c>
      <c r="AH41" s="1">
        <f>IDEES!AG289*IDEES!AG148/'TechWaterHeat-COM'!AH147/'TechWaterHeat-COM'!AH200</f>
        <v>5.7120513802500677E-3</v>
      </c>
      <c r="AI41" s="1">
        <f>IDEES!AH289*IDEES!AH148/'TechWaterHeat-COM'!AI147/'TechWaterHeat-COM'!AI200</f>
        <v>7.2917932231953916E-4</v>
      </c>
      <c r="AJ41" s="1">
        <f>IDEES!AI289*IDEES!AI148/'TechWaterHeat-COM'!AJ147/'TechWaterHeat-COM'!AJ200</f>
        <v>0</v>
      </c>
      <c r="AK41" s="1">
        <f>IDEES!AJ289*IDEES!AJ148/'TechWaterHeat-COM'!AK147/'TechWaterHeat-COM'!AK200</f>
        <v>9.7804027374900101E-4</v>
      </c>
      <c r="AL41" s="1">
        <f>IDEES!AK289*IDEES!AK148/'TechWaterHeat-COM'!AL147/'TechWaterHeat-COM'!AL200</f>
        <v>0</v>
      </c>
      <c r="AM41" s="1">
        <f>IDEES!AL289*IDEES!AL148/'TechWaterHeat-COM'!AM147/'TechWaterHeat-COM'!AM200</f>
        <v>0</v>
      </c>
      <c r="AN41" s="1">
        <f>IDEES!AM289*IDEES!AM148/'TechWaterHeat-COM'!AN147/'TechWaterHeat-COM'!AN200</f>
        <v>2.7157315479744791E-4</v>
      </c>
      <c r="AO41" s="1">
        <f>IDEES!AN289*IDEES!AN148/'TechWaterHeat-COM'!AO147/'TechWaterHeat-COM'!AO200</f>
        <v>2.744725123219758E-4</v>
      </c>
      <c r="AP41" s="1">
        <f>IDEES!AO289*IDEES!AO148/'TechWaterHeat-COM'!AP147/'TechWaterHeat-COM'!AP200</f>
        <v>5.3347211998805433E-4</v>
      </c>
      <c r="AQ41" s="7"/>
      <c r="AR41" s="7"/>
      <c r="AS41" s="7"/>
      <c r="AT41" s="7"/>
    </row>
    <row r="42" spans="1:46" x14ac:dyDescent="0.25">
      <c r="A42" t="str">
        <f t="shared" si="5"/>
        <v>Solar</v>
      </c>
      <c r="C42" t="str">
        <f>TechComm!L102</f>
        <v>C_ES-WH-SS_SOL</v>
      </c>
      <c r="D42" t="str">
        <f t="shared" si="2"/>
        <v>COMSOL</v>
      </c>
      <c r="E42" t="str">
        <f t="shared" si="7"/>
        <v>NR_ES-SS-WatHeat</v>
      </c>
      <c r="F42" s="1">
        <f>IDEES!E290*IDEES!E149/'TechWaterHeat-COM'!F148/'TechWaterHeat-COM'!F201</f>
        <v>3.8476797651180991E-2</v>
      </c>
      <c r="G42" s="1">
        <f>IDEES!F290*IDEES!F149/'TechWaterHeat-COM'!G148/'TechWaterHeat-COM'!G201</f>
        <v>8.0643720018966651E-4</v>
      </c>
      <c r="H42" s="1">
        <f>IDEES!G290*IDEES!G149/'TechWaterHeat-COM'!H148/'TechWaterHeat-COM'!H201</f>
        <v>2.4416544408428198E-3</v>
      </c>
      <c r="I42" s="1">
        <f>IDEES!H290*IDEES!H149/'TechWaterHeat-COM'!I148/'TechWaterHeat-COM'!I201</f>
        <v>3.615287602028457E-3</v>
      </c>
      <c r="J42" s="1">
        <f>IDEES!I290*IDEES!I149/'TechWaterHeat-COM'!J148/'TechWaterHeat-COM'!J201</f>
        <v>7.5968212648257951E-3</v>
      </c>
      <c r="K42" s="1">
        <f>IDEES!J290*IDEES!J149/'TechWaterHeat-COM'!K148/'TechWaterHeat-COM'!K201</f>
        <v>1.2363577106591775E-3</v>
      </c>
      <c r="L42" s="1">
        <f>IDEES!K290*IDEES!K149/'TechWaterHeat-COM'!L148/'TechWaterHeat-COM'!L201</f>
        <v>9.070505025348858E-3</v>
      </c>
      <c r="M42" s="1">
        <f>IDEES!L290*IDEES!L149/'TechWaterHeat-COM'!M148/'TechWaterHeat-COM'!M201</f>
        <v>7.1235504331872135E-4</v>
      </c>
      <c r="N42" s="1">
        <f>IDEES!M290*IDEES!M149/'TechWaterHeat-COM'!N148/'TechWaterHeat-COM'!N201</f>
        <v>0</v>
      </c>
      <c r="O42" s="1">
        <f>IDEES!N290*IDEES!N149/'TechWaterHeat-COM'!O148/'TechWaterHeat-COM'!O201</f>
        <v>2.3864193471573977E-2</v>
      </c>
      <c r="P42" s="1">
        <f>IDEES!O290*IDEES!O149/'TechWaterHeat-COM'!P148/'TechWaterHeat-COM'!P201</f>
        <v>0</v>
      </c>
      <c r="Q42" s="1">
        <f>IDEES!P290*IDEES!P149/'TechWaterHeat-COM'!Q148/'TechWaterHeat-COM'!Q201</f>
        <v>1.5146416757915513E-2</v>
      </c>
      <c r="R42" s="1">
        <f>IDEES!Q290*IDEES!Q149/'TechWaterHeat-COM'!R148/'TechWaterHeat-COM'!R201</f>
        <v>3.0429681724256979E-3</v>
      </c>
      <c r="S42" s="1">
        <f>IDEES!R290*IDEES!R149/'TechWaterHeat-COM'!S148/'TechWaterHeat-COM'!S201</f>
        <v>0</v>
      </c>
      <c r="T42" s="1">
        <f>IDEES!S290*IDEES!S149/'TechWaterHeat-COM'!T148/'TechWaterHeat-COM'!T201</f>
        <v>1.0806322784479458E-4</v>
      </c>
      <c r="U42" s="1">
        <f>IDEES!T290*IDEES!T149/'TechWaterHeat-COM'!U148/'TechWaterHeat-COM'!U201</f>
        <v>1.5011981452301947E-4</v>
      </c>
      <c r="V42" s="1">
        <f>IDEES!U290*IDEES!U149/'TechWaterHeat-COM'!V148/'TechWaterHeat-COM'!V201</f>
        <v>0</v>
      </c>
      <c r="W42" s="1">
        <f>IDEES!V290*IDEES!V149/'TechWaterHeat-COM'!W148/'TechWaterHeat-COM'!W201</f>
        <v>2.2332518199598472E-2</v>
      </c>
      <c r="X42" s="1">
        <f>IDEES!W290*IDEES!W149/'TechWaterHeat-COM'!X148/'TechWaterHeat-COM'!X201</f>
        <v>0</v>
      </c>
      <c r="Y42" s="1">
        <f>IDEES!X290*IDEES!X149/'TechWaterHeat-COM'!Y148/'TechWaterHeat-COM'!Y201</f>
        <v>0</v>
      </c>
      <c r="Z42" s="1">
        <f>IDEES!Y290*IDEES!Y149/'TechWaterHeat-COM'!Z148/'TechWaterHeat-COM'!Z201</f>
        <v>0</v>
      </c>
      <c r="AA42" s="1">
        <f>IDEES!Z290*IDEES!Z149/'TechWaterHeat-COM'!AA148/'TechWaterHeat-COM'!AA201</f>
        <v>0</v>
      </c>
      <c r="AB42" s="1">
        <f>IDEES!AA290*IDEES!AA149/'TechWaterHeat-COM'!AB148/'TechWaterHeat-COM'!AB201</f>
        <v>2.9635971743299495E-3</v>
      </c>
      <c r="AC42" s="1">
        <f>IDEES!AB290*IDEES!AB149/'TechWaterHeat-COM'!AC148/'TechWaterHeat-COM'!AC201</f>
        <v>0</v>
      </c>
      <c r="AD42" s="1">
        <f>IDEES!AC290*IDEES!AC149/'TechWaterHeat-COM'!AD148/'TechWaterHeat-COM'!AD201</f>
        <v>1.544961911592944E-3</v>
      </c>
      <c r="AE42" s="1">
        <f>IDEES!AD290*IDEES!AD149/'TechWaterHeat-COM'!AE148/'TechWaterHeat-COM'!AE201</f>
        <v>1.9409712766491928E-2</v>
      </c>
      <c r="AF42" s="1">
        <f>IDEES!AE290*IDEES!AE149/'TechWaterHeat-COM'!AF148/'TechWaterHeat-COM'!AF201</f>
        <v>4.6581766178681718E-5</v>
      </c>
      <c r="AG42" s="1">
        <f>IDEES!AF290*IDEES!AF149/'TechWaterHeat-COM'!AG148/'TechWaterHeat-COM'!AG201</f>
        <v>0</v>
      </c>
      <c r="AH42" s="1">
        <f>IDEES!AG290*IDEES!AG149/'TechWaterHeat-COM'!AH148/'TechWaterHeat-COM'!AH201</f>
        <v>0</v>
      </c>
      <c r="AI42" s="1">
        <f>IDEES!AH290*IDEES!AH149/'TechWaterHeat-COM'!AI148/'TechWaterHeat-COM'!AI201</f>
        <v>1.5527255392893912E-5</v>
      </c>
      <c r="AJ42" s="1">
        <f>IDEES!AI290*IDEES!AI149/'TechWaterHeat-COM'!AJ148/'TechWaterHeat-COM'!AJ201</f>
        <v>0</v>
      </c>
      <c r="AK42" s="1">
        <f>IDEES!AJ290*IDEES!AJ149/'TechWaterHeat-COM'!AK148/'TechWaterHeat-COM'!AK201</f>
        <v>3.9166707956466203E-3</v>
      </c>
      <c r="AL42" s="1">
        <f>IDEES!AK290*IDEES!AK149/'TechWaterHeat-COM'!AL148/'TechWaterHeat-COM'!AL201</f>
        <v>0</v>
      </c>
      <c r="AM42" s="1">
        <f>IDEES!AL290*IDEES!AL149/'TechWaterHeat-COM'!AM148/'TechWaterHeat-COM'!AM201</f>
        <v>0</v>
      </c>
      <c r="AN42" s="1">
        <f>IDEES!AM290*IDEES!AM149/'TechWaterHeat-COM'!AN148/'TechWaterHeat-COM'!AN201</f>
        <v>0</v>
      </c>
      <c r="AO42" s="1">
        <f>IDEES!AN290*IDEES!AN149/'TechWaterHeat-COM'!AO148/'TechWaterHeat-COM'!AO201</f>
        <v>0</v>
      </c>
      <c r="AP42" s="1">
        <f>IDEES!AO290*IDEES!AO149/'TechWaterHeat-COM'!AP148/'TechWaterHeat-COM'!AP201</f>
        <v>3.5795925017333933E-4</v>
      </c>
      <c r="AQ42" s="7"/>
      <c r="AR42" s="7"/>
      <c r="AS42" s="7"/>
      <c r="AT42" s="7"/>
    </row>
    <row r="43" spans="1:46" x14ac:dyDescent="0.25">
      <c r="A43" t="str">
        <f t="shared" si="5"/>
        <v>Solids</v>
      </c>
      <c r="C43" t="str">
        <f>TechComm!L103</f>
        <v>C_ES-WH-SS_COA</v>
      </c>
      <c r="D43" t="str">
        <f t="shared" si="2"/>
        <v>COMCOA</v>
      </c>
      <c r="E43" t="str">
        <f t="shared" si="7"/>
        <v>NR_ES-SS-WatHeat</v>
      </c>
      <c r="F43" s="1">
        <f>IDEES!E291*IDEES!E150/'TechWaterHeat-COM'!F149/'TechWaterHeat-COM'!F202</f>
        <v>0</v>
      </c>
      <c r="G43" s="1">
        <f>IDEES!F291*IDEES!F150/'TechWaterHeat-COM'!G149/'TechWaterHeat-COM'!G202</f>
        <v>0</v>
      </c>
      <c r="H43" s="1">
        <f>IDEES!G291*IDEES!G150/'TechWaterHeat-COM'!H149/'TechWaterHeat-COM'!H202</f>
        <v>0</v>
      </c>
      <c r="I43" s="1">
        <f>IDEES!H291*IDEES!H150/'TechWaterHeat-COM'!I149/'TechWaterHeat-COM'!I202</f>
        <v>0</v>
      </c>
      <c r="J43" s="1">
        <f>IDEES!I291*IDEES!I150/'TechWaterHeat-COM'!J149/'TechWaterHeat-COM'!J202</f>
        <v>0</v>
      </c>
      <c r="K43" s="1">
        <f>IDEES!J291*IDEES!J150/'TechWaterHeat-COM'!K149/'TechWaterHeat-COM'!K202</f>
        <v>0</v>
      </c>
      <c r="L43" s="1">
        <f>IDEES!K291*IDEES!K150/'TechWaterHeat-COM'!L149/'TechWaterHeat-COM'!L202</f>
        <v>0</v>
      </c>
      <c r="M43" s="1">
        <f>IDEES!L291*IDEES!L150/'TechWaterHeat-COM'!M149/'TechWaterHeat-COM'!M202</f>
        <v>0</v>
      </c>
      <c r="N43" s="1">
        <f>IDEES!M291*IDEES!M150/'TechWaterHeat-COM'!N149/'TechWaterHeat-COM'!N202</f>
        <v>0</v>
      </c>
      <c r="O43" s="1">
        <f>IDEES!N291*IDEES!N150/'TechWaterHeat-COM'!O149/'TechWaterHeat-COM'!O202</f>
        <v>0</v>
      </c>
      <c r="P43" s="1">
        <f>IDEES!O291*IDEES!O150/'TechWaterHeat-COM'!P149/'TechWaterHeat-COM'!P202</f>
        <v>0</v>
      </c>
      <c r="Q43" s="1">
        <f>IDEES!P291*IDEES!P150/'TechWaterHeat-COM'!Q149/'TechWaterHeat-COM'!Q202</f>
        <v>0</v>
      </c>
      <c r="R43" s="1">
        <f>IDEES!Q291*IDEES!Q150/'TechWaterHeat-COM'!R149/'TechWaterHeat-COM'!R202</f>
        <v>0</v>
      </c>
      <c r="S43" s="1">
        <f>IDEES!R291*IDEES!R150/'TechWaterHeat-COM'!S149/'TechWaterHeat-COM'!S202</f>
        <v>0</v>
      </c>
      <c r="T43" s="1">
        <f>IDEES!S291*IDEES!S150/'TechWaterHeat-COM'!T149/'TechWaterHeat-COM'!T202</f>
        <v>0</v>
      </c>
      <c r="U43" s="1">
        <f>IDEES!T291*IDEES!T150/'TechWaterHeat-COM'!U149/'TechWaterHeat-COM'!U202</f>
        <v>0</v>
      </c>
      <c r="V43" s="1">
        <f>IDEES!U291*IDEES!U150/'TechWaterHeat-COM'!V149/'TechWaterHeat-COM'!V202</f>
        <v>0</v>
      </c>
      <c r="W43" s="1">
        <f>IDEES!V291*IDEES!V150/'TechWaterHeat-COM'!W149/'TechWaterHeat-COM'!W202</f>
        <v>0</v>
      </c>
      <c r="X43" s="1">
        <f>IDEES!W291*IDEES!W150/'TechWaterHeat-COM'!X149/'TechWaterHeat-COM'!X202</f>
        <v>0</v>
      </c>
      <c r="Y43" s="1">
        <f>IDEES!X291*IDEES!X150/'TechWaterHeat-COM'!Y149/'TechWaterHeat-COM'!Y202</f>
        <v>0</v>
      </c>
      <c r="Z43" s="1">
        <f>IDEES!Y291*IDEES!Y150/'TechWaterHeat-COM'!Z149/'TechWaterHeat-COM'!Z202</f>
        <v>0</v>
      </c>
      <c r="AA43" s="1">
        <f>IDEES!Z291*IDEES!Z150/'TechWaterHeat-COM'!AA149/'TechWaterHeat-COM'!AA202</f>
        <v>0</v>
      </c>
      <c r="AB43" s="1">
        <f>IDEES!AA291*IDEES!AA150/'TechWaterHeat-COM'!AB149/'TechWaterHeat-COM'!AB202</f>
        <v>0</v>
      </c>
      <c r="AC43" s="1">
        <f>IDEES!AB291*IDEES!AB150/'TechWaterHeat-COM'!AC149/'TechWaterHeat-COM'!AC202</f>
        <v>0</v>
      </c>
      <c r="AD43" s="1">
        <f>IDEES!AC291*IDEES!AC150/'TechWaterHeat-COM'!AD149/'TechWaterHeat-COM'!AD202</f>
        <v>3.1370037554750908E-2</v>
      </c>
      <c r="AE43" s="1">
        <f>IDEES!AD291*IDEES!AD150/'TechWaterHeat-COM'!AE149/'TechWaterHeat-COM'!AE202</f>
        <v>0</v>
      </c>
      <c r="AF43" s="1">
        <f>IDEES!AE291*IDEES!AE150/'TechWaterHeat-COM'!AF149/'TechWaterHeat-COM'!AF202</f>
        <v>0</v>
      </c>
      <c r="AG43" s="1">
        <f>IDEES!AF291*IDEES!AF150/'TechWaterHeat-COM'!AG149/'TechWaterHeat-COM'!AG202</f>
        <v>0</v>
      </c>
      <c r="AH43" s="1">
        <f>IDEES!AG291*IDEES!AG150/'TechWaterHeat-COM'!AH149/'TechWaterHeat-COM'!AH202</f>
        <v>0</v>
      </c>
      <c r="AI43" s="1">
        <f>IDEES!AH291*IDEES!AH150/'TechWaterHeat-COM'!AI149/'TechWaterHeat-COM'!AI202</f>
        <v>4.4444245383157468E-3</v>
      </c>
      <c r="AJ43" s="1">
        <f>IDEES!AI291*IDEES!AI150/'TechWaterHeat-COM'!AJ149/'TechWaterHeat-COM'!AJ202</f>
        <v>0</v>
      </c>
      <c r="AK43" s="1">
        <f>IDEES!AJ291*IDEES!AJ150/'TechWaterHeat-COM'!AK149/'TechWaterHeat-COM'!AK202</f>
        <v>3.914880999395755E-4</v>
      </c>
      <c r="AL43" s="1">
        <f>IDEES!AK291*IDEES!AK150/'TechWaterHeat-COM'!AL149/'TechWaterHeat-COM'!AL202</f>
        <v>0</v>
      </c>
      <c r="AM43" s="1">
        <f>IDEES!AL291*IDEES!AL150/'TechWaterHeat-COM'!AM149/'TechWaterHeat-COM'!AM202</f>
        <v>0</v>
      </c>
      <c r="AN43" s="1">
        <f>IDEES!AM291*IDEES!AM150/'TechWaterHeat-COM'!AN149/'TechWaterHeat-COM'!AN202</f>
        <v>0</v>
      </c>
      <c r="AO43" s="1">
        <f>IDEES!AN291*IDEES!AN150/'TechWaterHeat-COM'!AO149/'TechWaterHeat-COM'!AO202</f>
        <v>0</v>
      </c>
      <c r="AP43" s="1">
        <f>IDEES!AO291*IDEES!AO150/'TechWaterHeat-COM'!AP149/'TechWaterHeat-COM'!AP202</f>
        <v>0</v>
      </c>
      <c r="AQ43" s="7"/>
      <c r="AR43" s="7"/>
      <c r="AS43" s="7"/>
      <c r="AT43" s="7"/>
    </row>
    <row r="44" spans="1:46" x14ac:dyDescent="0.25">
      <c r="A44" t="str">
        <f t="shared" si="5"/>
        <v>Biomass and wastes</v>
      </c>
      <c r="C44" t="str">
        <f>TechComm!L104</f>
        <v>C_ES-WH-OF_BIO</v>
      </c>
      <c r="D44" t="str">
        <f t="shared" si="2"/>
        <v>COMBIO</v>
      </c>
      <c r="E44" t="str">
        <f>TechComm!C36</f>
        <v>NR_ES-OF-WatHeat</v>
      </c>
      <c r="F44" s="1">
        <f>IDEES!E312*IDEES!E143/'TechWaterHeat-COM'!F150/'TechWaterHeat-COM'!F203</f>
        <v>1.0990287535865747E-2</v>
      </c>
      <c r="G44" s="1">
        <f>IDEES!F312*IDEES!F143/'TechWaterHeat-COM'!G150/'TechWaterHeat-COM'!G203</f>
        <v>2.4251890271349735E-4</v>
      </c>
      <c r="H44" s="1">
        <f>IDEES!G312*IDEES!G143/'TechWaterHeat-COM'!H150/'TechWaterHeat-COM'!H203</f>
        <v>1.0093683025459901E-3</v>
      </c>
      <c r="I44" s="1">
        <f>IDEES!H312*IDEES!H143/'TechWaterHeat-COM'!I150/'TechWaterHeat-COM'!I203</f>
        <v>4.56296991141052E-2</v>
      </c>
      <c r="J44" s="1">
        <f>IDEES!I312*IDEES!I143/'TechWaterHeat-COM'!J150/'TechWaterHeat-COM'!J203</f>
        <v>5.7686336935360548E-4</v>
      </c>
      <c r="K44" s="1">
        <f>IDEES!J312*IDEES!J143/'TechWaterHeat-COM'!K150/'TechWaterHeat-COM'!K203</f>
        <v>5.3847043973057973E-3</v>
      </c>
      <c r="L44" s="1">
        <f>IDEES!K312*IDEES!K143/'TechWaterHeat-COM'!L150/'TechWaterHeat-COM'!L203</f>
        <v>0</v>
      </c>
      <c r="M44" s="1">
        <f>IDEES!L312*IDEES!L143/'TechWaterHeat-COM'!M150/'TechWaterHeat-COM'!M203</f>
        <v>4.4949171585751584E-3</v>
      </c>
      <c r="N44" s="1">
        <f>IDEES!M312*IDEES!M143/'TechWaterHeat-COM'!N150/'TechWaterHeat-COM'!N203</f>
        <v>2.3247959793522757E-3</v>
      </c>
      <c r="O44" s="1">
        <f>IDEES!N312*IDEES!N143/'TechWaterHeat-COM'!O150/'TechWaterHeat-COM'!O203</f>
        <v>1.0003105879781215E-2</v>
      </c>
      <c r="P44" s="1">
        <f>IDEES!O312*IDEES!O143/'TechWaterHeat-COM'!P150/'TechWaterHeat-COM'!P203</f>
        <v>1.1508674596327033E-2</v>
      </c>
      <c r="Q44" s="1">
        <f>IDEES!P312*IDEES!P143/'TechWaterHeat-COM'!Q150/'TechWaterHeat-COM'!Q203</f>
        <v>0.1132746650926986</v>
      </c>
      <c r="R44" s="1">
        <f>IDEES!Q312*IDEES!Q143/'TechWaterHeat-COM'!R150/'TechWaterHeat-COM'!R203</f>
        <v>0</v>
      </c>
      <c r="S44" s="1">
        <f>IDEES!R312*IDEES!R143/'TechWaterHeat-COM'!S150/'TechWaterHeat-COM'!S203</f>
        <v>3.5509694898263721E-4</v>
      </c>
      <c r="T44" s="1">
        <f>IDEES!S312*IDEES!S143/'TechWaterHeat-COM'!T150/'TechWaterHeat-COM'!T203</f>
        <v>1.5871367272007407E-2</v>
      </c>
      <c r="U44" s="1">
        <f>IDEES!T312*IDEES!T143/'TechWaterHeat-COM'!U150/'TechWaterHeat-COM'!U203</f>
        <v>2.3046736556012496E-3</v>
      </c>
      <c r="V44" s="1">
        <f>IDEES!U312*IDEES!U143/'TechWaterHeat-COM'!V150/'TechWaterHeat-COM'!V203</f>
        <v>0</v>
      </c>
      <c r="W44" s="1">
        <f>IDEES!V312*IDEES!V143/'TechWaterHeat-COM'!W150/'TechWaterHeat-COM'!W203</f>
        <v>0</v>
      </c>
      <c r="X44" s="1">
        <f>IDEES!W312*IDEES!W143/'TechWaterHeat-COM'!X150/'TechWaterHeat-COM'!X203</f>
        <v>3.9116903096701339E-3</v>
      </c>
      <c r="Y44" s="1">
        <f>IDEES!X312*IDEES!X143/'TechWaterHeat-COM'!Y150/'TechWaterHeat-COM'!Y203</f>
        <v>0</v>
      </c>
      <c r="Z44" s="1">
        <f>IDEES!Y312*IDEES!Y143/'TechWaterHeat-COM'!Z150/'TechWaterHeat-COM'!Z203</f>
        <v>1.5831462998047021E-2</v>
      </c>
      <c r="AA44" s="1">
        <f>IDEES!Z312*IDEES!Z143/'TechWaterHeat-COM'!AA150/'TechWaterHeat-COM'!AA203</f>
        <v>0</v>
      </c>
      <c r="AB44" s="1">
        <f>IDEES!AA312*IDEES!AA143/'TechWaterHeat-COM'!AB150/'TechWaterHeat-COM'!AB203</f>
        <v>1.9739975334371906E-3</v>
      </c>
      <c r="AC44" s="1">
        <f>IDEES!AB312*IDEES!AB143/'TechWaterHeat-COM'!AC150/'TechWaterHeat-COM'!AC203</f>
        <v>4.4567260596782721E-3</v>
      </c>
      <c r="AD44" s="1">
        <f>IDEES!AC312*IDEES!AC143/'TechWaterHeat-COM'!AD150/'TechWaterHeat-COM'!AD203</f>
        <v>2.4112791578621683E-2</v>
      </c>
      <c r="AE44" s="1">
        <f>IDEES!AD312*IDEES!AD143/'TechWaterHeat-COM'!AE150/'TechWaterHeat-COM'!AE203</f>
        <v>0</v>
      </c>
      <c r="AF44" s="1">
        <f>IDEES!AE312*IDEES!AE143/'TechWaterHeat-COM'!AF150/'TechWaterHeat-COM'!AF203</f>
        <v>0</v>
      </c>
      <c r="AG44" s="1">
        <f>IDEES!AF312*IDEES!AF143/'TechWaterHeat-COM'!AG150/'TechWaterHeat-COM'!AG203</f>
        <v>5.4820053614436067E-3</v>
      </c>
      <c r="AH44" s="1">
        <f>IDEES!AG312*IDEES!AG143/'TechWaterHeat-COM'!AH150/'TechWaterHeat-COM'!AH203</f>
        <v>0</v>
      </c>
      <c r="AI44" s="1">
        <f>IDEES!AH312*IDEES!AH143/'TechWaterHeat-COM'!AI150/'TechWaterHeat-COM'!AI203</f>
        <v>2.0302119688749153E-3</v>
      </c>
      <c r="AJ44" s="1">
        <f>IDEES!AI312*IDEES!AI143/'TechWaterHeat-COM'!AJ150/'TechWaterHeat-COM'!AJ203</f>
        <v>9.1688557706418924E-3</v>
      </c>
      <c r="AK44" s="1">
        <f>IDEES!AJ312*IDEES!AJ143/'TechWaterHeat-COM'!AK150/'TechWaterHeat-COM'!AK203</f>
        <v>1.7921878088460437E-3</v>
      </c>
      <c r="AL44" s="1">
        <f>IDEES!AK312*IDEES!AK143/'TechWaterHeat-COM'!AL150/'TechWaterHeat-COM'!AL203</f>
        <v>0</v>
      </c>
      <c r="AM44" s="1">
        <f>IDEES!AL312*IDEES!AL143/'TechWaterHeat-COM'!AM150/'TechWaterHeat-COM'!AM203</f>
        <v>0</v>
      </c>
      <c r="AN44" s="1">
        <f>IDEES!AM312*IDEES!AM143/'TechWaterHeat-COM'!AN150/'TechWaterHeat-COM'!AN203</f>
        <v>1.6298065566438241E-3</v>
      </c>
      <c r="AO44" s="1">
        <f>IDEES!AN312*IDEES!AN143/'TechWaterHeat-COM'!AO150/'TechWaterHeat-COM'!AO203</f>
        <v>2.2691702496179344E-3</v>
      </c>
      <c r="AP44" s="1">
        <f>IDEES!AO312*IDEES!AO143/'TechWaterHeat-COM'!AP150/'TechWaterHeat-COM'!AP203</f>
        <v>7.2205282773062736E-4</v>
      </c>
      <c r="AQ44" s="7"/>
      <c r="AR44" s="7"/>
      <c r="AS44" s="7"/>
      <c r="AT44" s="7"/>
    </row>
    <row r="45" spans="1:46" x14ac:dyDescent="0.25">
      <c r="A45" t="str">
        <f t="shared" si="5"/>
        <v>Derived heat</v>
      </c>
      <c r="C45" t="str">
        <f>TechComm!L105</f>
        <v>C_ES-WH-OF_HET</v>
      </c>
      <c r="D45" t="str">
        <f t="shared" si="2"/>
        <v>COMHET</v>
      </c>
      <c r="E45" t="str">
        <f>E44</f>
        <v>NR_ES-OF-WatHeat</v>
      </c>
      <c r="F45" s="1">
        <f>IDEES!E313*IDEES!E144/'TechWaterHeat-COM'!F151/'TechWaterHeat-COM'!F204</f>
        <v>0.17278522750106221</v>
      </c>
      <c r="G45" s="1">
        <f>IDEES!F313*IDEES!F144/'TechWaterHeat-COM'!G151/'TechWaterHeat-COM'!G204</f>
        <v>5.6313644916444389E-2</v>
      </c>
      <c r="H45" s="1">
        <f>IDEES!G313*IDEES!G144/'TechWaterHeat-COM'!H151/'TechWaterHeat-COM'!H204</f>
        <v>3.4436950388704077E-2</v>
      </c>
      <c r="I45" s="1">
        <f>IDEES!H313*IDEES!H144/'TechWaterHeat-COM'!I151/'TechWaterHeat-COM'!I204</f>
        <v>3.7187193153563711E-2</v>
      </c>
      <c r="J45" s="1">
        <f>IDEES!I313*IDEES!I144/'TechWaterHeat-COM'!J151/'TechWaterHeat-COM'!J204</f>
        <v>0</v>
      </c>
      <c r="K45" s="1">
        <f>IDEES!J313*IDEES!J144/'TechWaterHeat-COM'!K151/'TechWaterHeat-COM'!K204</f>
        <v>0.14322339905093476</v>
      </c>
      <c r="L45" s="1">
        <f>IDEES!K313*IDEES!K144/'TechWaterHeat-COM'!L151/'TechWaterHeat-COM'!L204</f>
        <v>1.2688142446880109</v>
      </c>
      <c r="M45" s="1">
        <f>IDEES!L313*IDEES!L144/'TechWaterHeat-COM'!M151/'TechWaterHeat-COM'!M204</f>
        <v>0.15549378549791756</v>
      </c>
      <c r="N45" s="1">
        <f>IDEES!M313*IDEES!M144/'TechWaterHeat-COM'!N151/'TechWaterHeat-COM'!N204</f>
        <v>3.0071135356902329E-2</v>
      </c>
      <c r="O45" s="1">
        <f>IDEES!N313*IDEES!N144/'TechWaterHeat-COM'!O151/'TechWaterHeat-COM'!O204</f>
        <v>0</v>
      </c>
      <c r="P45" s="1">
        <f>IDEES!O313*IDEES!O144/'TechWaterHeat-COM'!P151/'TechWaterHeat-COM'!P204</f>
        <v>0.14391336802086704</v>
      </c>
      <c r="Q45" s="1">
        <f>IDEES!P313*IDEES!P144/'TechWaterHeat-COM'!Q151/'TechWaterHeat-COM'!Q204</f>
        <v>0.63491212777485007</v>
      </c>
      <c r="R45" s="1">
        <f>IDEES!Q313*IDEES!Q144/'TechWaterHeat-COM'!R151/'TechWaterHeat-COM'!R204</f>
        <v>0</v>
      </c>
      <c r="S45" s="1">
        <f>IDEES!R313*IDEES!R144/'TechWaterHeat-COM'!S151/'TechWaterHeat-COM'!S204</f>
        <v>1.5401038399387543E-2</v>
      </c>
      <c r="T45" s="1">
        <f>IDEES!S313*IDEES!S144/'TechWaterHeat-COM'!T151/'TechWaterHeat-COM'!T204</f>
        <v>7.2973335082268664E-2</v>
      </c>
      <c r="U45" s="1">
        <f>IDEES!T313*IDEES!T144/'TechWaterHeat-COM'!U151/'TechWaterHeat-COM'!U204</f>
        <v>0</v>
      </c>
      <c r="V45" s="1">
        <f>IDEES!U313*IDEES!U144/'TechWaterHeat-COM'!V151/'TechWaterHeat-COM'!V204</f>
        <v>7.9568454772545004E-3</v>
      </c>
      <c r="W45" s="1">
        <f>IDEES!V313*IDEES!V144/'TechWaterHeat-COM'!W151/'TechWaterHeat-COM'!W204</f>
        <v>2.7753830443516366E-2</v>
      </c>
      <c r="X45" s="1">
        <f>IDEES!W313*IDEES!W144/'TechWaterHeat-COM'!X151/'TechWaterHeat-COM'!X204</f>
        <v>9.3782483887933407E-2</v>
      </c>
      <c r="Y45" s="1">
        <f>IDEES!X313*IDEES!X144/'TechWaterHeat-COM'!Y151/'TechWaterHeat-COM'!Y204</f>
        <v>9.8273430604211738E-3</v>
      </c>
      <c r="Z45" s="1">
        <f>IDEES!Y313*IDEES!Y144/'TechWaterHeat-COM'!Z151/'TechWaterHeat-COM'!Z204</f>
        <v>6.9241353992139418E-2</v>
      </c>
      <c r="AA45" s="1">
        <f>IDEES!Z313*IDEES!Z144/'TechWaterHeat-COM'!AA151/'TechWaterHeat-COM'!AA204</f>
        <v>0</v>
      </c>
      <c r="AB45" s="1">
        <f>IDEES!AA313*IDEES!AA144/'TechWaterHeat-COM'!AB151/'TechWaterHeat-COM'!AB204</f>
        <v>0.29358531211484035</v>
      </c>
      <c r="AC45" s="1">
        <f>IDEES!AB313*IDEES!AB144/'TechWaterHeat-COM'!AC151/'TechWaterHeat-COM'!AC204</f>
        <v>4.6347301704540066E-2</v>
      </c>
      <c r="AD45" s="1">
        <f>IDEES!AC313*IDEES!AC144/'TechWaterHeat-COM'!AD151/'TechWaterHeat-COM'!AD204</f>
        <v>0.30069561937198541</v>
      </c>
      <c r="AE45" s="1">
        <f>IDEES!AD313*IDEES!AD144/'TechWaterHeat-COM'!AE151/'TechWaterHeat-COM'!AE204</f>
        <v>3.9245686339262455E-3</v>
      </c>
      <c r="AF45" s="1">
        <f>IDEES!AE313*IDEES!AE144/'TechWaterHeat-COM'!AF151/'TechWaterHeat-COM'!AF204</f>
        <v>0.11897222808551886</v>
      </c>
      <c r="AG45" s="1">
        <f>IDEES!AF313*IDEES!AF144/'TechWaterHeat-COM'!AG151/'TechWaterHeat-COM'!AG204</f>
        <v>0.24087612813116285</v>
      </c>
      <c r="AH45" s="1">
        <f>IDEES!AG313*IDEES!AG144/'TechWaterHeat-COM'!AH151/'TechWaterHeat-COM'!AH204</f>
        <v>1.3689921455830867E-2</v>
      </c>
      <c r="AI45" s="1">
        <f>IDEES!AH313*IDEES!AH144/'TechWaterHeat-COM'!AI151/'TechWaterHeat-COM'!AI204</f>
        <v>8.3108047669284951E-2</v>
      </c>
      <c r="AJ45" s="1">
        <f>IDEES!AI313*IDEES!AI144/'TechWaterHeat-COM'!AJ151/'TechWaterHeat-COM'!AJ204</f>
        <v>0.21455128032760432</v>
      </c>
      <c r="AK45" s="1">
        <f>IDEES!AJ313*IDEES!AJ144/'TechWaterHeat-COM'!AK151/'TechWaterHeat-COM'!AK204</f>
        <v>0</v>
      </c>
      <c r="AL45" s="1">
        <f>IDEES!AK313*IDEES!AK144/'TechWaterHeat-COM'!AL151/'TechWaterHeat-COM'!AL204</f>
        <v>1.6052364664123357E-2</v>
      </c>
      <c r="AM45" s="1">
        <f>IDEES!AL313*IDEES!AL144/'TechWaterHeat-COM'!AM151/'TechWaterHeat-COM'!AM204</f>
        <v>0</v>
      </c>
      <c r="AN45" s="1">
        <f>IDEES!AM313*IDEES!AM144/'TechWaterHeat-COM'!AN151/'TechWaterHeat-COM'!AN204</f>
        <v>3.5000880737031345E-3</v>
      </c>
      <c r="AO45" s="1">
        <f>IDEES!AN313*IDEES!AN144/'TechWaterHeat-COM'!AO151/'TechWaterHeat-COM'!AO204</f>
        <v>2.4648326654812164E-2</v>
      </c>
      <c r="AP45" s="1">
        <f>IDEES!AO313*IDEES!AO144/'TechWaterHeat-COM'!AP151/'TechWaterHeat-COM'!AP204</f>
        <v>5.0735221618816077E-4</v>
      </c>
      <c r="AQ45" s="7"/>
      <c r="AR45" s="7"/>
      <c r="AS45" s="7"/>
      <c r="AT45" s="7"/>
    </row>
    <row r="46" spans="1:46" x14ac:dyDescent="0.25">
      <c r="A46" t="str">
        <f t="shared" si="5"/>
        <v>Electricity</v>
      </c>
      <c r="C46" t="str">
        <f>TechComm!L106</f>
        <v>C_ES-WH-OF_ELC</v>
      </c>
      <c r="D46" t="str">
        <f t="shared" si="2"/>
        <v>COMELC</v>
      </c>
      <c r="E46" t="str">
        <f t="shared" ref="E46:E51" si="8">E45</f>
        <v>NR_ES-OF-WatHeat</v>
      </c>
      <c r="F46" s="1">
        <f>IDEES!E314*IDEES!E145/'TechWaterHeat-COM'!F152/'TechWaterHeat-COM'!F205</f>
        <v>5.5071180605759364E-2</v>
      </c>
      <c r="G46" s="1">
        <f>IDEES!F314*IDEES!F145/'TechWaterHeat-COM'!G152/'TechWaterHeat-COM'!G205</f>
        <v>0.14061226511739436</v>
      </c>
      <c r="H46" s="1">
        <f>IDEES!G314*IDEES!G145/'TechWaterHeat-COM'!H152/'TechWaterHeat-COM'!H205</f>
        <v>0.12126025714055128</v>
      </c>
      <c r="I46" s="1">
        <f>IDEES!H314*IDEES!H145/'TechWaterHeat-COM'!I152/'TechWaterHeat-COM'!I205</f>
        <v>6.0707685835985022E-2</v>
      </c>
      <c r="J46" s="1">
        <f>IDEES!I314*IDEES!I145/'TechWaterHeat-COM'!J152/'TechWaterHeat-COM'!J205</f>
        <v>1.5309229509358037E-2</v>
      </c>
      <c r="K46" s="1">
        <f>IDEES!J314*IDEES!J145/'TechWaterHeat-COM'!K152/'TechWaterHeat-COM'!K205</f>
        <v>0.11438501744799236</v>
      </c>
      <c r="L46" s="1">
        <f>IDEES!K314*IDEES!K145/'TechWaterHeat-COM'!L152/'TechWaterHeat-COM'!L205</f>
        <v>0.32257805220205416</v>
      </c>
      <c r="M46" s="1">
        <f>IDEES!L314*IDEES!L145/'TechWaterHeat-COM'!M152/'TechWaterHeat-COM'!M205</f>
        <v>0.10757839025510006</v>
      </c>
      <c r="N46" s="1">
        <f>IDEES!M314*IDEES!M145/'TechWaterHeat-COM'!N152/'TechWaterHeat-COM'!N205</f>
        <v>2.4624615402107974E-2</v>
      </c>
      <c r="O46" s="1">
        <f>IDEES!N314*IDEES!N145/'TechWaterHeat-COM'!O152/'TechWaterHeat-COM'!O205</f>
        <v>1.1010464211709208</v>
      </c>
      <c r="P46" s="1">
        <f>IDEES!O314*IDEES!O145/'TechWaterHeat-COM'!P152/'TechWaterHeat-COM'!P205</f>
        <v>0.15273602004560291</v>
      </c>
      <c r="Q46" s="1">
        <f>IDEES!P314*IDEES!P145/'TechWaterHeat-COM'!Q152/'TechWaterHeat-COM'!Q205</f>
        <v>1.8538814133379271</v>
      </c>
      <c r="R46" s="1">
        <f>IDEES!Q314*IDEES!Q145/'TechWaterHeat-COM'!R152/'TechWaterHeat-COM'!R205</f>
        <v>0.32257993111472011</v>
      </c>
      <c r="S46" s="1">
        <f>IDEES!R314*IDEES!R145/'TechWaterHeat-COM'!S152/'TechWaterHeat-COM'!S205</f>
        <v>8.3886377351979971E-2</v>
      </c>
      <c r="T46" s="1">
        <f>IDEES!S314*IDEES!S145/'TechWaterHeat-COM'!T152/'TechWaterHeat-COM'!T205</f>
        <v>8.9872055574791831E-2</v>
      </c>
      <c r="U46" s="1">
        <f>IDEES!T314*IDEES!T145/'TechWaterHeat-COM'!U152/'TechWaterHeat-COM'!U205</f>
        <v>0.10289446595370966</v>
      </c>
      <c r="V46" s="1">
        <f>IDEES!U314*IDEES!U145/'TechWaterHeat-COM'!V152/'TechWaterHeat-COM'!V205</f>
        <v>3.4028783780786732E-3</v>
      </c>
      <c r="W46" s="1">
        <f>IDEES!V314*IDEES!V145/'TechWaterHeat-COM'!W152/'TechWaterHeat-COM'!W205</f>
        <v>0.93952192916164656</v>
      </c>
      <c r="X46" s="1">
        <f>IDEES!W314*IDEES!W145/'TechWaterHeat-COM'!X152/'TechWaterHeat-COM'!X205</f>
        <v>2.438599915267628E-2</v>
      </c>
      <c r="Y46" s="1">
        <f>IDEES!X314*IDEES!X145/'TechWaterHeat-COM'!Y152/'TechWaterHeat-COM'!Y205</f>
        <v>2.7564792315575392E-3</v>
      </c>
      <c r="Z46" s="1">
        <f>IDEES!Y314*IDEES!Y145/'TechWaterHeat-COM'!Z152/'TechWaterHeat-COM'!Z205</f>
        <v>2.4520612077308539E-2</v>
      </c>
      <c r="AA46" s="1">
        <f>IDEES!Z314*IDEES!Z145/'TechWaterHeat-COM'!AA152/'TechWaterHeat-COM'!AA205</f>
        <v>1.5290885656940824E-2</v>
      </c>
      <c r="AB46" s="1">
        <f>IDEES!AA314*IDEES!AA145/'TechWaterHeat-COM'!AB152/'TechWaterHeat-COM'!AB205</f>
        <v>0.28283012196568991</v>
      </c>
      <c r="AC46" s="1">
        <f>IDEES!AB314*IDEES!AB145/'TechWaterHeat-COM'!AC152/'TechWaterHeat-COM'!AC205</f>
        <v>0.47568079540665387</v>
      </c>
      <c r="AD46" s="1">
        <f>IDEES!AC314*IDEES!AC145/'TechWaterHeat-COM'!AD152/'TechWaterHeat-COM'!AD205</f>
        <v>0.62421870153263415</v>
      </c>
      <c r="AE46" s="1">
        <f>IDEES!AD314*IDEES!AD145/'TechWaterHeat-COM'!AE152/'TechWaterHeat-COM'!AE205</f>
        <v>0.1842194823190724</v>
      </c>
      <c r="AF46" s="1">
        <f>IDEES!AE314*IDEES!AE145/'TechWaterHeat-COM'!AF152/'TechWaterHeat-COM'!AF205</f>
        <v>7.4613930569394263E-2</v>
      </c>
      <c r="AG46" s="1">
        <f>IDEES!AF314*IDEES!AF145/'TechWaterHeat-COM'!AG152/'TechWaterHeat-COM'!AG205</f>
        <v>0.14585125725762871</v>
      </c>
      <c r="AH46" s="1">
        <f>IDEES!AG314*IDEES!AG145/'TechWaterHeat-COM'!AH152/'TechWaterHeat-COM'!AH205</f>
        <v>2.9139388820639114E-2</v>
      </c>
      <c r="AI46" s="1">
        <f>IDEES!AH314*IDEES!AH145/'TechWaterHeat-COM'!AI152/'TechWaterHeat-COM'!AI205</f>
        <v>4.841194776087928E-2</v>
      </c>
      <c r="AJ46" s="1">
        <f>IDEES!AI314*IDEES!AI145/'TechWaterHeat-COM'!AJ152/'TechWaterHeat-COM'!AJ205</f>
        <v>2.2712388637749656</v>
      </c>
      <c r="AK46" s="1">
        <f>IDEES!AJ314*IDEES!AJ145/'TechWaterHeat-COM'!AK152/'TechWaterHeat-COM'!AK205</f>
        <v>1.7248013672534347E-2</v>
      </c>
      <c r="AL46" s="1">
        <f>IDEES!AK314*IDEES!AK145/'TechWaterHeat-COM'!AL152/'TechWaterHeat-COM'!AL205</f>
        <v>3.3353789568206851E-3</v>
      </c>
      <c r="AM46" s="1">
        <f>IDEES!AL314*IDEES!AL145/'TechWaterHeat-COM'!AM152/'TechWaterHeat-COM'!AM205</f>
        <v>3.8298192193321798E-4</v>
      </c>
      <c r="AN46" s="1">
        <f>IDEES!AM314*IDEES!AM145/'TechWaterHeat-COM'!AN152/'TechWaterHeat-COM'!AN205</f>
        <v>1.8274862570434394E-2</v>
      </c>
      <c r="AO46" s="1">
        <f>IDEES!AN314*IDEES!AN145/'TechWaterHeat-COM'!AO152/'TechWaterHeat-COM'!AO205</f>
        <v>3.9904538576484593E-2</v>
      </c>
      <c r="AP46" s="1">
        <f>IDEES!AO314*IDEES!AO145/'TechWaterHeat-COM'!AP152/'TechWaterHeat-COM'!AP205</f>
        <v>6.1776100132207622E-3</v>
      </c>
      <c r="AQ46" s="7"/>
      <c r="AR46" s="7"/>
      <c r="AS46" s="7"/>
      <c r="AT46" s="7"/>
    </row>
    <row r="47" spans="1:46" x14ac:dyDescent="0.25">
      <c r="A47" t="str">
        <f t="shared" si="5"/>
        <v>Gas</v>
      </c>
      <c r="C47" t="str">
        <f>TechComm!L107</f>
        <v>C_ES-WH-OF_GAS</v>
      </c>
      <c r="D47" t="str">
        <f t="shared" si="2"/>
        <v>COMGAS</v>
      </c>
      <c r="E47" t="str">
        <f t="shared" si="8"/>
        <v>NR_ES-OF-WatHeat</v>
      </c>
      <c r="F47" s="1">
        <f>IDEES!E315*IDEES!E146/'TechWaterHeat-COM'!F153/'TechWaterHeat-COM'!F206</f>
        <v>7.2551006476548857E-2</v>
      </c>
      <c r="G47" s="1">
        <f>IDEES!F315*IDEES!F146/'TechWaterHeat-COM'!G153/'TechWaterHeat-COM'!G206</f>
        <v>0.2125762174695929</v>
      </c>
      <c r="H47" s="1">
        <f>IDEES!G315*IDEES!G146/'TechWaterHeat-COM'!H153/'TechWaterHeat-COM'!H206</f>
        <v>2.5419867797130194E-2</v>
      </c>
      <c r="I47" s="1">
        <f>IDEES!H315*IDEES!H146/'TechWaterHeat-COM'!I153/'TechWaterHeat-COM'!I206</f>
        <v>7.2956540259976652E-2</v>
      </c>
      <c r="J47" s="1">
        <f>IDEES!I315*IDEES!I146/'TechWaterHeat-COM'!J153/'TechWaterHeat-COM'!J206</f>
        <v>0</v>
      </c>
      <c r="K47" s="1">
        <f>IDEES!J315*IDEES!J146/'TechWaterHeat-COM'!K153/'TechWaterHeat-COM'!K206</f>
        <v>0.20198958809728651</v>
      </c>
      <c r="L47" s="1">
        <f>IDEES!K315*IDEES!K146/'TechWaterHeat-COM'!L153/'TechWaterHeat-COM'!L206</f>
        <v>1.1083499186440182</v>
      </c>
      <c r="M47" s="1">
        <f>IDEES!L315*IDEES!L146/'TechWaterHeat-COM'!M153/'TechWaterHeat-COM'!M206</f>
        <v>7.3043517385632389E-2</v>
      </c>
      <c r="N47" s="1">
        <f>IDEES!M315*IDEES!M146/'TechWaterHeat-COM'!N153/'TechWaterHeat-COM'!N206</f>
        <v>5.0936257517653037E-3</v>
      </c>
      <c r="O47" s="1">
        <f>IDEES!N315*IDEES!N146/'TechWaterHeat-COM'!O153/'TechWaterHeat-COM'!O206</f>
        <v>0.30851133159799637</v>
      </c>
      <c r="P47" s="1">
        <f>IDEES!O315*IDEES!O146/'TechWaterHeat-COM'!P153/'TechWaterHeat-COM'!P206</f>
        <v>4.0054264111222086E-3</v>
      </c>
      <c r="Q47" s="1">
        <f>IDEES!P315*IDEES!P146/'TechWaterHeat-COM'!Q153/'TechWaterHeat-COM'!Q206</f>
        <v>1.5333527388322112</v>
      </c>
      <c r="R47" s="1">
        <f>IDEES!Q315*IDEES!Q146/'TechWaterHeat-COM'!R153/'TechWaterHeat-COM'!R206</f>
        <v>4.3572027167499389E-2</v>
      </c>
      <c r="S47" s="1">
        <f>IDEES!R315*IDEES!R146/'TechWaterHeat-COM'!S153/'TechWaterHeat-COM'!S206</f>
        <v>5.4778806451250203E-2</v>
      </c>
      <c r="T47" s="1">
        <f>IDEES!S315*IDEES!S146/'TechWaterHeat-COM'!T153/'TechWaterHeat-COM'!T206</f>
        <v>0.25719547949528032</v>
      </c>
      <c r="U47" s="1">
        <f>IDEES!T315*IDEES!T146/'TechWaterHeat-COM'!U153/'TechWaterHeat-COM'!U206</f>
        <v>0.10719223749951665</v>
      </c>
      <c r="V47" s="1">
        <f>IDEES!U315*IDEES!U146/'TechWaterHeat-COM'!V153/'TechWaterHeat-COM'!V206</f>
        <v>0</v>
      </c>
      <c r="W47" s="1">
        <f>IDEES!V315*IDEES!V146/'TechWaterHeat-COM'!W153/'TechWaterHeat-COM'!W206</f>
        <v>1.747547714953346</v>
      </c>
      <c r="X47" s="1">
        <f>IDEES!W315*IDEES!W146/'TechWaterHeat-COM'!X153/'TechWaterHeat-COM'!X206</f>
        <v>2.0198107695790782E-2</v>
      </c>
      <c r="Y47" s="1">
        <f>IDEES!X315*IDEES!X146/'TechWaterHeat-COM'!Y153/'TechWaterHeat-COM'!Y206</f>
        <v>3.8293083502361166E-3</v>
      </c>
      <c r="Z47" s="1">
        <f>IDEES!Y315*IDEES!Y146/'TechWaterHeat-COM'!Z153/'TechWaterHeat-COM'!Z206</f>
        <v>2.9032316417259747E-2</v>
      </c>
      <c r="AA47" s="1">
        <f>IDEES!Z315*IDEES!Z146/'TechWaterHeat-COM'!AA153/'TechWaterHeat-COM'!AA206</f>
        <v>0</v>
      </c>
      <c r="AB47" s="1">
        <f>IDEES!AA315*IDEES!AA146/'TechWaterHeat-COM'!AB153/'TechWaterHeat-COM'!AB206</f>
        <v>0.74957378488482473</v>
      </c>
      <c r="AC47" s="1">
        <f>IDEES!AB315*IDEES!AB146/'TechWaterHeat-COM'!AC153/'TechWaterHeat-COM'!AC206</f>
        <v>6.3823912127387384E-3</v>
      </c>
      <c r="AD47" s="1">
        <f>IDEES!AC315*IDEES!AC146/'TechWaterHeat-COM'!AD153/'TechWaterHeat-COM'!AD206</f>
        <v>0.63103641766249607</v>
      </c>
      <c r="AE47" s="1">
        <f>IDEES!AD315*IDEES!AD146/'TechWaterHeat-COM'!AE153/'TechWaterHeat-COM'!AE206</f>
        <v>6.4204379739700376E-2</v>
      </c>
      <c r="AF47" s="1">
        <f>IDEES!AE315*IDEES!AE146/'TechWaterHeat-COM'!AF153/'TechWaterHeat-COM'!AF206</f>
        <v>0.28306611484315758</v>
      </c>
      <c r="AG47" s="1">
        <f>IDEES!AF315*IDEES!AF146/'TechWaterHeat-COM'!AG153/'TechWaterHeat-COM'!AG206</f>
        <v>2.0253407200939333E-3</v>
      </c>
      <c r="AH47" s="1">
        <f>IDEES!AG315*IDEES!AG146/'TechWaterHeat-COM'!AH153/'TechWaterHeat-COM'!AH206</f>
        <v>6.0929075927811599E-3</v>
      </c>
      <c r="AI47" s="1">
        <f>IDEES!AH315*IDEES!AH146/'TechWaterHeat-COM'!AI153/'TechWaterHeat-COM'!AI206</f>
        <v>8.0754864374871171E-2</v>
      </c>
      <c r="AJ47" s="1">
        <f>IDEES!AI315*IDEES!AI146/'TechWaterHeat-COM'!AJ153/'TechWaterHeat-COM'!AJ206</f>
        <v>2.6174566860819826</v>
      </c>
      <c r="AK47" s="1">
        <f>IDEES!AJ315*IDEES!AJ146/'TechWaterHeat-COM'!AK153/'TechWaterHeat-COM'!AK206</f>
        <v>0</v>
      </c>
      <c r="AL47" s="1">
        <f>IDEES!AK315*IDEES!AK146/'TechWaterHeat-COM'!AL153/'TechWaterHeat-COM'!AL206</f>
        <v>0</v>
      </c>
      <c r="AM47" s="1">
        <f>IDEES!AL315*IDEES!AL146/'TechWaterHeat-COM'!AM153/'TechWaterHeat-COM'!AM206</f>
        <v>0</v>
      </c>
      <c r="AN47" s="1">
        <f>IDEES!AM315*IDEES!AM146/'TechWaterHeat-COM'!AN153/'TechWaterHeat-COM'!AN206</f>
        <v>5.6120514137654269E-4</v>
      </c>
      <c r="AO47" s="1">
        <f>IDEES!AN315*IDEES!AN146/'TechWaterHeat-COM'!AO153/'TechWaterHeat-COM'!AO206</f>
        <v>2.5436623032891799E-2</v>
      </c>
      <c r="AP47" s="1">
        <f>IDEES!AO315*IDEES!AO146/'TechWaterHeat-COM'!AP153/'TechWaterHeat-COM'!AP206</f>
        <v>0</v>
      </c>
      <c r="AQ47" s="7"/>
      <c r="AR47" s="7"/>
      <c r="AS47" s="7"/>
      <c r="AT47" s="7"/>
    </row>
    <row r="48" spans="1:46" x14ac:dyDescent="0.25">
      <c r="A48" t="str">
        <f t="shared" si="5"/>
        <v>GDO and other liquids</v>
      </c>
      <c r="C48" t="str">
        <f>TechComm!L108</f>
        <v>C_ES-WH-OF_OIL</v>
      </c>
      <c r="D48" t="str">
        <f t="shared" si="2"/>
        <v>COMOIL</v>
      </c>
      <c r="E48" t="str">
        <f t="shared" si="8"/>
        <v>NR_ES-OF-WatHeat</v>
      </c>
      <c r="F48" s="1">
        <f>IDEES!E316*IDEES!E147/'TechWaterHeat-COM'!F154/'TechWaterHeat-COM'!F207</f>
        <v>6.8057418372187498E-2</v>
      </c>
      <c r="G48" s="1">
        <f>IDEES!F316*IDEES!F147/'TechWaterHeat-COM'!G154/'TechWaterHeat-COM'!G207</f>
        <v>0.38847232961986267</v>
      </c>
      <c r="H48" s="1">
        <f>IDEES!G316*IDEES!G147/'TechWaterHeat-COM'!H154/'TechWaterHeat-COM'!H207</f>
        <v>8.883897934676286E-3</v>
      </c>
      <c r="I48" s="1">
        <f>IDEES!H316*IDEES!H147/'TechWaterHeat-COM'!I154/'TechWaterHeat-COM'!I207</f>
        <v>0.27622331701255598</v>
      </c>
      <c r="J48" s="1">
        <f>IDEES!I316*IDEES!I147/'TechWaterHeat-COM'!J154/'TechWaterHeat-COM'!J207</f>
        <v>6.2984842189747819E-3</v>
      </c>
      <c r="K48" s="1">
        <f>IDEES!J316*IDEES!J147/'TechWaterHeat-COM'!K154/'TechWaterHeat-COM'!K207</f>
        <v>5.5902043901654283E-3</v>
      </c>
      <c r="L48" s="1">
        <f>IDEES!K316*IDEES!K147/'TechWaterHeat-COM'!L154/'TechWaterHeat-COM'!L207</f>
        <v>1.9198489050146816</v>
      </c>
      <c r="M48" s="1">
        <f>IDEES!L316*IDEES!L147/'TechWaterHeat-COM'!M154/'TechWaterHeat-COM'!M207</f>
        <v>1.6160885645296406E-2</v>
      </c>
      <c r="N48" s="1">
        <f>IDEES!M316*IDEES!M147/'TechWaterHeat-COM'!N154/'TechWaterHeat-COM'!N207</f>
        <v>6.9508339426139929E-3</v>
      </c>
      <c r="O48" s="1">
        <f>IDEES!N316*IDEES!N147/'TechWaterHeat-COM'!O154/'TechWaterHeat-COM'!O207</f>
        <v>0.28503508438150366</v>
      </c>
      <c r="P48" s="1">
        <f>IDEES!O316*IDEES!O147/'TechWaterHeat-COM'!P154/'TechWaterHeat-COM'!P207</f>
        <v>2.5287257117068699E-2</v>
      </c>
      <c r="Q48" s="1">
        <f>IDEES!P316*IDEES!P147/'TechWaterHeat-COM'!Q154/'TechWaterHeat-COM'!Q207</f>
        <v>0.77376295936164929</v>
      </c>
      <c r="R48" s="1">
        <f>IDEES!Q316*IDEES!Q147/'TechWaterHeat-COM'!R154/'TechWaterHeat-COM'!R207</f>
        <v>4.4595877041014205E-2</v>
      </c>
      <c r="S48" s="1">
        <f>IDEES!R316*IDEES!R147/'TechWaterHeat-COM'!S154/'TechWaterHeat-COM'!S207</f>
        <v>2.0775040258104303E-2</v>
      </c>
      <c r="T48" s="1">
        <f>IDEES!S316*IDEES!S147/'TechWaterHeat-COM'!T154/'TechWaterHeat-COM'!T207</f>
        <v>0</v>
      </c>
      <c r="U48" s="1">
        <f>IDEES!T316*IDEES!T147/'TechWaterHeat-COM'!U154/'TechWaterHeat-COM'!U207</f>
        <v>0.1774670459535776</v>
      </c>
      <c r="V48" s="1">
        <f>IDEES!U316*IDEES!U147/'TechWaterHeat-COM'!V154/'TechWaterHeat-COM'!V207</f>
        <v>0</v>
      </c>
      <c r="W48" s="1">
        <f>IDEES!V316*IDEES!V147/'TechWaterHeat-COM'!W154/'TechWaterHeat-COM'!W207</f>
        <v>6.2542976428753227E-2</v>
      </c>
      <c r="X48" s="1">
        <f>IDEES!W316*IDEES!W147/'TechWaterHeat-COM'!X154/'TechWaterHeat-COM'!X207</f>
        <v>3.9836828093109053E-3</v>
      </c>
      <c r="Y48" s="1">
        <f>IDEES!X316*IDEES!X147/'TechWaterHeat-COM'!Y154/'TechWaterHeat-COM'!Y207</f>
        <v>8.5070012039845707E-3</v>
      </c>
      <c r="Z48" s="1">
        <f>IDEES!Y316*IDEES!Y147/'TechWaterHeat-COM'!Z154/'TechWaterHeat-COM'!Z207</f>
        <v>1.2114593955940403E-2</v>
      </c>
      <c r="AA48" s="1">
        <f>IDEES!Z316*IDEES!Z147/'TechWaterHeat-COM'!AA154/'TechWaterHeat-COM'!AA207</f>
        <v>0</v>
      </c>
      <c r="AB48" s="1">
        <f>IDEES!AA316*IDEES!AA147/'TechWaterHeat-COM'!AB154/'TechWaterHeat-COM'!AB207</f>
        <v>0.12239225276290257</v>
      </c>
      <c r="AC48" s="1">
        <f>IDEES!AB316*IDEES!AB147/'TechWaterHeat-COM'!AC154/'TechWaterHeat-COM'!AC207</f>
        <v>6.0877622076537449E-2</v>
      </c>
      <c r="AD48" s="1">
        <f>IDEES!AC316*IDEES!AC147/'TechWaterHeat-COM'!AD154/'TechWaterHeat-COM'!AD207</f>
        <v>0.16302060273323474</v>
      </c>
      <c r="AE48" s="1">
        <f>IDEES!AD316*IDEES!AD147/'TechWaterHeat-COM'!AE154/'TechWaterHeat-COM'!AE207</f>
        <v>4.5998255595516235E-2</v>
      </c>
      <c r="AF48" s="1">
        <f>IDEES!AE316*IDEES!AE147/'TechWaterHeat-COM'!AF154/'TechWaterHeat-COM'!AF207</f>
        <v>1.2823234772948786E-2</v>
      </c>
      <c r="AG48" s="1">
        <f>IDEES!AF316*IDEES!AF147/'TechWaterHeat-COM'!AG154/'TechWaterHeat-COM'!AG207</f>
        <v>0.14630588619135265</v>
      </c>
      <c r="AH48" s="1">
        <f>IDEES!AG316*IDEES!AG147/'TechWaterHeat-COM'!AH154/'TechWaterHeat-COM'!AH207</f>
        <v>4.178693729465114E-2</v>
      </c>
      <c r="AI48" s="1">
        <f>IDEES!AH316*IDEES!AH147/'TechWaterHeat-COM'!AI154/'TechWaterHeat-COM'!AI207</f>
        <v>9.4418177953249013E-3</v>
      </c>
      <c r="AJ48" s="1">
        <f>IDEES!AI316*IDEES!AI147/'TechWaterHeat-COM'!AJ154/'TechWaterHeat-COM'!AJ207</f>
        <v>0.35612983728738118</v>
      </c>
      <c r="AK48" s="1">
        <f>IDEES!AJ316*IDEES!AJ147/'TechWaterHeat-COM'!AK154/'TechWaterHeat-COM'!AK207</f>
        <v>1.8205127817390756E-3</v>
      </c>
      <c r="AL48" s="1">
        <f>IDEES!AK316*IDEES!AK147/'TechWaterHeat-COM'!AL154/'TechWaterHeat-COM'!AL207</f>
        <v>1.0608046177195903E-2</v>
      </c>
      <c r="AM48" s="1">
        <f>IDEES!AL316*IDEES!AL147/'TechWaterHeat-COM'!AM154/'TechWaterHeat-COM'!AM207</f>
        <v>0</v>
      </c>
      <c r="AN48" s="1">
        <f>IDEES!AM316*IDEES!AM147/'TechWaterHeat-COM'!AN154/'TechWaterHeat-COM'!AN207</f>
        <v>1.4145162029822529E-2</v>
      </c>
      <c r="AO48" s="1">
        <f>IDEES!AN316*IDEES!AN147/'TechWaterHeat-COM'!AO154/'TechWaterHeat-COM'!AO207</f>
        <v>1.9414829114225492E-2</v>
      </c>
      <c r="AP48" s="1">
        <f>IDEES!AO316*IDEES!AO147/'TechWaterHeat-COM'!AP154/'TechWaterHeat-COM'!AP207</f>
        <v>6.4943842416293179E-3</v>
      </c>
      <c r="AQ48" s="7"/>
      <c r="AR48" s="7"/>
      <c r="AS48" s="7"/>
      <c r="AT48" s="7"/>
    </row>
    <row r="49" spans="1:46" x14ac:dyDescent="0.25">
      <c r="A49" t="str">
        <f t="shared" si="5"/>
        <v>LPG</v>
      </c>
      <c r="C49" t="str">
        <f>TechComm!L109</f>
        <v>C_ES-WH-OF_LPG</v>
      </c>
      <c r="D49" t="str">
        <f t="shared" si="2"/>
        <v>COMLPG</v>
      </c>
      <c r="E49" t="str">
        <f t="shared" si="8"/>
        <v>NR_ES-OF-WatHeat</v>
      </c>
      <c r="F49" s="1">
        <f>IDEES!E317*IDEES!E148/'TechWaterHeat-COM'!F155/'TechWaterHeat-COM'!F208</f>
        <v>7.077335229667055E-3</v>
      </c>
      <c r="G49" s="1">
        <f>IDEES!F317*IDEES!F148/'TechWaterHeat-COM'!G155/'TechWaterHeat-COM'!G208</f>
        <v>8.9696221993053465E-2</v>
      </c>
      <c r="H49" s="1">
        <f>IDEES!G317*IDEES!G148/'TechWaterHeat-COM'!H155/'TechWaterHeat-COM'!H208</f>
        <v>2.4932619742080828E-3</v>
      </c>
      <c r="I49" s="1">
        <f>IDEES!H317*IDEES!H148/'TechWaterHeat-COM'!I155/'TechWaterHeat-COM'!I208</f>
        <v>0</v>
      </c>
      <c r="J49" s="1">
        <f>IDEES!I317*IDEES!I148/'TechWaterHeat-COM'!J155/'TechWaterHeat-COM'!J208</f>
        <v>0</v>
      </c>
      <c r="K49" s="1">
        <f>IDEES!J317*IDEES!J148/'TechWaterHeat-COM'!K155/'TechWaterHeat-COM'!K208</f>
        <v>0</v>
      </c>
      <c r="L49" s="1">
        <f>IDEES!K317*IDEES!K148/'TechWaterHeat-COM'!L155/'TechWaterHeat-COM'!L208</f>
        <v>0.12680306328900456</v>
      </c>
      <c r="M49" s="1">
        <f>IDEES!L317*IDEES!L148/'TechWaterHeat-COM'!M155/'TechWaterHeat-COM'!M208</f>
        <v>1.3745858739881854E-3</v>
      </c>
      <c r="N49" s="1">
        <f>IDEES!M317*IDEES!M148/'TechWaterHeat-COM'!N155/'TechWaterHeat-COM'!N208</f>
        <v>1.8082056652816631E-4</v>
      </c>
      <c r="O49" s="1">
        <f>IDEES!N317*IDEES!N148/'TechWaterHeat-COM'!O155/'TechWaterHeat-COM'!O208</f>
        <v>0.12652209127069167</v>
      </c>
      <c r="P49" s="1">
        <f>IDEES!O317*IDEES!O148/'TechWaterHeat-COM'!P155/'TechWaterHeat-COM'!P208</f>
        <v>0</v>
      </c>
      <c r="Q49" s="1">
        <f>IDEES!P317*IDEES!P148/'TechWaterHeat-COM'!Q155/'TechWaterHeat-COM'!Q208</f>
        <v>0.30303395831088065</v>
      </c>
      <c r="R49" s="1">
        <f>IDEES!Q317*IDEES!Q148/'TechWaterHeat-COM'!R155/'TechWaterHeat-COM'!R208</f>
        <v>6.3808821749465894E-3</v>
      </c>
      <c r="S49" s="1">
        <f>IDEES!R317*IDEES!R148/'TechWaterHeat-COM'!S155/'TechWaterHeat-COM'!S208</f>
        <v>2.5007510753613377E-3</v>
      </c>
      <c r="T49" s="1">
        <f>IDEES!S317*IDEES!S148/'TechWaterHeat-COM'!T155/'TechWaterHeat-COM'!T208</f>
        <v>3.5769383932809651E-3</v>
      </c>
      <c r="U49" s="1">
        <f>IDEES!T317*IDEES!T148/'TechWaterHeat-COM'!U155/'TechWaterHeat-COM'!U208</f>
        <v>2.7735302574640216E-3</v>
      </c>
      <c r="V49" s="1">
        <f>IDEES!U317*IDEES!U148/'TechWaterHeat-COM'!V155/'TechWaterHeat-COM'!V208</f>
        <v>1.9636499019378757E-4</v>
      </c>
      <c r="W49" s="1">
        <f>IDEES!V317*IDEES!V148/'TechWaterHeat-COM'!W155/'TechWaterHeat-COM'!W208</f>
        <v>0.36588217817256552</v>
      </c>
      <c r="X49" s="1">
        <f>IDEES!W317*IDEES!W148/'TechWaterHeat-COM'!X155/'TechWaterHeat-COM'!X208</f>
        <v>0</v>
      </c>
      <c r="Y49" s="1">
        <f>IDEES!X317*IDEES!X148/'TechWaterHeat-COM'!Y155/'TechWaterHeat-COM'!Y208</f>
        <v>5.5032146759643481E-3</v>
      </c>
      <c r="Z49" s="1">
        <f>IDEES!Y317*IDEES!Y148/'TechWaterHeat-COM'!Z155/'TechWaterHeat-COM'!Z208</f>
        <v>5.3858504780184458E-4</v>
      </c>
      <c r="AA49" s="1">
        <f>IDEES!Z317*IDEES!Z148/'TechWaterHeat-COM'!AA155/'TechWaterHeat-COM'!AA208</f>
        <v>1.5814880490076979E-3</v>
      </c>
      <c r="AB49" s="1">
        <f>IDEES!AA317*IDEES!AA148/'TechWaterHeat-COM'!AB155/'TechWaterHeat-COM'!AB208</f>
        <v>2.1717481414272478E-2</v>
      </c>
      <c r="AC49" s="1">
        <f>IDEES!AB317*IDEES!AB148/'TechWaterHeat-COM'!AC155/'TechWaterHeat-COM'!AC208</f>
        <v>1.5751887256849483E-3</v>
      </c>
      <c r="AD49" s="1">
        <f>IDEES!AC317*IDEES!AC148/'TechWaterHeat-COM'!AD155/'TechWaterHeat-COM'!AD208</f>
        <v>1.6871426148998548E-2</v>
      </c>
      <c r="AE49" s="1">
        <f>IDEES!AD317*IDEES!AD148/'TechWaterHeat-COM'!AE155/'TechWaterHeat-COM'!AE208</f>
        <v>8.7699150064497015E-3</v>
      </c>
      <c r="AF49" s="1">
        <f>IDEES!AE317*IDEES!AE148/'TechWaterHeat-COM'!AF155/'TechWaterHeat-COM'!AF208</f>
        <v>3.6710305065497436E-3</v>
      </c>
      <c r="AG49" s="1">
        <f>IDEES!AF317*IDEES!AF148/'TechWaterHeat-COM'!AG155/'TechWaterHeat-COM'!AG208</f>
        <v>1.2923458457747095E-3</v>
      </c>
      <c r="AH49" s="1">
        <f>IDEES!AG317*IDEES!AG148/'TechWaterHeat-COM'!AH155/'TechWaterHeat-COM'!AH208</f>
        <v>2.0496088222241807E-2</v>
      </c>
      <c r="AI49" s="1">
        <f>IDEES!AH317*IDEES!AH148/'TechWaterHeat-COM'!AI155/'TechWaterHeat-COM'!AI208</f>
        <v>3.3078102963768211E-3</v>
      </c>
      <c r="AJ49" s="1">
        <f>IDEES!AI317*IDEES!AI148/'TechWaterHeat-COM'!AJ155/'TechWaterHeat-COM'!AJ208</f>
        <v>0</v>
      </c>
      <c r="AK49" s="1">
        <f>IDEES!AJ317*IDEES!AJ148/'TechWaterHeat-COM'!AK155/'TechWaterHeat-COM'!AK208</f>
        <v>3.5094221674853814E-3</v>
      </c>
      <c r="AL49" s="1">
        <f>IDEES!AK317*IDEES!AK148/'TechWaterHeat-COM'!AL155/'TechWaterHeat-COM'!AL208</f>
        <v>0</v>
      </c>
      <c r="AM49" s="1">
        <f>IDEES!AL317*IDEES!AL148/'TechWaterHeat-COM'!AM155/'TechWaterHeat-COM'!AM208</f>
        <v>0</v>
      </c>
      <c r="AN49" s="1">
        <f>IDEES!AM317*IDEES!AM148/'TechWaterHeat-COM'!AN155/'TechWaterHeat-COM'!AN208</f>
        <v>9.7446380800540733E-4</v>
      </c>
      <c r="AO49" s="1">
        <f>IDEES!AN317*IDEES!AN148/'TechWaterHeat-COM'!AO155/'TechWaterHeat-COM'!AO208</f>
        <v>9.8486733620475322E-4</v>
      </c>
      <c r="AP49" s="1">
        <f>IDEES!AO317*IDEES!AO148/'TechWaterHeat-COM'!AP155/'TechWaterHeat-COM'!AP208</f>
        <v>1.91421451025233E-3</v>
      </c>
      <c r="AQ49" s="7"/>
      <c r="AR49" s="7"/>
      <c r="AS49" s="7"/>
      <c r="AT49" s="7"/>
    </row>
    <row r="50" spans="1:46" x14ac:dyDescent="0.25">
      <c r="A50" t="str">
        <f t="shared" si="5"/>
        <v>Solar</v>
      </c>
      <c r="C50" t="str">
        <f>TechComm!L110</f>
        <v>C_ES-WH-OF_SOL</v>
      </c>
      <c r="D50" t="str">
        <f t="shared" si="2"/>
        <v>COMSOL</v>
      </c>
      <c r="E50" t="str">
        <f t="shared" si="8"/>
        <v>NR_ES-OF-WatHeat</v>
      </c>
      <c r="F50" s="1">
        <f>IDEES!E318*IDEES!E149/'TechWaterHeat-COM'!F156/'TechWaterHeat-COM'!F209</f>
        <v>0.1745440984767945</v>
      </c>
      <c r="G50" s="1">
        <f>IDEES!F318*IDEES!F149/'TechWaterHeat-COM'!G156/'TechWaterHeat-COM'!G209</f>
        <v>3.722639400635829E-3</v>
      </c>
      <c r="H50" s="1">
        <f>IDEES!G318*IDEES!G149/'TechWaterHeat-COM'!H156/'TechWaterHeat-COM'!H209</f>
        <v>1.1076191346077138E-2</v>
      </c>
      <c r="I50" s="1">
        <f>IDEES!H318*IDEES!H149/'TechWaterHeat-COM'!I156/'TechWaterHeat-COM'!I209</f>
        <v>1.6400198398814018E-2</v>
      </c>
      <c r="J50" s="1">
        <f>IDEES!I318*IDEES!I149/'TechWaterHeat-COM'!J156/'TechWaterHeat-COM'!J209</f>
        <v>2.7259054319930757E-2</v>
      </c>
      <c r="K50" s="1">
        <f>IDEES!J318*IDEES!J149/'TechWaterHeat-COM'!K156/'TechWaterHeat-COM'!K209</f>
        <v>5.6085473629642396E-3</v>
      </c>
      <c r="L50" s="1">
        <f>IDEES!K318*IDEES!K149/'TechWaterHeat-COM'!L156/'TechWaterHeat-COM'!L209</f>
        <v>4.1146956582291269E-2</v>
      </c>
      <c r="M50" s="1">
        <f>IDEES!L318*IDEES!L149/'TechWaterHeat-COM'!M156/'TechWaterHeat-COM'!M209</f>
        <v>5.2475047285489226E-3</v>
      </c>
      <c r="N50" s="1">
        <f>IDEES!M318*IDEES!M149/'TechWaterHeat-COM'!N156/'TechWaterHeat-COM'!N209</f>
        <v>0</v>
      </c>
      <c r="O50" s="1">
        <f>IDEES!N318*IDEES!N149/'TechWaterHeat-COM'!O156/'TechWaterHeat-COM'!O209</f>
        <v>8.5629939611049852E-2</v>
      </c>
      <c r="P50" s="1">
        <f>IDEES!O318*IDEES!O149/'TechWaterHeat-COM'!P156/'TechWaterHeat-COM'!P209</f>
        <v>0</v>
      </c>
      <c r="Q50" s="1">
        <f>IDEES!P318*IDEES!P149/'TechWaterHeat-COM'!Q156/'TechWaterHeat-COM'!Q209</f>
        <v>6.9918212835675161E-2</v>
      </c>
      <c r="R50" s="1">
        <f>IDEES!Q318*IDEES!Q149/'TechWaterHeat-COM'!R156/'TechWaterHeat-COM'!R209</f>
        <v>1.0918834577566521E-2</v>
      </c>
      <c r="S50" s="1">
        <f>IDEES!R318*IDEES!R149/'TechWaterHeat-COM'!S156/'TechWaterHeat-COM'!S209</f>
        <v>0</v>
      </c>
      <c r="T50" s="1">
        <f>IDEES!S318*IDEES!S149/'TechWaterHeat-COM'!T156/'TechWaterHeat-COM'!T209</f>
        <v>4.9021227945364562E-4</v>
      </c>
      <c r="U50" s="1">
        <f>IDEES!T318*IDEES!T149/'TechWaterHeat-COM'!U156/'TechWaterHeat-COM'!U209</f>
        <v>8.8015154172252157E-4</v>
      </c>
      <c r="V50" s="1">
        <f>IDEES!U318*IDEES!U149/'TechWaterHeat-COM'!V156/'TechWaterHeat-COM'!V209</f>
        <v>0</v>
      </c>
      <c r="W50" s="1">
        <f>IDEES!V318*IDEES!V149/'TechWaterHeat-COM'!W156/'TechWaterHeat-COM'!W209</f>
        <v>8.0133954121356682E-2</v>
      </c>
      <c r="X50" s="1">
        <f>IDEES!W318*IDEES!W149/'TechWaterHeat-COM'!X156/'TechWaterHeat-COM'!X209</f>
        <v>0</v>
      </c>
      <c r="Y50" s="1">
        <f>IDEES!X318*IDEES!X149/'TechWaterHeat-COM'!Y156/'TechWaterHeat-COM'!Y209</f>
        <v>0</v>
      </c>
      <c r="Z50" s="1">
        <f>IDEES!Y318*IDEES!Y149/'TechWaterHeat-COM'!Z156/'TechWaterHeat-COM'!Z209</f>
        <v>0</v>
      </c>
      <c r="AA50" s="1">
        <f>IDEES!Z318*IDEES!Z149/'TechWaterHeat-COM'!AA156/'TechWaterHeat-COM'!AA209</f>
        <v>0</v>
      </c>
      <c r="AB50" s="1">
        <f>IDEES!AA318*IDEES!AA149/'TechWaterHeat-COM'!AB156/'TechWaterHeat-COM'!AB209</f>
        <v>1.3680424968216942E-2</v>
      </c>
      <c r="AC50" s="1">
        <f>IDEES!AB318*IDEES!AB149/'TechWaterHeat-COM'!AC156/'TechWaterHeat-COM'!AC209</f>
        <v>0</v>
      </c>
      <c r="AD50" s="1">
        <f>IDEES!AC318*IDEES!AC149/'TechWaterHeat-COM'!AD156/'TechWaterHeat-COM'!AD209</f>
        <v>7.0084830469694416E-3</v>
      </c>
      <c r="AE50" s="1">
        <f>IDEES!AD318*IDEES!AD149/'TechWaterHeat-COM'!AE156/'TechWaterHeat-COM'!AE209</f>
        <v>6.9646289703538214E-2</v>
      </c>
      <c r="AF50" s="1">
        <f>IDEES!AE318*IDEES!AE149/'TechWaterHeat-COM'!AF156/'TechWaterHeat-COM'!AF209</f>
        <v>2.1131104664229471E-4</v>
      </c>
      <c r="AG50" s="1">
        <f>IDEES!AF318*IDEES!AF149/'TechWaterHeat-COM'!AG156/'TechWaterHeat-COM'!AG209</f>
        <v>0</v>
      </c>
      <c r="AH50" s="1">
        <f>IDEES!AG318*IDEES!AG149/'TechWaterHeat-COM'!AH156/'TechWaterHeat-COM'!AH209</f>
        <v>0</v>
      </c>
      <c r="AI50" s="1">
        <f>IDEES!AH318*IDEES!AH149/'TechWaterHeat-COM'!AI156/'TechWaterHeat-COM'!AI209</f>
        <v>7.0437015547431564E-5</v>
      </c>
      <c r="AJ50" s="1">
        <f>IDEES!AI318*IDEES!AI149/'TechWaterHeat-COM'!AJ156/'TechWaterHeat-COM'!AJ209</f>
        <v>0</v>
      </c>
      <c r="AK50" s="1">
        <f>IDEES!AJ318*IDEES!AJ149/'TechWaterHeat-COM'!AK156/'TechWaterHeat-COM'!AK209</f>
        <v>1.4053870461077108E-2</v>
      </c>
      <c r="AL50" s="1">
        <f>IDEES!AK318*IDEES!AK149/'TechWaterHeat-COM'!AL156/'TechWaterHeat-COM'!AL209</f>
        <v>0</v>
      </c>
      <c r="AM50" s="1">
        <f>IDEES!AL318*IDEES!AL149/'TechWaterHeat-COM'!AM156/'TechWaterHeat-COM'!AM209</f>
        <v>0</v>
      </c>
      <c r="AN50" s="1">
        <f>IDEES!AM318*IDEES!AM149/'TechWaterHeat-COM'!AN156/'TechWaterHeat-COM'!AN209</f>
        <v>0</v>
      </c>
      <c r="AO50" s="1">
        <f>IDEES!AN318*IDEES!AN149/'TechWaterHeat-COM'!AO156/'TechWaterHeat-COM'!AO209</f>
        <v>0</v>
      </c>
      <c r="AP50" s="1">
        <f>IDEES!AO318*IDEES!AO149/'TechWaterHeat-COM'!AP156/'TechWaterHeat-COM'!AP209</f>
        <v>1.2844359903497738E-3</v>
      </c>
      <c r="AQ50" s="7"/>
      <c r="AR50" s="7"/>
      <c r="AS50" s="7"/>
      <c r="AT50" s="7"/>
    </row>
    <row r="51" spans="1:46" x14ac:dyDescent="0.25">
      <c r="A51" t="str">
        <f t="shared" si="5"/>
        <v>Solids</v>
      </c>
      <c r="C51" t="str">
        <f>TechComm!L111</f>
        <v>C_ES-WH-OF_COA</v>
      </c>
      <c r="D51" t="str">
        <f t="shared" si="2"/>
        <v>COMCOA</v>
      </c>
      <c r="E51" t="str">
        <f t="shared" si="8"/>
        <v>NR_ES-OF-WatHeat</v>
      </c>
      <c r="F51" s="1">
        <f>IDEES!E319*IDEES!E150/'TechWaterHeat-COM'!F157/'TechWaterHeat-COM'!F210</f>
        <v>0</v>
      </c>
      <c r="G51" s="1">
        <f>IDEES!F319*IDEES!F150/'TechWaterHeat-COM'!G157/'TechWaterHeat-COM'!G210</f>
        <v>0</v>
      </c>
      <c r="H51" s="1">
        <f>IDEES!G319*IDEES!G150/'TechWaterHeat-COM'!H157/'TechWaterHeat-COM'!H210</f>
        <v>0</v>
      </c>
      <c r="I51" s="1">
        <f>IDEES!H319*IDEES!H150/'TechWaterHeat-COM'!I157/'TechWaterHeat-COM'!I210</f>
        <v>0</v>
      </c>
      <c r="J51" s="1">
        <f>IDEES!I319*IDEES!I150/'TechWaterHeat-COM'!J157/'TechWaterHeat-COM'!J210</f>
        <v>0</v>
      </c>
      <c r="K51" s="1">
        <f>IDEES!J319*IDEES!J150/'TechWaterHeat-COM'!K157/'TechWaterHeat-COM'!K210</f>
        <v>0</v>
      </c>
      <c r="L51" s="1">
        <f>IDEES!K319*IDEES!K150/'TechWaterHeat-COM'!L157/'TechWaterHeat-COM'!L210</f>
        <v>0</v>
      </c>
      <c r="M51" s="1">
        <f>IDEES!L319*IDEES!L150/'TechWaterHeat-COM'!M157/'TechWaterHeat-COM'!M210</f>
        <v>0</v>
      </c>
      <c r="N51" s="1">
        <f>IDEES!M319*IDEES!M150/'TechWaterHeat-COM'!N157/'TechWaterHeat-COM'!N210</f>
        <v>0</v>
      </c>
      <c r="O51" s="1">
        <f>IDEES!N319*IDEES!N150/'TechWaterHeat-COM'!O157/'TechWaterHeat-COM'!O210</f>
        <v>0</v>
      </c>
      <c r="P51" s="1">
        <f>IDEES!O319*IDEES!O150/'TechWaterHeat-COM'!P157/'TechWaterHeat-COM'!P210</f>
        <v>0</v>
      </c>
      <c r="Q51" s="1">
        <f>IDEES!P319*IDEES!P150/'TechWaterHeat-COM'!Q157/'TechWaterHeat-COM'!Q210</f>
        <v>0</v>
      </c>
      <c r="R51" s="1">
        <f>IDEES!Q319*IDEES!Q150/'TechWaterHeat-COM'!R157/'TechWaterHeat-COM'!R210</f>
        <v>0</v>
      </c>
      <c r="S51" s="1">
        <f>IDEES!R319*IDEES!R150/'TechWaterHeat-COM'!S157/'TechWaterHeat-COM'!S210</f>
        <v>0</v>
      </c>
      <c r="T51" s="1">
        <f>IDEES!S319*IDEES!S150/'TechWaterHeat-COM'!T157/'TechWaterHeat-COM'!T210</f>
        <v>0</v>
      </c>
      <c r="U51" s="1">
        <f>IDEES!T319*IDEES!T150/'TechWaterHeat-COM'!U157/'TechWaterHeat-COM'!U210</f>
        <v>0</v>
      </c>
      <c r="V51" s="1">
        <f>IDEES!U319*IDEES!U150/'TechWaterHeat-COM'!V157/'TechWaterHeat-COM'!V210</f>
        <v>0</v>
      </c>
      <c r="W51" s="1">
        <f>IDEES!V319*IDEES!V150/'TechWaterHeat-COM'!W157/'TechWaterHeat-COM'!W210</f>
        <v>0</v>
      </c>
      <c r="X51" s="1">
        <f>IDEES!W319*IDEES!W150/'TechWaterHeat-COM'!X157/'TechWaterHeat-COM'!X210</f>
        <v>0</v>
      </c>
      <c r="Y51" s="1">
        <f>IDEES!X319*IDEES!X150/'TechWaterHeat-COM'!Y157/'TechWaterHeat-COM'!Y210</f>
        <v>0</v>
      </c>
      <c r="Z51" s="1">
        <f>IDEES!Y319*IDEES!Y150/'TechWaterHeat-COM'!Z157/'TechWaterHeat-COM'!Z210</f>
        <v>0</v>
      </c>
      <c r="AA51" s="1">
        <f>IDEES!Z319*IDEES!Z150/'TechWaterHeat-COM'!AA157/'TechWaterHeat-COM'!AA210</f>
        <v>0</v>
      </c>
      <c r="AB51" s="1">
        <f>IDEES!AA319*IDEES!AA150/'TechWaterHeat-COM'!AB157/'TechWaterHeat-COM'!AB210</f>
        <v>0</v>
      </c>
      <c r="AC51" s="1">
        <f>IDEES!AB319*IDEES!AB150/'TechWaterHeat-COM'!AC157/'TechWaterHeat-COM'!AC210</f>
        <v>0</v>
      </c>
      <c r="AD51" s="1">
        <f>IDEES!AC319*IDEES!AC150/'TechWaterHeat-COM'!AD157/'TechWaterHeat-COM'!AD210</f>
        <v>0.1423053699482999</v>
      </c>
      <c r="AE51" s="1">
        <f>IDEES!AD319*IDEES!AD150/'TechWaterHeat-COM'!AE157/'TechWaterHeat-COM'!AE210</f>
        <v>0</v>
      </c>
      <c r="AF51" s="1">
        <f>IDEES!AE319*IDEES!AE150/'TechWaterHeat-COM'!AF157/'TechWaterHeat-COM'!AF210</f>
        <v>0</v>
      </c>
      <c r="AG51" s="1">
        <f>IDEES!AF319*IDEES!AF150/'TechWaterHeat-COM'!AG157/'TechWaterHeat-COM'!AG210</f>
        <v>0</v>
      </c>
      <c r="AH51" s="1">
        <f>IDEES!AG319*IDEES!AG150/'TechWaterHeat-COM'!AH157/'TechWaterHeat-COM'!AH210</f>
        <v>0</v>
      </c>
      <c r="AI51" s="1">
        <f>IDEES!AH319*IDEES!AH150/'TechWaterHeat-COM'!AI157/'TechWaterHeat-COM'!AI210</f>
        <v>2.0161451098949641E-2</v>
      </c>
      <c r="AJ51" s="1">
        <f>IDEES!AI319*IDEES!AI150/'TechWaterHeat-COM'!AJ157/'TechWaterHeat-COM'!AJ210</f>
        <v>0</v>
      </c>
      <c r="AK51" s="1">
        <f>IDEES!AJ319*IDEES!AJ150/'TechWaterHeat-COM'!AK157/'TechWaterHeat-COM'!AK210</f>
        <v>1.4047448281125361E-3</v>
      </c>
      <c r="AL51" s="1">
        <f>IDEES!AK319*IDEES!AK150/'TechWaterHeat-COM'!AL157/'TechWaterHeat-COM'!AL210</f>
        <v>0</v>
      </c>
      <c r="AM51" s="1">
        <f>IDEES!AL319*IDEES!AL150/'TechWaterHeat-COM'!AM157/'TechWaterHeat-COM'!AM210</f>
        <v>0</v>
      </c>
      <c r="AN51" s="1">
        <f>IDEES!AM319*IDEES!AM150/'TechWaterHeat-COM'!AN157/'TechWaterHeat-COM'!AN210</f>
        <v>0</v>
      </c>
      <c r="AO51" s="1">
        <f>IDEES!AN319*IDEES!AN150/'TechWaterHeat-COM'!AO157/'TechWaterHeat-COM'!AO210</f>
        <v>0</v>
      </c>
      <c r="AP51" s="1">
        <f>IDEES!AO319*IDEES!AO150/'TechWaterHeat-COM'!AP157/'TechWaterHeat-COM'!AP210</f>
        <v>0</v>
      </c>
      <c r="AQ51" s="7"/>
      <c r="AR51" s="7"/>
      <c r="AS51" s="7"/>
      <c r="AT51" s="7"/>
    </row>
    <row r="52" spans="1:46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E55" s="3" t="s">
        <v>50</v>
      </c>
      <c r="AQ55" s="7"/>
      <c r="AR55" s="7"/>
      <c r="AS55" s="7"/>
      <c r="AT55" s="7"/>
    </row>
    <row r="56" spans="1:46" ht="15.75" thickBot="1" x14ac:dyDescent="0.3">
      <c r="C56" s="178" t="s">
        <v>42</v>
      </c>
      <c r="D56" s="178" t="s">
        <v>47</v>
      </c>
      <c r="E56" s="178" t="s">
        <v>34</v>
      </c>
      <c r="F56" s="177" t="s">
        <v>0</v>
      </c>
      <c r="G56" s="177" t="s">
        <v>1</v>
      </c>
      <c r="H56" s="177" t="s">
        <v>2</v>
      </c>
      <c r="I56" s="177" t="s">
        <v>33</v>
      </c>
      <c r="J56" s="177" t="s">
        <v>3</v>
      </c>
      <c r="K56" s="177" t="s">
        <v>4</v>
      </c>
      <c r="L56" s="177" t="s">
        <v>5</v>
      </c>
      <c r="M56" s="177" t="s">
        <v>6</v>
      </c>
      <c r="N56" s="177" t="s">
        <v>7</v>
      </c>
      <c r="O56" s="177" t="s">
        <v>9</v>
      </c>
      <c r="P56" s="177" t="s">
        <v>10</v>
      </c>
      <c r="Q56" s="177" t="s">
        <v>11</v>
      </c>
      <c r="R56" s="177" t="s">
        <v>8</v>
      </c>
      <c r="S56" s="177" t="s">
        <v>12</v>
      </c>
      <c r="T56" s="177" t="s">
        <v>13</v>
      </c>
      <c r="U56" s="177" t="s">
        <v>14</v>
      </c>
      <c r="V56" s="177" t="s">
        <v>15</v>
      </c>
      <c r="W56" s="177" t="s">
        <v>16</v>
      </c>
      <c r="X56" s="177" t="s">
        <v>17</v>
      </c>
      <c r="Y56" s="177" t="s">
        <v>18</v>
      </c>
      <c r="Z56" s="177" t="s">
        <v>19</v>
      </c>
      <c r="AA56" s="177" t="s">
        <v>20</v>
      </c>
      <c r="AB56" s="177" t="s">
        <v>21</v>
      </c>
      <c r="AC56" s="177" t="s">
        <v>22</v>
      </c>
      <c r="AD56" s="177" t="s">
        <v>23</v>
      </c>
      <c r="AE56" s="177" t="s">
        <v>24</v>
      </c>
      <c r="AF56" s="177" t="s">
        <v>25</v>
      </c>
      <c r="AG56" s="177" t="s">
        <v>26</v>
      </c>
      <c r="AH56" s="177" t="s">
        <v>27</v>
      </c>
      <c r="AI56" s="177" t="s">
        <v>28</v>
      </c>
      <c r="AJ56" s="177" t="s">
        <v>29</v>
      </c>
      <c r="AK56" s="177" t="s">
        <v>121</v>
      </c>
      <c r="AL56" s="177" t="s">
        <v>122</v>
      </c>
      <c r="AM56" s="177" t="s">
        <v>124</v>
      </c>
      <c r="AN56" s="177" t="s">
        <v>125</v>
      </c>
      <c r="AO56" s="177" t="s">
        <v>126</v>
      </c>
      <c r="AP56" s="177" t="s">
        <v>123</v>
      </c>
      <c r="AQ56" s="7"/>
      <c r="AR56" s="7"/>
      <c r="AS56" s="7"/>
      <c r="AT56" s="7"/>
    </row>
    <row r="57" spans="1:46" x14ac:dyDescent="0.25">
      <c r="A57" t="str">
        <f>A4</f>
        <v>Biomass and wastes</v>
      </c>
      <c r="C57" t="str">
        <f>C4</f>
        <v>C_ES-WH-HO_BIO</v>
      </c>
      <c r="E57" t="str">
        <f>E4</f>
        <v>NR_ES-HO-WatHeat</v>
      </c>
      <c r="F57" s="28">
        <f>IDEES!E143</f>
        <v>0.52258518286964672</v>
      </c>
      <c r="G57" s="28">
        <f>IDEES!F143</f>
        <v>0.53396362894475713</v>
      </c>
      <c r="H57" s="28">
        <f>IDEES!G143</f>
        <v>0.42959050989219083</v>
      </c>
      <c r="I57" s="28">
        <f>IDEES!H143</f>
        <v>0.5</v>
      </c>
      <c r="J57" s="28">
        <f>IDEES!I143</f>
        <v>0.39627706516162131</v>
      </c>
      <c r="K57" s="28">
        <f>IDEES!J143</f>
        <v>0.46884830333710686</v>
      </c>
      <c r="L57" s="28">
        <f>IDEES!K143</f>
        <v>0.5</v>
      </c>
      <c r="M57" s="28">
        <f>IDEES!L143</f>
        <v>0.50156230843911631</v>
      </c>
      <c r="N57" s="28">
        <f>IDEES!M143</f>
        <v>0.47155471498096663</v>
      </c>
      <c r="O57" s="28">
        <f>IDEES!N143</f>
        <v>0.4486136456817616</v>
      </c>
      <c r="P57" s="28">
        <f>IDEES!O143</f>
        <v>0.48294820161097379</v>
      </c>
      <c r="Q57" s="28">
        <f>IDEES!P143</f>
        <v>0.49941597354146583</v>
      </c>
      <c r="R57" s="28">
        <f>IDEES!Q143</f>
        <v>0.5</v>
      </c>
      <c r="S57" s="28">
        <f>IDEES!R143</f>
        <v>0.47910754595291843</v>
      </c>
      <c r="T57" s="28">
        <f>IDEES!S143</f>
        <v>0.47617726824457596</v>
      </c>
      <c r="U57" s="28">
        <f>IDEES!T143</f>
        <v>0.50727608345081499</v>
      </c>
      <c r="V57" s="28">
        <f>IDEES!U143</f>
        <v>0.50156230843911631</v>
      </c>
      <c r="W57" s="28">
        <f>IDEES!V143</f>
        <v>0.5</v>
      </c>
      <c r="X57" s="28">
        <f>IDEES!W143</f>
        <v>0.46884739585898316</v>
      </c>
      <c r="Y57" s="28">
        <f>IDEES!X143</f>
        <v>0.5</v>
      </c>
      <c r="Z57" s="28">
        <f>IDEES!Y143</f>
        <v>0.48990782401059402</v>
      </c>
      <c r="AA57" s="28">
        <f>IDEES!Z143</f>
        <v>0.5</v>
      </c>
      <c r="AB57" s="28">
        <f>IDEES!AA143</f>
        <v>0.53789395156662456</v>
      </c>
      <c r="AC57" s="28">
        <f>IDEES!AB143</f>
        <v>0.50156230843911631</v>
      </c>
      <c r="AD57" s="28">
        <f>IDEES!AC143</f>
        <v>0.48990781376711351</v>
      </c>
      <c r="AE57" s="28">
        <f>IDEES!AD143</f>
        <v>0.5</v>
      </c>
      <c r="AF57" s="28">
        <f>IDEES!AE143</f>
        <v>0.5</v>
      </c>
      <c r="AG57" s="28">
        <f>IDEES!AF143</f>
        <v>0.47155511961869151</v>
      </c>
      <c r="AH57" s="28">
        <f>IDEES!AG143</f>
        <v>0.5</v>
      </c>
      <c r="AI57" s="28">
        <f>IDEES!AH143</f>
        <v>0.47491658542613513</v>
      </c>
      <c r="AJ57" s="28">
        <f>IDEES!AI143</f>
        <v>0.49803396448371229</v>
      </c>
      <c r="AK57" s="28">
        <f>IDEES!AJ143</f>
        <v>0.5</v>
      </c>
      <c r="AL57" s="28">
        <f>IDEES!AK143</f>
        <v>0.5</v>
      </c>
      <c r="AM57" s="28">
        <f>IDEES!AL143</f>
        <v>0.5</v>
      </c>
      <c r="AN57" s="28">
        <f>IDEES!AM143</f>
        <v>0.5</v>
      </c>
      <c r="AO57" s="28">
        <f>IDEES!AN143</f>
        <v>0.5</v>
      </c>
      <c r="AP57" s="28">
        <f>IDEES!AO143</f>
        <v>0.5</v>
      </c>
      <c r="AQ57" s="29"/>
      <c r="AR57" s="7"/>
      <c r="AS57" s="7"/>
      <c r="AT57" s="7"/>
    </row>
    <row r="58" spans="1:46" x14ac:dyDescent="0.25">
      <c r="A58" t="str">
        <f t="shared" ref="A58:A104" si="9">A5</f>
        <v>Derived heat</v>
      </c>
      <c r="C58" t="str">
        <f t="shared" ref="C58:C104" si="10">C5</f>
        <v>C_ES-WH-HO_HET</v>
      </c>
      <c r="E58" t="str">
        <f t="shared" ref="E58:E104" si="11">E5</f>
        <v>NR_ES-HO-WatHeat</v>
      </c>
      <c r="F58" s="28">
        <f>IDEES!E144</f>
        <v>0.82950118423481234</v>
      </c>
      <c r="G58" s="28">
        <f>IDEES!F144</f>
        <v>0.84756507296540018</v>
      </c>
      <c r="H58" s="28">
        <f>IDEES!G144</f>
        <v>0.68188659727912515</v>
      </c>
      <c r="I58" s="28">
        <f>IDEES!H144</f>
        <v>0.8734203811490231</v>
      </c>
      <c r="J58" s="28">
        <f>IDEES!I144</f>
        <v>0.6</v>
      </c>
      <c r="K58" s="28">
        <f>IDEES!J144</f>
        <v>0.74420502028242907</v>
      </c>
      <c r="L58" s="28">
        <f>IDEES!K144</f>
        <v>0.8734203811490231</v>
      </c>
      <c r="M58" s="28">
        <f>IDEES!L144</f>
        <v>0.79613153157536221</v>
      </c>
      <c r="N58" s="28">
        <f>IDEES!M144</f>
        <v>0.7485014006637446</v>
      </c>
      <c r="O58" s="28">
        <f>IDEES!N144</f>
        <v>0.6</v>
      </c>
      <c r="P58" s="28">
        <f>IDEES!O144</f>
        <v>0.76658436240028971</v>
      </c>
      <c r="Q58" s="28">
        <f>IDEES!P144</f>
        <v>0.79272698587994006</v>
      </c>
      <c r="R58" s="28">
        <f>IDEES!Q144</f>
        <v>0.6</v>
      </c>
      <c r="S58" s="28">
        <f>IDEES!R144</f>
        <v>0.76049125912812565</v>
      </c>
      <c r="T58" s="28">
        <f>IDEES!S144</f>
        <v>0.75583806032307688</v>
      </c>
      <c r="U58" s="28">
        <f>IDEES!T144</f>
        <v>0.6</v>
      </c>
      <c r="V58" s="28">
        <f>IDEES!U144</f>
        <v>0.79613153157536221</v>
      </c>
      <c r="W58" s="28">
        <f>IDEES!V144</f>
        <v>0.78741449604583935</v>
      </c>
      <c r="X58" s="28">
        <f>IDEES!W144</f>
        <v>0.74420440730545112</v>
      </c>
      <c r="Y58" s="28">
        <f>IDEES!X144</f>
        <v>0.79272490530303019</v>
      </c>
      <c r="Z58" s="28">
        <f>IDEES!Y144</f>
        <v>0.7776321889102279</v>
      </c>
      <c r="AA58" s="28">
        <f>IDEES!Z144</f>
        <v>0.6</v>
      </c>
      <c r="AB58" s="28">
        <f>IDEES!AA144</f>
        <v>0.85379972978501617</v>
      </c>
      <c r="AC58" s="28">
        <f>IDEES!AB144</f>
        <v>0.79613153157536221</v>
      </c>
      <c r="AD58" s="28">
        <f>IDEES!AC144</f>
        <v>0.77763694185331655</v>
      </c>
      <c r="AE58" s="28">
        <f>IDEES!AD144</f>
        <v>0.73626804770872567</v>
      </c>
      <c r="AF58" s="28">
        <f>IDEES!AE144</f>
        <v>0.75743233774605512</v>
      </c>
      <c r="AG58" s="28">
        <f>IDEES!AF144</f>
        <v>0.74849824218209338</v>
      </c>
      <c r="AH58" s="28">
        <f>IDEES!AG144</f>
        <v>0.81986938629450701</v>
      </c>
      <c r="AI58" s="28">
        <f>IDEES!AH144</f>
        <v>0.7538340720627188</v>
      </c>
      <c r="AJ58" s="28">
        <f>IDEES!AI144</f>
        <v>0.79052963098158724</v>
      </c>
      <c r="AK58" s="28">
        <f>IDEES!AJ144</f>
        <v>0.6</v>
      </c>
      <c r="AL58" s="28">
        <f>IDEES!AK144</f>
        <v>0.6</v>
      </c>
      <c r="AM58" s="28">
        <f>IDEES!AL144</f>
        <v>0.6</v>
      </c>
      <c r="AN58" s="28">
        <f>IDEES!AM144</f>
        <v>0.6</v>
      </c>
      <c r="AO58" s="28">
        <f>IDEES!AN144</f>
        <v>0.6</v>
      </c>
      <c r="AP58" s="28">
        <f>IDEES!AO144</f>
        <v>0.6</v>
      </c>
      <c r="AQ58" s="29"/>
      <c r="AR58" s="7"/>
      <c r="AS58" s="7"/>
      <c r="AT58" s="7"/>
    </row>
    <row r="59" spans="1:46" x14ac:dyDescent="0.25">
      <c r="A59" t="str">
        <f t="shared" si="9"/>
        <v>Electricity</v>
      </c>
      <c r="C59" t="str">
        <f t="shared" si="10"/>
        <v>C_ES-WH-HO_ELC</v>
      </c>
      <c r="E59" t="str">
        <f t="shared" si="11"/>
        <v>NR_ES-HO-WatHeat</v>
      </c>
      <c r="F59" s="28">
        <f>IDEES!E145</f>
        <v>0.80129817444219054</v>
      </c>
      <c r="G59" s="28">
        <f>IDEES!F145</f>
        <v>0.81874589207059267</v>
      </c>
      <c r="H59" s="28">
        <f>IDEES!G145</f>
        <v>0.65870487814988055</v>
      </c>
      <c r="I59" s="28">
        <f>IDEES!H145</f>
        <v>0.84372457204268059</v>
      </c>
      <c r="J59" s="28">
        <f>IDEES!I145</f>
        <v>0.60762576705303406</v>
      </c>
      <c r="K59" s="28">
        <f>IDEES!J145</f>
        <v>0.71890182942350478</v>
      </c>
      <c r="L59" s="28">
        <f>IDEES!K145</f>
        <v>0.84372457204268059</v>
      </c>
      <c r="M59" s="28">
        <f>IDEES!L145</f>
        <v>0.76906371732138878</v>
      </c>
      <c r="N59" s="28">
        <f>IDEES!M145</f>
        <v>0.72305210658482144</v>
      </c>
      <c r="O59" s="28">
        <f>IDEES!N145</f>
        <v>0.6878756318080349</v>
      </c>
      <c r="P59" s="28">
        <f>IDEES!O145</f>
        <v>0.74052089032220914</v>
      </c>
      <c r="Q59" s="28">
        <f>IDEES!P145</f>
        <v>0.76577084409834051</v>
      </c>
      <c r="R59" s="28">
        <f>IDEES!Q145</f>
        <v>0.6209734467468383</v>
      </c>
      <c r="S59" s="28">
        <f>IDEES!R145</f>
        <v>0.73463332696680073</v>
      </c>
      <c r="T59" s="28">
        <f>IDEES!S145</f>
        <v>0.7301389362447871</v>
      </c>
      <c r="U59" s="28">
        <f>IDEES!T145</f>
        <v>0.77782189943744895</v>
      </c>
      <c r="V59" s="28">
        <f>IDEES!U145</f>
        <v>0.76906371732138878</v>
      </c>
      <c r="W59" s="28">
        <f>IDEES!V145</f>
        <v>0.76064078097297505</v>
      </c>
      <c r="X59" s="28">
        <f>IDEES!W145</f>
        <v>0.71889946357501289</v>
      </c>
      <c r="Y59" s="28">
        <f>IDEES!X145</f>
        <v>0.76576844679983702</v>
      </c>
      <c r="Z59" s="28">
        <f>IDEES!Y145</f>
        <v>0.75119162212868751</v>
      </c>
      <c r="AA59" s="28">
        <f>IDEES!Z145</f>
        <v>0.60568177245928501</v>
      </c>
      <c r="AB59" s="28">
        <f>IDEES!AA145</f>
        <v>0.8247705306444304</v>
      </c>
      <c r="AC59" s="28">
        <f>IDEES!AB145</f>
        <v>0.76906371732138878</v>
      </c>
      <c r="AD59" s="28">
        <f>IDEES!AC145</f>
        <v>0.75119111949339001</v>
      </c>
      <c r="AE59" s="28">
        <f>IDEES!AD145</f>
        <v>0.71123778633130297</v>
      </c>
      <c r="AF59" s="28">
        <f>IDEES!AE145</f>
        <v>0.73167867750328086</v>
      </c>
      <c r="AG59" s="28">
        <f>IDEES!AF145</f>
        <v>0.72305151215375918</v>
      </c>
      <c r="AH59" s="28">
        <f>IDEES!AG145</f>
        <v>0.79199113283692391</v>
      </c>
      <c r="AI59" s="28">
        <f>IDEES!AH145</f>
        <v>0.72820621487632486</v>
      </c>
      <c r="AJ59" s="28">
        <f>IDEES!AI145</f>
        <v>0.76365199742817091</v>
      </c>
      <c r="AK59" s="28">
        <f>IDEES!AJ145</f>
        <v>0.6209734467468383</v>
      </c>
      <c r="AL59" s="28">
        <f>IDEES!AK145</f>
        <v>0.6209734467468383</v>
      </c>
      <c r="AM59" s="28">
        <f>IDEES!AL145</f>
        <v>0.6209734467468383</v>
      </c>
      <c r="AN59" s="28">
        <f>IDEES!AM145</f>
        <v>0.6209734467468383</v>
      </c>
      <c r="AO59" s="28">
        <f>IDEES!AN145</f>
        <v>0.6209734467468383</v>
      </c>
      <c r="AP59" s="28">
        <f>IDEES!AO145</f>
        <v>0.6209734467468383</v>
      </c>
      <c r="AQ59" s="29"/>
      <c r="AR59" s="7"/>
      <c r="AS59" s="7"/>
      <c r="AT59" s="7"/>
    </row>
    <row r="60" spans="1:46" x14ac:dyDescent="0.25">
      <c r="A60" t="str">
        <f t="shared" si="9"/>
        <v>Gas</v>
      </c>
      <c r="C60" t="str">
        <f t="shared" si="10"/>
        <v>C_ES-WH-HO_GAS</v>
      </c>
      <c r="E60" t="str">
        <f t="shared" si="11"/>
        <v>NR_ES-HO-WatHeat</v>
      </c>
      <c r="F60" s="28">
        <f>IDEES!E146</f>
        <v>0.65323309462780432</v>
      </c>
      <c r="G60" s="28">
        <f>IDEES!F146</f>
        <v>0.66745795482648318</v>
      </c>
      <c r="H60" s="28">
        <f>IDEES!G146</f>
        <v>0.53698897665133238</v>
      </c>
      <c r="I60" s="28">
        <f>IDEES!H146</f>
        <v>0.68781827586458111</v>
      </c>
      <c r="J60" s="28">
        <f>IDEES!I146</f>
        <v>0.6</v>
      </c>
      <c r="K60" s="28">
        <f>IDEES!J146</f>
        <v>0.58605952228892577</v>
      </c>
      <c r="L60" s="28">
        <f>IDEES!K146</f>
        <v>0.68781827586458111</v>
      </c>
      <c r="M60" s="28">
        <f>IDEES!L146</f>
        <v>0.62695461346124937</v>
      </c>
      <c r="N60" s="28">
        <f>IDEES!M146</f>
        <v>0.5894428656355345</v>
      </c>
      <c r="O60" s="28">
        <f>IDEES!N146</f>
        <v>0.560769385328026</v>
      </c>
      <c r="P60" s="28">
        <f>IDEES!O146</f>
        <v>0.60368694531344402</v>
      </c>
      <c r="Q60" s="28">
        <f>IDEES!P146</f>
        <v>0.62426949722203173</v>
      </c>
      <c r="R60" s="28">
        <f>IDEES!Q146</f>
        <v>0.5062288048816892</v>
      </c>
      <c r="S60" s="28">
        <f>IDEES!R146</f>
        <v>0.59888489314375859</v>
      </c>
      <c r="T60" s="28">
        <f>IDEES!S146</f>
        <v>0.59521972424098357</v>
      </c>
      <c r="U60" s="28">
        <f>IDEES!T146</f>
        <v>0.63409355433985615</v>
      </c>
      <c r="V60" s="28">
        <f>IDEES!U146</f>
        <v>0.62695461346124937</v>
      </c>
      <c r="W60" s="28">
        <f>IDEES!V146</f>
        <v>0.62008671592583553</v>
      </c>
      <c r="X60" s="28">
        <f>IDEES!W146</f>
        <v>0.58605978029464367</v>
      </c>
      <c r="Y60" s="28">
        <f>IDEES!X146</f>
        <v>0.62427214659936348</v>
      </c>
      <c r="Z60" s="28">
        <f>IDEES!Y146</f>
        <v>0.61238294923506098</v>
      </c>
      <c r="AA60" s="28">
        <f>IDEES!Z146</f>
        <v>0.6</v>
      </c>
      <c r="AB60" s="28">
        <f>IDEES!AA146</f>
        <v>0.67236910707943864</v>
      </c>
      <c r="AC60" s="28">
        <f>IDEES!AB146</f>
        <v>0.62695461346124937</v>
      </c>
      <c r="AD60" s="28">
        <f>IDEES!AC146</f>
        <v>0.61238422365767797</v>
      </c>
      <c r="AE60" s="28">
        <f>IDEES!AD146</f>
        <v>0.57981442959629392</v>
      </c>
      <c r="AF60" s="28">
        <f>IDEES!AE146</f>
        <v>0.59647676532795701</v>
      </c>
      <c r="AG60" s="28">
        <f>IDEES!AF146</f>
        <v>0.58944266318673244</v>
      </c>
      <c r="AH60" s="28">
        <f>IDEES!AG146</f>
        <v>0.64564740446197633</v>
      </c>
      <c r="AI60" s="28">
        <f>IDEES!AH146</f>
        <v>0.59364448558046012</v>
      </c>
      <c r="AJ60" s="28">
        <f>IDEES!AI146</f>
        <v>0.62254260507425063</v>
      </c>
      <c r="AK60" s="28">
        <f>IDEES!AJ146</f>
        <v>0.5062288048816892</v>
      </c>
      <c r="AL60" s="28">
        <f>IDEES!AK146</f>
        <v>0.5062288048816892</v>
      </c>
      <c r="AM60" s="28">
        <f>IDEES!AL146</f>
        <v>0.5062288048816892</v>
      </c>
      <c r="AN60" s="28">
        <f>IDEES!AM146</f>
        <v>0.5062288048816892</v>
      </c>
      <c r="AO60" s="28">
        <f>IDEES!AN146</f>
        <v>0.5062288048816892</v>
      </c>
      <c r="AP60" s="28">
        <f>IDEES!AO146</f>
        <v>0.5062288048816892</v>
      </c>
      <c r="AQ60" s="29"/>
      <c r="AR60" s="7"/>
      <c r="AS60" s="7"/>
      <c r="AT60" s="7"/>
    </row>
    <row r="61" spans="1:46" x14ac:dyDescent="0.25">
      <c r="A61" t="str">
        <f t="shared" si="9"/>
        <v>GDO and other liquids</v>
      </c>
      <c r="C61" t="str">
        <f t="shared" si="10"/>
        <v>C_ES-WH-HO_OIL</v>
      </c>
      <c r="E61" t="str">
        <f t="shared" si="11"/>
        <v>NR_ES-HO-WatHeat</v>
      </c>
      <c r="F61" s="28">
        <f>IDEES!E147</f>
        <v>0.60968216033169531</v>
      </c>
      <c r="G61" s="28">
        <f>IDEES!F147</f>
        <v>0.62296069650733177</v>
      </c>
      <c r="H61" s="28">
        <f>IDEES!G147</f>
        <v>0.50118797881341193</v>
      </c>
      <c r="I61" s="28">
        <f>IDEES!H147</f>
        <v>0.64196549490667132</v>
      </c>
      <c r="J61" s="28">
        <f>IDEES!I147</f>
        <v>0.46232472664593588</v>
      </c>
      <c r="K61" s="28">
        <f>IDEES!J147</f>
        <v>0.54698986859033261</v>
      </c>
      <c r="L61" s="28">
        <f>IDEES!K147</f>
        <v>0.64196549490667132</v>
      </c>
      <c r="M61" s="28">
        <f>IDEES!L147</f>
        <v>0.58515687159968177</v>
      </c>
      <c r="N61" s="28">
        <f>IDEES!M147</f>
        <v>0.55014724650216107</v>
      </c>
      <c r="O61" s="28">
        <f>IDEES!N147</f>
        <v>0.52338400434479682</v>
      </c>
      <c r="P61" s="28">
        <f>IDEES!O147</f>
        <v>0.56344177798950623</v>
      </c>
      <c r="Q61" s="28">
        <f>IDEES!P147</f>
        <v>0.58265116795382099</v>
      </c>
      <c r="R61" s="28">
        <f>IDEES!Q147</f>
        <v>0.47248107163657543</v>
      </c>
      <c r="S61" s="28">
        <f>IDEES!R147</f>
        <v>0.55896145653309759</v>
      </c>
      <c r="T61" s="28">
        <f>IDEES!S147</f>
        <v>0.6</v>
      </c>
      <c r="U61" s="28">
        <f>IDEES!T147</f>
        <v>0.59182255987559285</v>
      </c>
      <c r="V61" s="28">
        <f>IDEES!U147</f>
        <v>0.58515687159968177</v>
      </c>
      <c r="W61" s="28">
        <f>IDEES!V147</f>
        <v>0.57874846218708098</v>
      </c>
      <c r="X61" s="28">
        <f>IDEES!W147</f>
        <v>0.54699173886762031</v>
      </c>
      <c r="Y61" s="28">
        <f>IDEES!X147</f>
        <v>0.58265223666383914</v>
      </c>
      <c r="Z61" s="28">
        <f>IDEES!Y147</f>
        <v>0.57155887279946116</v>
      </c>
      <c r="AA61" s="28">
        <f>IDEES!Z147</f>
        <v>0.6</v>
      </c>
      <c r="AB61" s="28">
        <f>IDEES!AA147</f>
        <v>0.62754346182917609</v>
      </c>
      <c r="AC61" s="28">
        <f>IDEES!AB147</f>
        <v>0.58515687159968177</v>
      </c>
      <c r="AD61" s="28">
        <f>IDEES!AC147</f>
        <v>0.57155910531953535</v>
      </c>
      <c r="AE61" s="28">
        <f>IDEES!AD147</f>
        <v>0.54116067442980309</v>
      </c>
      <c r="AF61" s="28">
        <f>IDEES!AE147</f>
        <v>0.55671277419880938</v>
      </c>
      <c r="AG61" s="28">
        <f>IDEES!AF147</f>
        <v>0.55014722417938022</v>
      </c>
      <c r="AH61" s="28">
        <f>IDEES!AG147</f>
        <v>0.60260398266309367</v>
      </c>
      <c r="AI61" s="28">
        <f>IDEES!AH147</f>
        <v>0.55406943800989616</v>
      </c>
      <c r="AJ61" s="28">
        <f>IDEES!AI147</f>
        <v>0.58104048415592224</v>
      </c>
      <c r="AK61" s="28">
        <f>IDEES!AJ147</f>
        <v>0.47248107163657543</v>
      </c>
      <c r="AL61" s="28">
        <f>IDEES!AK147</f>
        <v>0.47248107163657543</v>
      </c>
      <c r="AM61" s="28">
        <f>IDEES!AL147</f>
        <v>0.47248107163657543</v>
      </c>
      <c r="AN61" s="28">
        <f>IDEES!AM147</f>
        <v>0.47248107163657543</v>
      </c>
      <c r="AO61" s="28">
        <f>IDEES!AN147</f>
        <v>0.47248107163657543</v>
      </c>
      <c r="AP61" s="28">
        <f>IDEES!AO147</f>
        <v>0.47248107163657543</v>
      </c>
      <c r="AQ61" s="29"/>
      <c r="AR61" s="7"/>
      <c r="AS61" s="7"/>
      <c r="AT61" s="7"/>
    </row>
    <row r="62" spans="1:46" x14ac:dyDescent="0.25">
      <c r="A62" t="str">
        <f t="shared" si="9"/>
        <v>LPG</v>
      </c>
      <c r="C62" t="str">
        <f t="shared" si="10"/>
        <v>C_ES-WH-HO_LPG</v>
      </c>
      <c r="E62" t="str">
        <f t="shared" si="11"/>
        <v>NR_ES-HO-WatHeat</v>
      </c>
      <c r="F62" s="28">
        <f>IDEES!E148</f>
        <v>0.62710251209237</v>
      </c>
      <c r="G62" s="28">
        <f>IDEES!F148</f>
        <v>0.64075738975544005</v>
      </c>
      <c r="H62" s="28">
        <f>IDEES!G148</f>
        <v>0.51550653842652983</v>
      </c>
      <c r="I62" s="28">
        <f>IDEES!H148</f>
        <v>0.66030593266058091</v>
      </c>
      <c r="J62" s="28">
        <f>IDEES!I148</f>
        <v>0.66666666666666663</v>
      </c>
      <c r="K62" s="28">
        <f>IDEES!J148</f>
        <v>0.66666666666666663</v>
      </c>
      <c r="L62" s="28">
        <f>IDEES!K148</f>
        <v>0.66030593266058091</v>
      </c>
      <c r="M62" s="28">
        <f>IDEES!L148</f>
        <v>0.60187543638611829</v>
      </c>
      <c r="N62" s="28">
        <f>IDEES!M148</f>
        <v>0.56586562587120148</v>
      </c>
      <c r="O62" s="28">
        <f>IDEES!N148</f>
        <v>0.53833784182319266</v>
      </c>
      <c r="P62" s="28">
        <f>IDEES!O148</f>
        <v>0.66666666666666663</v>
      </c>
      <c r="Q62" s="28">
        <f>IDEES!P148</f>
        <v>0.59929863141498196</v>
      </c>
      <c r="R62" s="28">
        <f>IDEES!Q148</f>
        <v>0.48598115955219806</v>
      </c>
      <c r="S62" s="28">
        <f>IDEES!R148</f>
        <v>0.57493234425441309</v>
      </c>
      <c r="T62" s="28">
        <f>IDEES!S148</f>
        <v>0.57141450607154576</v>
      </c>
      <c r="U62" s="28">
        <f>IDEES!T148</f>
        <v>0.60873144456782702</v>
      </c>
      <c r="V62" s="28">
        <f>IDEES!U148</f>
        <v>0.60187543638611829</v>
      </c>
      <c r="W62" s="28">
        <f>IDEES!V148</f>
        <v>0.59528022164973515</v>
      </c>
      <c r="X62" s="28">
        <f>IDEES!W148</f>
        <v>0.66666666666666663</v>
      </c>
      <c r="Y62" s="28">
        <f>IDEES!X148</f>
        <v>0.59929878165709971</v>
      </c>
      <c r="Z62" s="28">
        <f>IDEES!Y148</f>
        <v>0.58788831726503277</v>
      </c>
      <c r="AA62" s="28">
        <f>IDEES!Z148</f>
        <v>0.47401029773897474</v>
      </c>
      <c r="AB62" s="28">
        <f>IDEES!AA148</f>
        <v>0.64547332315164874</v>
      </c>
      <c r="AC62" s="28">
        <f>IDEES!AB148</f>
        <v>0.60187543638611829</v>
      </c>
      <c r="AD62" s="28">
        <f>IDEES!AC148</f>
        <v>0.58788939260837947</v>
      </c>
      <c r="AE62" s="28">
        <f>IDEES!AD148</f>
        <v>0.55662080368926437</v>
      </c>
      <c r="AF62" s="28">
        <f>IDEES!AE148</f>
        <v>0.5726194836110603</v>
      </c>
      <c r="AG62" s="28">
        <f>IDEES!AF148</f>
        <v>0.56586659732154465</v>
      </c>
      <c r="AH62" s="28">
        <f>IDEES!AG148</f>
        <v>0.61982327909435042</v>
      </c>
      <c r="AI62" s="28">
        <f>IDEES!AH148</f>
        <v>0.56989791016701474</v>
      </c>
      <c r="AJ62" s="28">
        <f>IDEES!AI148</f>
        <v>0.66666666666666663</v>
      </c>
      <c r="AK62" s="28">
        <f>IDEES!AJ148</f>
        <v>0.48598115955219806</v>
      </c>
      <c r="AL62" s="28">
        <f>IDEES!AK148</f>
        <v>0.48598115955219806</v>
      </c>
      <c r="AM62" s="28">
        <f>IDEES!AL148</f>
        <v>0.48598115955219806</v>
      </c>
      <c r="AN62" s="28">
        <f>IDEES!AM148</f>
        <v>0.48598115955219806</v>
      </c>
      <c r="AO62" s="28">
        <f>IDEES!AN148</f>
        <v>0.48598115955219806</v>
      </c>
      <c r="AP62" s="28">
        <f>IDEES!AO148</f>
        <v>0.48598115955219806</v>
      </c>
      <c r="AQ62" s="29"/>
      <c r="AR62" s="7"/>
      <c r="AS62" s="7"/>
      <c r="AT62" s="7"/>
    </row>
    <row r="63" spans="1:46" x14ac:dyDescent="0.25">
      <c r="A63" t="str">
        <f t="shared" si="9"/>
        <v>Solar</v>
      </c>
      <c r="C63" t="str">
        <f t="shared" si="10"/>
        <v>C_ES-WH-HO_SOL</v>
      </c>
      <c r="E63" t="str">
        <f t="shared" si="11"/>
        <v>NR_ES-HO-WatHeat</v>
      </c>
      <c r="F63" s="28">
        <f>IDEES!E149</f>
        <v>1</v>
      </c>
      <c r="G63" s="28">
        <f>IDEES!F149</f>
        <v>1</v>
      </c>
      <c r="H63" s="28">
        <f>IDEES!G149</f>
        <v>1</v>
      </c>
      <c r="I63" s="28">
        <f>IDEES!H149</f>
        <v>1</v>
      </c>
      <c r="J63" s="28">
        <f>IDEES!I149</f>
        <v>1</v>
      </c>
      <c r="K63" s="28">
        <f>IDEES!J149</f>
        <v>1</v>
      </c>
      <c r="L63" s="28">
        <f>IDEES!K149</f>
        <v>1</v>
      </c>
      <c r="M63" s="28">
        <f>IDEES!L149</f>
        <v>1</v>
      </c>
      <c r="N63" s="28">
        <f>IDEES!M149</f>
        <v>1</v>
      </c>
      <c r="O63" s="28">
        <f>IDEES!N149</f>
        <v>1</v>
      </c>
      <c r="P63" s="28">
        <f>IDEES!O149</f>
        <v>1</v>
      </c>
      <c r="Q63" s="28">
        <f>IDEES!P149</f>
        <v>1</v>
      </c>
      <c r="R63" s="28">
        <f>IDEES!Q149</f>
        <v>1</v>
      </c>
      <c r="S63" s="28">
        <f>IDEES!R149</f>
        <v>1</v>
      </c>
      <c r="T63" s="28">
        <f>IDEES!S149</f>
        <v>1</v>
      </c>
      <c r="U63" s="28">
        <f>IDEES!T149</f>
        <v>1</v>
      </c>
      <c r="V63" s="28">
        <f>IDEES!U149</f>
        <v>1</v>
      </c>
      <c r="W63" s="28">
        <f>IDEES!V149</f>
        <v>1</v>
      </c>
      <c r="X63" s="28">
        <f>IDEES!W149</f>
        <v>1</v>
      </c>
      <c r="Y63" s="28">
        <f>IDEES!X149</f>
        <v>1</v>
      </c>
      <c r="Z63" s="28">
        <f>IDEES!Y149</f>
        <v>1</v>
      </c>
      <c r="AA63" s="28">
        <f>IDEES!Z149</f>
        <v>1</v>
      </c>
      <c r="AB63" s="28">
        <f>IDEES!AA149</f>
        <v>1</v>
      </c>
      <c r="AC63" s="28">
        <f>IDEES!AB149</f>
        <v>1</v>
      </c>
      <c r="AD63" s="28">
        <f>IDEES!AC149</f>
        <v>1</v>
      </c>
      <c r="AE63" s="28">
        <f>IDEES!AD149</f>
        <v>1</v>
      </c>
      <c r="AF63" s="28">
        <f>IDEES!AE149</f>
        <v>1</v>
      </c>
      <c r="AG63" s="28">
        <f>IDEES!AF149</f>
        <v>1</v>
      </c>
      <c r="AH63" s="28">
        <f>IDEES!AG149</f>
        <v>1</v>
      </c>
      <c r="AI63" s="28">
        <f>IDEES!AH149</f>
        <v>1</v>
      </c>
      <c r="AJ63" s="28">
        <f>IDEES!AI149</f>
        <v>1</v>
      </c>
      <c r="AK63" s="28">
        <f>IDEES!AJ149</f>
        <v>1</v>
      </c>
      <c r="AL63" s="28">
        <f>IDEES!AK149</f>
        <v>1</v>
      </c>
      <c r="AM63" s="28">
        <f>IDEES!AL149</f>
        <v>1</v>
      </c>
      <c r="AN63" s="28">
        <f>IDEES!AM149</f>
        <v>1</v>
      </c>
      <c r="AO63" s="28">
        <f>IDEES!AN149</f>
        <v>1</v>
      </c>
      <c r="AP63" s="28">
        <f>IDEES!AO149</f>
        <v>1</v>
      </c>
      <c r="AQ63" s="29"/>
      <c r="AR63" s="7"/>
      <c r="AS63" s="7"/>
      <c r="AT63" s="7"/>
    </row>
    <row r="64" spans="1:46" x14ac:dyDescent="0.25">
      <c r="A64" t="str">
        <f t="shared" si="9"/>
        <v>Solids</v>
      </c>
      <c r="C64" t="str">
        <f t="shared" si="10"/>
        <v>C_ES-WH-HO_COA</v>
      </c>
      <c r="E64" t="str">
        <f t="shared" si="11"/>
        <v>NR_ES-HO-WatHeat</v>
      </c>
      <c r="F64" s="28">
        <f>IDEES!E150</f>
        <v>0.4</v>
      </c>
      <c r="G64" s="28">
        <f>IDEES!F150</f>
        <v>0.4</v>
      </c>
      <c r="H64" s="28">
        <f>IDEES!G150</f>
        <v>0.4</v>
      </c>
      <c r="I64" s="28">
        <f>IDEES!H150</f>
        <v>0.4</v>
      </c>
      <c r="J64" s="28">
        <f>IDEES!I150</f>
        <v>0.4</v>
      </c>
      <c r="K64" s="28">
        <f>IDEES!J150</f>
        <v>0.4</v>
      </c>
      <c r="L64" s="28">
        <f>IDEES!K150</f>
        <v>0.4</v>
      </c>
      <c r="M64" s="28">
        <f>IDEES!L150</f>
        <v>0.4</v>
      </c>
      <c r="N64" s="28">
        <f>IDEES!M150</f>
        <v>0.4</v>
      </c>
      <c r="O64" s="28">
        <f>IDEES!N150</f>
        <v>0.4</v>
      </c>
      <c r="P64" s="28">
        <f>IDEES!O150</f>
        <v>0.4</v>
      </c>
      <c r="Q64" s="28">
        <f>IDEES!P150</f>
        <v>0.4</v>
      </c>
      <c r="R64" s="28">
        <f>IDEES!Q150</f>
        <v>0.4</v>
      </c>
      <c r="S64" s="28">
        <f>IDEES!R150</f>
        <v>0.4</v>
      </c>
      <c r="T64" s="28">
        <f>IDEES!S150</f>
        <v>0.4</v>
      </c>
      <c r="U64" s="28">
        <f>IDEES!T150</f>
        <v>0.4</v>
      </c>
      <c r="V64" s="28">
        <f>IDEES!U150</f>
        <v>0.4</v>
      </c>
      <c r="W64" s="28">
        <f>IDEES!V150</f>
        <v>0.4</v>
      </c>
      <c r="X64" s="28">
        <f>IDEES!W150</f>
        <v>0.4</v>
      </c>
      <c r="Y64" s="28">
        <f>IDEES!X150</f>
        <v>0.4</v>
      </c>
      <c r="Z64" s="28">
        <f>IDEES!Y150</f>
        <v>0.4</v>
      </c>
      <c r="AA64" s="28">
        <f>IDEES!Z150</f>
        <v>0.4</v>
      </c>
      <c r="AB64" s="28">
        <f>IDEES!AA150</f>
        <v>0.4</v>
      </c>
      <c r="AC64" s="28">
        <f>IDEES!AB150</f>
        <v>0.4</v>
      </c>
      <c r="AD64" s="28">
        <f>IDEES!AC150</f>
        <v>0.506238228280525</v>
      </c>
      <c r="AE64" s="28">
        <f>IDEES!AD150</f>
        <v>0.4</v>
      </c>
      <c r="AF64" s="28">
        <f>IDEES!AE150</f>
        <v>0.4</v>
      </c>
      <c r="AG64" s="28">
        <f>IDEES!AF150</f>
        <v>0.4</v>
      </c>
      <c r="AH64" s="28">
        <f>IDEES!AG150</f>
        <v>0.4</v>
      </c>
      <c r="AI64" s="28">
        <f>IDEES!AH150</f>
        <v>0.4907460191594693</v>
      </c>
      <c r="AJ64" s="28">
        <f>IDEES!AI150</f>
        <v>0.4</v>
      </c>
      <c r="AK64" s="28">
        <f>IDEES!AJ150</f>
        <v>0.4</v>
      </c>
      <c r="AL64" s="28">
        <f>IDEES!AK150</f>
        <v>0.4</v>
      </c>
      <c r="AM64" s="28">
        <f>IDEES!AL150</f>
        <v>0.4</v>
      </c>
      <c r="AN64" s="28">
        <f>IDEES!AM150</f>
        <v>0.4</v>
      </c>
      <c r="AO64" s="28">
        <f>IDEES!AN150</f>
        <v>0.4</v>
      </c>
      <c r="AP64" s="28">
        <f>IDEES!AO150</f>
        <v>0.4</v>
      </c>
      <c r="AQ64" s="29"/>
      <c r="AR64" s="7"/>
      <c r="AS64" s="7"/>
      <c r="AT64" s="7"/>
    </row>
    <row r="65" spans="1:46" x14ac:dyDescent="0.25">
      <c r="A65" t="str">
        <f t="shared" si="9"/>
        <v>Biomass and wastes</v>
      </c>
      <c r="C65" t="str">
        <f t="shared" si="10"/>
        <v>C_ES-WH-HR_BIO</v>
      </c>
      <c r="E65" t="str">
        <f t="shared" si="11"/>
        <v>NR_ES-HR-WatHeat</v>
      </c>
      <c r="F65" s="28">
        <f>F57</f>
        <v>0.52258518286964672</v>
      </c>
      <c r="G65" s="28">
        <f t="shared" ref="G65:AJ73" si="12">G57</f>
        <v>0.53396362894475713</v>
      </c>
      <c r="H65" s="28">
        <f t="shared" si="12"/>
        <v>0.42959050989219083</v>
      </c>
      <c r="I65" s="28">
        <f t="shared" si="12"/>
        <v>0.5</v>
      </c>
      <c r="J65" s="28">
        <f t="shared" si="12"/>
        <v>0.39627706516162131</v>
      </c>
      <c r="K65" s="28">
        <f t="shared" si="12"/>
        <v>0.46884830333710686</v>
      </c>
      <c r="L65" s="28">
        <f t="shared" si="12"/>
        <v>0.5</v>
      </c>
      <c r="M65" s="28">
        <f t="shared" si="12"/>
        <v>0.50156230843911631</v>
      </c>
      <c r="N65" s="28">
        <f t="shared" si="12"/>
        <v>0.47155471498096663</v>
      </c>
      <c r="O65" s="28">
        <f t="shared" si="12"/>
        <v>0.4486136456817616</v>
      </c>
      <c r="P65" s="28">
        <f t="shared" si="12"/>
        <v>0.48294820161097379</v>
      </c>
      <c r="Q65" s="28">
        <f t="shared" si="12"/>
        <v>0.49941597354146583</v>
      </c>
      <c r="R65" s="28">
        <f t="shared" si="12"/>
        <v>0.5</v>
      </c>
      <c r="S65" s="28">
        <f t="shared" si="12"/>
        <v>0.47910754595291843</v>
      </c>
      <c r="T65" s="28">
        <f t="shared" si="12"/>
        <v>0.47617726824457596</v>
      </c>
      <c r="U65" s="28">
        <f t="shared" si="12"/>
        <v>0.50727608345081499</v>
      </c>
      <c r="V65" s="28">
        <f t="shared" si="12"/>
        <v>0.50156230843911631</v>
      </c>
      <c r="W65" s="28">
        <f t="shared" si="12"/>
        <v>0.5</v>
      </c>
      <c r="X65" s="28">
        <f t="shared" si="12"/>
        <v>0.46884739585898316</v>
      </c>
      <c r="Y65" s="28">
        <f t="shared" si="12"/>
        <v>0.5</v>
      </c>
      <c r="Z65" s="28">
        <f t="shared" si="12"/>
        <v>0.48990782401059402</v>
      </c>
      <c r="AA65" s="28">
        <f t="shared" si="12"/>
        <v>0.5</v>
      </c>
      <c r="AB65" s="28">
        <f t="shared" si="12"/>
        <v>0.53789395156662456</v>
      </c>
      <c r="AC65" s="28">
        <f t="shared" si="12"/>
        <v>0.50156230843911631</v>
      </c>
      <c r="AD65" s="28">
        <f t="shared" si="12"/>
        <v>0.48990781376711351</v>
      </c>
      <c r="AE65" s="28">
        <f t="shared" si="12"/>
        <v>0.5</v>
      </c>
      <c r="AF65" s="28">
        <f t="shared" si="12"/>
        <v>0.5</v>
      </c>
      <c r="AG65" s="28">
        <f t="shared" si="12"/>
        <v>0.47155511961869151</v>
      </c>
      <c r="AH65" s="28">
        <f t="shared" si="12"/>
        <v>0.5</v>
      </c>
      <c r="AI65" s="28">
        <f t="shared" si="12"/>
        <v>0.47491658542613513</v>
      </c>
      <c r="AJ65" s="28">
        <f t="shared" si="12"/>
        <v>0.49803396448371229</v>
      </c>
      <c r="AK65" s="28">
        <f t="shared" ref="AK65:AP80" si="13">AK57</f>
        <v>0.5</v>
      </c>
      <c r="AL65" s="28">
        <f t="shared" si="13"/>
        <v>0.5</v>
      </c>
      <c r="AM65" s="28">
        <f t="shared" si="13"/>
        <v>0.5</v>
      </c>
      <c r="AN65" s="28">
        <f t="shared" si="13"/>
        <v>0.5</v>
      </c>
      <c r="AO65" s="28">
        <f t="shared" si="13"/>
        <v>0.5</v>
      </c>
      <c r="AP65" s="28">
        <f t="shared" si="13"/>
        <v>0.5</v>
      </c>
      <c r="AQ65" s="29"/>
      <c r="AR65" s="7"/>
      <c r="AS65" s="7"/>
      <c r="AT65" s="7"/>
    </row>
    <row r="66" spans="1:46" x14ac:dyDescent="0.25">
      <c r="A66" t="str">
        <f t="shared" si="9"/>
        <v>Derived heat</v>
      </c>
      <c r="C66" t="str">
        <f t="shared" si="10"/>
        <v>C_ES-WH-HR_HET</v>
      </c>
      <c r="E66" t="str">
        <f t="shared" si="11"/>
        <v>NR_ES-HR-WatHeat</v>
      </c>
      <c r="F66" s="28">
        <f t="shared" ref="F66:U72" si="14">F58</f>
        <v>0.82950118423481234</v>
      </c>
      <c r="G66" s="28">
        <f t="shared" si="14"/>
        <v>0.84756507296540018</v>
      </c>
      <c r="H66" s="28">
        <f t="shared" si="14"/>
        <v>0.68188659727912515</v>
      </c>
      <c r="I66" s="28">
        <f t="shared" si="14"/>
        <v>0.8734203811490231</v>
      </c>
      <c r="J66" s="28">
        <f t="shared" si="14"/>
        <v>0.6</v>
      </c>
      <c r="K66" s="28">
        <f t="shared" si="14"/>
        <v>0.74420502028242907</v>
      </c>
      <c r="L66" s="28">
        <f t="shared" si="14"/>
        <v>0.8734203811490231</v>
      </c>
      <c r="M66" s="28">
        <f t="shared" si="14"/>
        <v>0.79613153157536221</v>
      </c>
      <c r="N66" s="28">
        <f t="shared" si="14"/>
        <v>0.7485014006637446</v>
      </c>
      <c r="O66" s="28">
        <f t="shared" si="14"/>
        <v>0.6</v>
      </c>
      <c r="P66" s="28">
        <f t="shared" si="14"/>
        <v>0.76658436240028971</v>
      </c>
      <c r="Q66" s="28">
        <f t="shared" si="14"/>
        <v>0.79272698587994006</v>
      </c>
      <c r="R66" s="28">
        <f t="shared" si="14"/>
        <v>0.6</v>
      </c>
      <c r="S66" s="28">
        <f t="shared" si="14"/>
        <v>0.76049125912812565</v>
      </c>
      <c r="T66" s="28">
        <f t="shared" si="14"/>
        <v>0.75583806032307688</v>
      </c>
      <c r="U66" s="28">
        <f t="shared" si="14"/>
        <v>0.6</v>
      </c>
      <c r="V66" s="28">
        <f t="shared" si="12"/>
        <v>0.79613153157536221</v>
      </c>
      <c r="W66" s="28">
        <f t="shared" si="12"/>
        <v>0.78741449604583935</v>
      </c>
      <c r="X66" s="28">
        <f t="shared" si="12"/>
        <v>0.74420440730545112</v>
      </c>
      <c r="Y66" s="28">
        <f t="shared" si="12"/>
        <v>0.79272490530303019</v>
      </c>
      <c r="Z66" s="28">
        <f t="shared" si="12"/>
        <v>0.7776321889102279</v>
      </c>
      <c r="AA66" s="28">
        <f t="shared" si="12"/>
        <v>0.6</v>
      </c>
      <c r="AB66" s="28">
        <f t="shared" si="12"/>
        <v>0.85379972978501617</v>
      </c>
      <c r="AC66" s="28">
        <f t="shared" si="12"/>
        <v>0.79613153157536221</v>
      </c>
      <c r="AD66" s="28">
        <f t="shared" si="12"/>
        <v>0.77763694185331655</v>
      </c>
      <c r="AE66" s="28">
        <f t="shared" si="12"/>
        <v>0.73626804770872567</v>
      </c>
      <c r="AF66" s="28">
        <f t="shared" si="12"/>
        <v>0.75743233774605512</v>
      </c>
      <c r="AG66" s="28">
        <f t="shared" si="12"/>
        <v>0.74849824218209338</v>
      </c>
      <c r="AH66" s="28">
        <f t="shared" si="12"/>
        <v>0.81986938629450701</v>
      </c>
      <c r="AI66" s="28">
        <f t="shared" si="12"/>
        <v>0.7538340720627188</v>
      </c>
      <c r="AJ66" s="28">
        <f t="shared" si="12"/>
        <v>0.79052963098158724</v>
      </c>
      <c r="AK66" s="28">
        <f t="shared" si="13"/>
        <v>0.6</v>
      </c>
      <c r="AL66" s="28">
        <f t="shared" si="13"/>
        <v>0.6</v>
      </c>
      <c r="AM66" s="28">
        <f t="shared" si="13"/>
        <v>0.6</v>
      </c>
      <c r="AN66" s="28">
        <f t="shared" si="13"/>
        <v>0.6</v>
      </c>
      <c r="AO66" s="28">
        <f t="shared" si="13"/>
        <v>0.6</v>
      </c>
      <c r="AP66" s="28">
        <f t="shared" si="13"/>
        <v>0.6</v>
      </c>
      <c r="AQ66" s="29"/>
      <c r="AR66" s="7"/>
      <c r="AS66" s="7"/>
      <c r="AT66" s="7"/>
    </row>
    <row r="67" spans="1:46" x14ac:dyDescent="0.25">
      <c r="A67" t="str">
        <f t="shared" si="9"/>
        <v>Electricity</v>
      </c>
      <c r="C67" t="str">
        <f t="shared" si="10"/>
        <v>C_ES-WH-HR_ELC</v>
      </c>
      <c r="E67" t="str">
        <f t="shared" si="11"/>
        <v>NR_ES-HR-WatHeat</v>
      </c>
      <c r="F67" s="28">
        <f t="shared" si="14"/>
        <v>0.80129817444219054</v>
      </c>
      <c r="G67" s="28">
        <f t="shared" si="12"/>
        <v>0.81874589207059267</v>
      </c>
      <c r="H67" s="28">
        <f t="shared" si="12"/>
        <v>0.65870487814988055</v>
      </c>
      <c r="I67" s="28">
        <f t="shared" si="12"/>
        <v>0.84372457204268059</v>
      </c>
      <c r="J67" s="28">
        <f t="shared" si="12"/>
        <v>0.60762576705303406</v>
      </c>
      <c r="K67" s="28">
        <f t="shared" si="12"/>
        <v>0.71890182942350478</v>
      </c>
      <c r="L67" s="28">
        <f t="shared" si="12"/>
        <v>0.84372457204268059</v>
      </c>
      <c r="M67" s="28">
        <f t="shared" si="12"/>
        <v>0.76906371732138878</v>
      </c>
      <c r="N67" s="28">
        <f t="shared" si="12"/>
        <v>0.72305210658482144</v>
      </c>
      <c r="O67" s="28">
        <f t="shared" si="12"/>
        <v>0.6878756318080349</v>
      </c>
      <c r="P67" s="28">
        <f t="shared" si="12"/>
        <v>0.74052089032220914</v>
      </c>
      <c r="Q67" s="28">
        <f t="shared" si="12"/>
        <v>0.76577084409834051</v>
      </c>
      <c r="R67" s="28">
        <f t="shared" si="12"/>
        <v>0.6209734467468383</v>
      </c>
      <c r="S67" s="28">
        <f t="shared" si="12"/>
        <v>0.73463332696680073</v>
      </c>
      <c r="T67" s="28">
        <f t="shared" si="12"/>
        <v>0.7301389362447871</v>
      </c>
      <c r="U67" s="28">
        <f t="shared" si="12"/>
        <v>0.77782189943744895</v>
      </c>
      <c r="V67" s="28">
        <f t="shared" si="12"/>
        <v>0.76906371732138878</v>
      </c>
      <c r="W67" s="28">
        <f t="shared" si="12"/>
        <v>0.76064078097297505</v>
      </c>
      <c r="X67" s="28">
        <f t="shared" si="12"/>
        <v>0.71889946357501289</v>
      </c>
      <c r="Y67" s="28">
        <f t="shared" si="12"/>
        <v>0.76576844679983702</v>
      </c>
      <c r="Z67" s="28">
        <f t="shared" si="12"/>
        <v>0.75119162212868751</v>
      </c>
      <c r="AA67" s="28">
        <f t="shared" si="12"/>
        <v>0.60568177245928501</v>
      </c>
      <c r="AB67" s="28">
        <f t="shared" si="12"/>
        <v>0.8247705306444304</v>
      </c>
      <c r="AC67" s="28">
        <f t="shared" si="12"/>
        <v>0.76906371732138878</v>
      </c>
      <c r="AD67" s="28">
        <f t="shared" si="12"/>
        <v>0.75119111949339001</v>
      </c>
      <c r="AE67" s="28">
        <f t="shared" si="12"/>
        <v>0.71123778633130297</v>
      </c>
      <c r="AF67" s="28">
        <f t="shared" si="12"/>
        <v>0.73167867750328086</v>
      </c>
      <c r="AG67" s="28">
        <f t="shared" si="12"/>
        <v>0.72305151215375918</v>
      </c>
      <c r="AH67" s="28">
        <f t="shared" si="12"/>
        <v>0.79199113283692391</v>
      </c>
      <c r="AI67" s="28">
        <f t="shared" si="12"/>
        <v>0.72820621487632486</v>
      </c>
      <c r="AJ67" s="28">
        <f t="shared" si="12"/>
        <v>0.76365199742817091</v>
      </c>
      <c r="AK67" s="28">
        <f t="shared" si="13"/>
        <v>0.6209734467468383</v>
      </c>
      <c r="AL67" s="28">
        <f t="shared" si="13"/>
        <v>0.6209734467468383</v>
      </c>
      <c r="AM67" s="28">
        <f t="shared" si="13"/>
        <v>0.6209734467468383</v>
      </c>
      <c r="AN67" s="28">
        <f t="shared" si="13"/>
        <v>0.6209734467468383</v>
      </c>
      <c r="AO67" s="28">
        <f t="shared" si="13"/>
        <v>0.6209734467468383</v>
      </c>
      <c r="AP67" s="28">
        <f t="shared" si="13"/>
        <v>0.6209734467468383</v>
      </c>
      <c r="AQ67" s="29"/>
      <c r="AR67" s="7"/>
      <c r="AS67" s="7"/>
      <c r="AT67" s="7"/>
    </row>
    <row r="68" spans="1:46" x14ac:dyDescent="0.25">
      <c r="A68" t="str">
        <f t="shared" si="9"/>
        <v>Gas</v>
      </c>
      <c r="C68" t="str">
        <f t="shared" si="10"/>
        <v>C_ES-WH-HR_GAS</v>
      </c>
      <c r="E68" t="str">
        <f t="shared" si="11"/>
        <v>NR_ES-HR-WatHeat</v>
      </c>
      <c r="F68" s="28">
        <f t="shared" si="14"/>
        <v>0.65323309462780432</v>
      </c>
      <c r="G68" s="28">
        <f t="shared" si="12"/>
        <v>0.66745795482648318</v>
      </c>
      <c r="H68" s="28">
        <f t="shared" si="12"/>
        <v>0.53698897665133238</v>
      </c>
      <c r="I68" s="28">
        <f t="shared" si="12"/>
        <v>0.68781827586458111</v>
      </c>
      <c r="J68" s="28">
        <f t="shared" si="12"/>
        <v>0.6</v>
      </c>
      <c r="K68" s="28">
        <f t="shared" si="12"/>
        <v>0.58605952228892577</v>
      </c>
      <c r="L68" s="28">
        <f t="shared" si="12"/>
        <v>0.68781827586458111</v>
      </c>
      <c r="M68" s="28">
        <f t="shared" si="12"/>
        <v>0.62695461346124937</v>
      </c>
      <c r="N68" s="28">
        <f t="shared" si="12"/>
        <v>0.5894428656355345</v>
      </c>
      <c r="O68" s="28">
        <f t="shared" si="12"/>
        <v>0.560769385328026</v>
      </c>
      <c r="P68" s="28">
        <f t="shared" si="12"/>
        <v>0.60368694531344402</v>
      </c>
      <c r="Q68" s="28">
        <f t="shared" si="12"/>
        <v>0.62426949722203173</v>
      </c>
      <c r="R68" s="28">
        <f t="shared" si="12"/>
        <v>0.5062288048816892</v>
      </c>
      <c r="S68" s="28">
        <f t="shared" si="12"/>
        <v>0.59888489314375859</v>
      </c>
      <c r="T68" s="28">
        <f t="shared" si="12"/>
        <v>0.59521972424098357</v>
      </c>
      <c r="U68" s="28">
        <f t="shared" si="12"/>
        <v>0.63409355433985615</v>
      </c>
      <c r="V68" s="28">
        <f t="shared" si="12"/>
        <v>0.62695461346124937</v>
      </c>
      <c r="W68" s="28">
        <f t="shared" si="12"/>
        <v>0.62008671592583553</v>
      </c>
      <c r="X68" s="28">
        <f t="shared" si="12"/>
        <v>0.58605978029464367</v>
      </c>
      <c r="Y68" s="28">
        <f t="shared" si="12"/>
        <v>0.62427214659936348</v>
      </c>
      <c r="Z68" s="28">
        <f t="shared" si="12"/>
        <v>0.61238294923506098</v>
      </c>
      <c r="AA68" s="28">
        <f t="shared" si="12"/>
        <v>0.6</v>
      </c>
      <c r="AB68" s="28">
        <f t="shared" si="12"/>
        <v>0.67236910707943864</v>
      </c>
      <c r="AC68" s="28">
        <f t="shared" si="12"/>
        <v>0.62695461346124937</v>
      </c>
      <c r="AD68" s="28">
        <f t="shared" si="12"/>
        <v>0.61238422365767797</v>
      </c>
      <c r="AE68" s="28">
        <f t="shared" si="12"/>
        <v>0.57981442959629392</v>
      </c>
      <c r="AF68" s="28">
        <f t="shared" si="12"/>
        <v>0.59647676532795701</v>
      </c>
      <c r="AG68" s="28">
        <f t="shared" si="12"/>
        <v>0.58944266318673244</v>
      </c>
      <c r="AH68" s="28">
        <f t="shared" si="12"/>
        <v>0.64564740446197633</v>
      </c>
      <c r="AI68" s="28">
        <f t="shared" si="12"/>
        <v>0.59364448558046012</v>
      </c>
      <c r="AJ68" s="28">
        <f t="shared" si="12"/>
        <v>0.62254260507425063</v>
      </c>
      <c r="AK68" s="28">
        <f t="shared" si="13"/>
        <v>0.5062288048816892</v>
      </c>
      <c r="AL68" s="28">
        <f t="shared" si="13"/>
        <v>0.5062288048816892</v>
      </c>
      <c r="AM68" s="28">
        <f t="shared" si="13"/>
        <v>0.5062288048816892</v>
      </c>
      <c r="AN68" s="28">
        <f t="shared" si="13"/>
        <v>0.5062288048816892</v>
      </c>
      <c r="AO68" s="28">
        <f t="shared" si="13"/>
        <v>0.5062288048816892</v>
      </c>
      <c r="AP68" s="28">
        <f t="shared" si="13"/>
        <v>0.5062288048816892</v>
      </c>
      <c r="AQ68" s="29"/>
      <c r="AR68" s="7"/>
      <c r="AS68" s="7"/>
      <c r="AT68" s="7"/>
    </row>
    <row r="69" spans="1:46" x14ac:dyDescent="0.25">
      <c r="A69" t="str">
        <f t="shared" si="9"/>
        <v>GDO and other liquids</v>
      </c>
      <c r="C69" t="str">
        <f t="shared" si="10"/>
        <v>C_ES-WH-HR_OIL</v>
      </c>
      <c r="E69" t="str">
        <f t="shared" si="11"/>
        <v>NR_ES-HR-WatHeat</v>
      </c>
      <c r="F69" s="28">
        <f t="shared" si="14"/>
        <v>0.60968216033169531</v>
      </c>
      <c r="G69" s="28">
        <f t="shared" si="12"/>
        <v>0.62296069650733177</v>
      </c>
      <c r="H69" s="28">
        <f t="shared" si="12"/>
        <v>0.50118797881341193</v>
      </c>
      <c r="I69" s="28">
        <f t="shared" si="12"/>
        <v>0.64196549490667132</v>
      </c>
      <c r="J69" s="28">
        <f t="shared" si="12"/>
        <v>0.46232472664593588</v>
      </c>
      <c r="K69" s="28">
        <f t="shared" si="12"/>
        <v>0.54698986859033261</v>
      </c>
      <c r="L69" s="28">
        <f t="shared" si="12"/>
        <v>0.64196549490667132</v>
      </c>
      <c r="M69" s="28">
        <f t="shared" si="12"/>
        <v>0.58515687159968177</v>
      </c>
      <c r="N69" s="28">
        <f t="shared" si="12"/>
        <v>0.55014724650216107</v>
      </c>
      <c r="O69" s="28">
        <f t="shared" si="12"/>
        <v>0.52338400434479682</v>
      </c>
      <c r="P69" s="28">
        <f t="shared" si="12"/>
        <v>0.56344177798950623</v>
      </c>
      <c r="Q69" s="28">
        <f t="shared" si="12"/>
        <v>0.58265116795382099</v>
      </c>
      <c r="R69" s="28">
        <f t="shared" si="12"/>
        <v>0.47248107163657543</v>
      </c>
      <c r="S69" s="28">
        <f t="shared" si="12"/>
        <v>0.55896145653309759</v>
      </c>
      <c r="T69" s="28">
        <f t="shared" si="12"/>
        <v>0.6</v>
      </c>
      <c r="U69" s="28">
        <f t="shared" si="12"/>
        <v>0.59182255987559285</v>
      </c>
      <c r="V69" s="28">
        <f t="shared" si="12"/>
        <v>0.58515687159968177</v>
      </c>
      <c r="W69" s="28">
        <f t="shared" si="12"/>
        <v>0.57874846218708098</v>
      </c>
      <c r="X69" s="28">
        <f t="shared" si="12"/>
        <v>0.54699173886762031</v>
      </c>
      <c r="Y69" s="28">
        <f t="shared" si="12"/>
        <v>0.58265223666383914</v>
      </c>
      <c r="Z69" s="28">
        <f t="shared" si="12"/>
        <v>0.57155887279946116</v>
      </c>
      <c r="AA69" s="28">
        <f t="shared" si="12"/>
        <v>0.6</v>
      </c>
      <c r="AB69" s="28">
        <f t="shared" si="12"/>
        <v>0.62754346182917609</v>
      </c>
      <c r="AC69" s="28">
        <f t="shared" si="12"/>
        <v>0.58515687159968177</v>
      </c>
      <c r="AD69" s="28">
        <f t="shared" si="12"/>
        <v>0.57155910531953535</v>
      </c>
      <c r="AE69" s="28">
        <f t="shared" si="12"/>
        <v>0.54116067442980309</v>
      </c>
      <c r="AF69" s="28">
        <f t="shared" si="12"/>
        <v>0.55671277419880938</v>
      </c>
      <c r="AG69" s="28">
        <f t="shared" si="12"/>
        <v>0.55014722417938022</v>
      </c>
      <c r="AH69" s="28">
        <f t="shared" si="12"/>
        <v>0.60260398266309367</v>
      </c>
      <c r="AI69" s="28">
        <f t="shared" si="12"/>
        <v>0.55406943800989616</v>
      </c>
      <c r="AJ69" s="28">
        <f t="shared" si="12"/>
        <v>0.58104048415592224</v>
      </c>
      <c r="AK69" s="28">
        <f t="shared" si="13"/>
        <v>0.47248107163657543</v>
      </c>
      <c r="AL69" s="28">
        <f t="shared" si="13"/>
        <v>0.47248107163657543</v>
      </c>
      <c r="AM69" s="28">
        <f t="shared" si="13"/>
        <v>0.47248107163657543</v>
      </c>
      <c r="AN69" s="28">
        <f t="shared" si="13"/>
        <v>0.47248107163657543</v>
      </c>
      <c r="AO69" s="28">
        <f t="shared" si="13"/>
        <v>0.47248107163657543</v>
      </c>
      <c r="AP69" s="28">
        <f t="shared" si="13"/>
        <v>0.47248107163657543</v>
      </c>
      <c r="AQ69" s="29"/>
      <c r="AR69" s="7"/>
      <c r="AS69" s="7"/>
      <c r="AT69" s="7"/>
    </row>
    <row r="70" spans="1:46" x14ac:dyDescent="0.25">
      <c r="A70" t="str">
        <f t="shared" si="9"/>
        <v>LPG</v>
      </c>
      <c r="C70" t="str">
        <f t="shared" si="10"/>
        <v>C_ES-WH-HR_LPG</v>
      </c>
      <c r="E70" t="str">
        <f t="shared" si="11"/>
        <v>NR_ES-HR-WatHeat</v>
      </c>
      <c r="F70" s="28">
        <f t="shared" si="14"/>
        <v>0.62710251209237</v>
      </c>
      <c r="G70" s="28">
        <f t="shared" si="12"/>
        <v>0.64075738975544005</v>
      </c>
      <c r="H70" s="28">
        <f t="shared" si="12"/>
        <v>0.51550653842652983</v>
      </c>
      <c r="I70" s="28">
        <f t="shared" si="12"/>
        <v>0.66030593266058091</v>
      </c>
      <c r="J70" s="28">
        <f t="shared" si="12"/>
        <v>0.66666666666666663</v>
      </c>
      <c r="K70" s="28">
        <f t="shared" si="12"/>
        <v>0.66666666666666663</v>
      </c>
      <c r="L70" s="28">
        <f t="shared" si="12"/>
        <v>0.66030593266058091</v>
      </c>
      <c r="M70" s="28">
        <f t="shared" si="12"/>
        <v>0.60187543638611829</v>
      </c>
      <c r="N70" s="28">
        <f t="shared" si="12"/>
        <v>0.56586562587120148</v>
      </c>
      <c r="O70" s="28">
        <f t="shared" si="12"/>
        <v>0.53833784182319266</v>
      </c>
      <c r="P70" s="28">
        <f t="shared" si="12"/>
        <v>0.66666666666666663</v>
      </c>
      <c r="Q70" s="28">
        <f t="shared" si="12"/>
        <v>0.59929863141498196</v>
      </c>
      <c r="R70" s="28">
        <f t="shared" si="12"/>
        <v>0.48598115955219806</v>
      </c>
      <c r="S70" s="28">
        <f t="shared" si="12"/>
        <v>0.57493234425441309</v>
      </c>
      <c r="T70" s="28">
        <f t="shared" si="12"/>
        <v>0.57141450607154576</v>
      </c>
      <c r="U70" s="28">
        <f t="shared" si="12"/>
        <v>0.60873144456782702</v>
      </c>
      <c r="V70" s="28">
        <f t="shared" si="12"/>
        <v>0.60187543638611829</v>
      </c>
      <c r="W70" s="28">
        <f t="shared" si="12"/>
        <v>0.59528022164973515</v>
      </c>
      <c r="X70" s="28">
        <f t="shared" si="12"/>
        <v>0.66666666666666663</v>
      </c>
      <c r="Y70" s="28">
        <f t="shared" si="12"/>
        <v>0.59929878165709971</v>
      </c>
      <c r="Z70" s="28">
        <f t="shared" si="12"/>
        <v>0.58788831726503277</v>
      </c>
      <c r="AA70" s="28">
        <f t="shared" si="12"/>
        <v>0.47401029773897474</v>
      </c>
      <c r="AB70" s="28">
        <f t="shared" si="12"/>
        <v>0.64547332315164874</v>
      </c>
      <c r="AC70" s="28">
        <f t="shared" si="12"/>
        <v>0.60187543638611829</v>
      </c>
      <c r="AD70" s="28">
        <f t="shared" si="12"/>
        <v>0.58788939260837947</v>
      </c>
      <c r="AE70" s="28">
        <f t="shared" si="12"/>
        <v>0.55662080368926437</v>
      </c>
      <c r="AF70" s="28">
        <f t="shared" si="12"/>
        <v>0.5726194836110603</v>
      </c>
      <c r="AG70" s="28">
        <f t="shared" si="12"/>
        <v>0.56586659732154465</v>
      </c>
      <c r="AH70" s="28">
        <f t="shared" si="12"/>
        <v>0.61982327909435042</v>
      </c>
      <c r="AI70" s="28">
        <f t="shared" si="12"/>
        <v>0.56989791016701474</v>
      </c>
      <c r="AJ70" s="28">
        <f t="shared" si="12"/>
        <v>0.66666666666666663</v>
      </c>
      <c r="AK70" s="28">
        <f t="shared" si="13"/>
        <v>0.48598115955219806</v>
      </c>
      <c r="AL70" s="28">
        <f t="shared" si="13"/>
        <v>0.48598115955219806</v>
      </c>
      <c r="AM70" s="28">
        <f t="shared" si="13"/>
        <v>0.48598115955219806</v>
      </c>
      <c r="AN70" s="28">
        <f t="shared" si="13"/>
        <v>0.48598115955219806</v>
      </c>
      <c r="AO70" s="28">
        <f t="shared" si="13"/>
        <v>0.48598115955219806</v>
      </c>
      <c r="AP70" s="28">
        <f t="shared" si="13"/>
        <v>0.48598115955219806</v>
      </c>
      <c r="AQ70" s="29"/>
      <c r="AR70" s="7"/>
      <c r="AS70" s="7"/>
      <c r="AT70" s="7"/>
    </row>
    <row r="71" spans="1:46" x14ac:dyDescent="0.25">
      <c r="A71" t="str">
        <f t="shared" si="9"/>
        <v>Solar</v>
      </c>
      <c r="C71" t="str">
        <f t="shared" si="10"/>
        <v>C_ES-WH-HR_SOL</v>
      </c>
      <c r="E71" t="str">
        <f t="shared" si="11"/>
        <v>NR_ES-HR-WatHeat</v>
      </c>
      <c r="F71" s="28">
        <f t="shared" si="14"/>
        <v>1</v>
      </c>
      <c r="G71" s="28">
        <f t="shared" si="12"/>
        <v>1</v>
      </c>
      <c r="H71" s="28">
        <f t="shared" si="12"/>
        <v>1</v>
      </c>
      <c r="I71" s="28">
        <f t="shared" si="12"/>
        <v>1</v>
      </c>
      <c r="J71" s="28">
        <f t="shared" si="12"/>
        <v>1</v>
      </c>
      <c r="K71" s="28">
        <f t="shared" si="12"/>
        <v>1</v>
      </c>
      <c r="L71" s="28">
        <f t="shared" si="12"/>
        <v>1</v>
      </c>
      <c r="M71" s="28">
        <f t="shared" si="12"/>
        <v>1</v>
      </c>
      <c r="N71" s="28">
        <f t="shared" si="12"/>
        <v>1</v>
      </c>
      <c r="O71" s="28">
        <f t="shared" si="12"/>
        <v>1</v>
      </c>
      <c r="P71" s="28">
        <f t="shared" si="12"/>
        <v>1</v>
      </c>
      <c r="Q71" s="28">
        <f t="shared" si="12"/>
        <v>1</v>
      </c>
      <c r="R71" s="28">
        <f t="shared" si="12"/>
        <v>1</v>
      </c>
      <c r="S71" s="28">
        <f t="shared" si="12"/>
        <v>1</v>
      </c>
      <c r="T71" s="28">
        <f t="shared" si="12"/>
        <v>1</v>
      </c>
      <c r="U71" s="28">
        <f t="shared" si="12"/>
        <v>1</v>
      </c>
      <c r="V71" s="28">
        <f t="shared" si="12"/>
        <v>1</v>
      </c>
      <c r="W71" s="28">
        <f t="shared" si="12"/>
        <v>1</v>
      </c>
      <c r="X71" s="28">
        <f t="shared" si="12"/>
        <v>1</v>
      </c>
      <c r="Y71" s="28">
        <f t="shared" si="12"/>
        <v>1</v>
      </c>
      <c r="Z71" s="28">
        <f t="shared" si="12"/>
        <v>1</v>
      </c>
      <c r="AA71" s="28">
        <f t="shared" si="12"/>
        <v>1</v>
      </c>
      <c r="AB71" s="28">
        <f t="shared" si="12"/>
        <v>1</v>
      </c>
      <c r="AC71" s="28">
        <f t="shared" si="12"/>
        <v>1</v>
      </c>
      <c r="AD71" s="28">
        <f t="shared" si="12"/>
        <v>1</v>
      </c>
      <c r="AE71" s="28">
        <f t="shared" si="12"/>
        <v>1</v>
      </c>
      <c r="AF71" s="28">
        <f t="shared" si="12"/>
        <v>1</v>
      </c>
      <c r="AG71" s="28">
        <f t="shared" si="12"/>
        <v>1</v>
      </c>
      <c r="AH71" s="28">
        <f t="shared" si="12"/>
        <v>1</v>
      </c>
      <c r="AI71" s="28">
        <f t="shared" si="12"/>
        <v>1</v>
      </c>
      <c r="AJ71" s="28">
        <f t="shared" si="12"/>
        <v>1</v>
      </c>
      <c r="AK71" s="28">
        <f t="shared" si="13"/>
        <v>1</v>
      </c>
      <c r="AL71" s="28">
        <f t="shared" si="13"/>
        <v>1</v>
      </c>
      <c r="AM71" s="28">
        <f t="shared" si="13"/>
        <v>1</v>
      </c>
      <c r="AN71" s="28">
        <f t="shared" si="13"/>
        <v>1</v>
      </c>
      <c r="AO71" s="28">
        <f t="shared" si="13"/>
        <v>1</v>
      </c>
      <c r="AP71" s="28">
        <f t="shared" si="13"/>
        <v>1</v>
      </c>
      <c r="AQ71" s="29"/>
      <c r="AR71" s="7"/>
      <c r="AS71" s="7"/>
      <c r="AT71" s="7"/>
    </row>
    <row r="72" spans="1:46" x14ac:dyDescent="0.25">
      <c r="A72" t="str">
        <f t="shared" si="9"/>
        <v>Solids</v>
      </c>
      <c r="C72" t="str">
        <f t="shared" si="10"/>
        <v>C_ES-WH-HR_COA</v>
      </c>
      <c r="E72" t="str">
        <f t="shared" si="11"/>
        <v>NR_ES-HR-WatHeat</v>
      </c>
      <c r="F72" s="28">
        <f t="shared" si="14"/>
        <v>0.4</v>
      </c>
      <c r="G72" s="28">
        <f t="shared" si="12"/>
        <v>0.4</v>
      </c>
      <c r="H72" s="28">
        <f t="shared" si="12"/>
        <v>0.4</v>
      </c>
      <c r="I72" s="28">
        <f t="shared" si="12"/>
        <v>0.4</v>
      </c>
      <c r="J72" s="28">
        <f t="shared" si="12"/>
        <v>0.4</v>
      </c>
      <c r="K72" s="28">
        <f t="shared" si="12"/>
        <v>0.4</v>
      </c>
      <c r="L72" s="28">
        <f t="shared" si="12"/>
        <v>0.4</v>
      </c>
      <c r="M72" s="28">
        <f t="shared" si="12"/>
        <v>0.4</v>
      </c>
      <c r="N72" s="28">
        <f t="shared" si="12"/>
        <v>0.4</v>
      </c>
      <c r="O72" s="28">
        <f t="shared" si="12"/>
        <v>0.4</v>
      </c>
      <c r="P72" s="28">
        <f t="shared" si="12"/>
        <v>0.4</v>
      </c>
      <c r="Q72" s="28">
        <f t="shared" si="12"/>
        <v>0.4</v>
      </c>
      <c r="R72" s="28">
        <f t="shared" si="12"/>
        <v>0.4</v>
      </c>
      <c r="S72" s="28">
        <f t="shared" si="12"/>
        <v>0.4</v>
      </c>
      <c r="T72" s="28">
        <f t="shared" si="12"/>
        <v>0.4</v>
      </c>
      <c r="U72" s="28">
        <f t="shared" si="12"/>
        <v>0.4</v>
      </c>
      <c r="V72" s="28">
        <f t="shared" si="12"/>
        <v>0.4</v>
      </c>
      <c r="W72" s="28">
        <f t="shared" si="12"/>
        <v>0.4</v>
      </c>
      <c r="X72" s="28">
        <f t="shared" si="12"/>
        <v>0.4</v>
      </c>
      <c r="Y72" s="28">
        <f t="shared" si="12"/>
        <v>0.4</v>
      </c>
      <c r="Z72" s="28">
        <f t="shared" si="12"/>
        <v>0.4</v>
      </c>
      <c r="AA72" s="28">
        <f t="shared" si="12"/>
        <v>0.4</v>
      </c>
      <c r="AB72" s="28">
        <f t="shared" si="12"/>
        <v>0.4</v>
      </c>
      <c r="AC72" s="28">
        <f t="shared" si="12"/>
        <v>0.4</v>
      </c>
      <c r="AD72" s="28">
        <f t="shared" si="12"/>
        <v>0.506238228280525</v>
      </c>
      <c r="AE72" s="28">
        <f t="shared" si="12"/>
        <v>0.4</v>
      </c>
      <c r="AF72" s="28">
        <f t="shared" si="12"/>
        <v>0.4</v>
      </c>
      <c r="AG72" s="28">
        <f t="shared" si="12"/>
        <v>0.4</v>
      </c>
      <c r="AH72" s="28">
        <f t="shared" si="12"/>
        <v>0.4</v>
      </c>
      <c r="AI72" s="28">
        <f t="shared" si="12"/>
        <v>0.4907460191594693</v>
      </c>
      <c r="AJ72" s="28">
        <f t="shared" si="12"/>
        <v>0.4</v>
      </c>
      <c r="AK72" s="28">
        <f t="shared" si="13"/>
        <v>0.4</v>
      </c>
      <c r="AL72" s="28">
        <f t="shared" si="13"/>
        <v>0.4</v>
      </c>
      <c r="AM72" s="28">
        <f t="shared" si="13"/>
        <v>0.4</v>
      </c>
      <c r="AN72" s="28">
        <f t="shared" si="13"/>
        <v>0.4</v>
      </c>
      <c r="AO72" s="28">
        <f t="shared" si="13"/>
        <v>0.4</v>
      </c>
      <c r="AP72" s="28">
        <f t="shared" si="13"/>
        <v>0.4</v>
      </c>
      <c r="AQ72" s="29"/>
      <c r="AR72" s="7"/>
      <c r="AS72" s="7"/>
      <c r="AT72" s="7"/>
    </row>
    <row r="73" spans="1:46" x14ac:dyDescent="0.25">
      <c r="A73" t="str">
        <f t="shared" si="9"/>
        <v>Biomass and wastes</v>
      </c>
      <c r="C73" t="str">
        <f t="shared" si="10"/>
        <v>C_ES-WH-SR_BIO</v>
      </c>
      <c r="E73" t="str">
        <f t="shared" si="11"/>
        <v>NR_ES-SR-WatHeat</v>
      </c>
      <c r="F73" s="28">
        <f>F65</f>
        <v>0.52258518286964672</v>
      </c>
      <c r="G73" s="28">
        <f t="shared" si="12"/>
        <v>0.53396362894475713</v>
      </c>
      <c r="H73" s="28">
        <f t="shared" si="12"/>
        <v>0.42959050989219083</v>
      </c>
      <c r="I73" s="28">
        <f t="shared" si="12"/>
        <v>0.5</v>
      </c>
      <c r="J73" s="28">
        <f t="shared" si="12"/>
        <v>0.39627706516162131</v>
      </c>
      <c r="K73" s="28">
        <f t="shared" si="12"/>
        <v>0.46884830333710686</v>
      </c>
      <c r="L73" s="28">
        <f t="shared" si="12"/>
        <v>0.5</v>
      </c>
      <c r="M73" s="28">
        <f t="shared" si="12"/>
        <v>0.50156230843911631</v>
      </c>
      <c r="N73" s="28">
        <f t="shared" si="12"/>
        <v>0.47155471498096663</v>
      </c>
      <c r="O73" s="28">
        <f t="shared" si="12"/>
        <v>0.4486136456817616</v>
      </c>
      <c r="P73" s="28">
        <f t="shared" si="12"/>
        <v>0.48294820161097379</v>
      </c>
      <c r="Q73" s="28">
        <f t="shared" si="12"/>
        <v>0.49941597354146583</v>
      </c>
      <c r="R73" s="28">
        <f t="shared" si="12"/>
        <v>0.5</v>
      </c>
      <c r="S73" s="28">
        <f t="shared" si="12"/>
        <v>0.47910754595291843</v>
      </c>
      <c r="T73" s="28">
        <f t="shared" si="12"/>
        <v>0.47617726824457596</v>
      </c>
      <c r="U73" s="28">
        <f t="shared" si="12"/>
        <v>0.50727608345081499</v>
      </c>
      <c r="V73" s="28">
        <f t="shared" si="12"/>
        <v>0.50156230843911631</v>
      </c>
      <c r="W73" s="28">
        <f t="shared" si="12"/>
        <v>0.5</v>
      </c>
      <c r="X73" s="28">
        <f t="shared" si="12"/>
        <v>0.46884739585898316</v>
      </c>
      <c r="Y73" s="28">
        <f t="shared" si="12"/>
        <v>0.5</v>
      </c>
      <c r="Z73" s="28">
        <f t="shared" si="12"/>
        <v>0.48990782401059402</v>
      </c>
      <c r="AA73" s="28">
        <f t="shared" si="12"/>
        <v>0.5</v>
      </c>
      <c r="AB73" s="28">
        <f t="shared" si="12"/>
        <v>0.53789395156662456</v>
      </c>
      <c r="AC73" s="28">
        <f t="shared" si="12"/>
        <v>0.50156230843911631</v>
      </c>
      <c r="AD73" s="28">
        <f t="shared" si="12"/>
        <v>0.48990781376711351</v>
      </c>
      <c r="AE73" s="28">
        <f t="shared" si="12"/>
        <v>0.5</v>
      </c>
      <c r="AF73" s="28">
        <f t="shared" si="12"/>
        <v>0.5</v>
      </c>
      <c r="AG73" s="28">
        <f t="shared" si="12"/>
        <v>0.47155511961869151</v>
      </c>
      <c r="AH73" s="28">
        <f t="shared" si="12"/>
        <v>0.5</v>
      </c>
      <c r="AI73" s="28">
        <f t="shared" si="12"/>
        <v>0.47491658542613513</v>
      </c>
      <c r="AJ73" s="28">
        <f t="shared" si="12"/>
        <v>0.49803396448371229</v>
      </c>
      <c r="AK73" s="28">
        <f t="shared" si="13"/>
        <v>0.5</v>
      </c>
      <c r="AL73" s="28">
        <f t="shared" si="13"/>
        <v>0.5</v>
      </c>
      <c r="AM73" s="28">
        <f t="shared" si="13"/>
        <v>0.5</v>
      </c>
      <c r="AN73" s="28">
        <f t="shared" si="13"/>
        <v>0.5</v>
      </c>
      <c r="AO73" s="28">
        <f t="shared" si="13"/>
        <v>0.5</v>
      </c>
      <c r="AP73" s="28">
        <f t="shared" si="13"/>
        <v>0.5</v>
      </c>
      <c r="AQ73" s="2"/>
    </row>
    <row r="74" spans="1:46" x14ac:dyDescent="0.25">
      <c r="A74" t="str">
        <f t="shared" si="9"/>
        <v>Derived heat</v>
      </c>
      <c r="C74" t="str">
        <f t="shared" si="10"/>
        <v>C_ES-WH-SR_HET</v>
      </c>
      <c r="E74" t="str">
        <f t="shared" si="11"/>
        <v>NR_ES-SR-WatHeat</v>
      </c>
      <c r="F74" s="28">
        <f t="shared" ref="F74:AJ82" si="15">F66</f>
        <v>0.82950118423481234</v>
      </c>
      <c r="G74" s="28">
        <f t="shared" si="15"/>
        <v>0.84756507296540018</v>
      </c>
      <c r="H74" s="28">
        <f t="shared" si="15"/>
        <v>0.68188659727912515</v>
      </c>
      <c r="I74" s="28">
        <f t="shared" si="15"/>
        <v>0.8734203811490231</v>
      </c>
      <c r="J74" s="28">
        <f t="shared" si="15"/>
        <v>0.6</v>
      </c>
      <c r="K74" s="28">
        <f t="shared" si="15"/>
        <v>0.74420502028242907</v>
      </c>
      <c r="L74" s="28">
        <f t="shared" si="15"/>
        <v>0.8734203811490231</v>
      </c>
      <c r="M74" s="28">
        <f t="shared" si="15"/>
        <v>0.79613153157536221</v>
      </c>
      <c r="N74" s="28">
        <f t="shared" si="15"/>
        <v>0.7485014006637446</v>
      </c>
      <c r="O74" s="28">
        <f t="shared" si="15"/>
        <v>0.6</v>
      </c>
      <c r="P74" s="28">
        <f t="shared" si="15"/>
        <v>0.76658436240028971</v>
      </c>
      <c r="Q74" s="28">
        <f t="shared" si="15"/>
        <v>0.79272698587994006</v>
      </c>
      <c r="R74" s="28">
        <f t="shared" si="15"/>
        <v>0.6</v>
      </c>
      <c r="S74" s="28">
        <f t="shared" si="15"/>
        <v>0.76049125912812565</v>
      </c>
      <c r="T74" s="28">
        <f t="shared" si="15"/>
        <v>0.75583806032307688</v>
      </c>
      <c r="U74" s="28">
        <f t="shared" si="15"/>
        <v>0.6</v>
      </c>
      <c r="V74" s="28">
        <f t="shared" si="15"/>
        <v>0.79613153157536221</v>
      </c>
      <c r="W74" s="28">
        <f t="shared" si="15"/>
        <v>0.78741449604583935</v>
      </c>
      <c r="X74" s="28">
        <f t="shared" si="15"/>
        <v>0.74420440730545112</v>
      </c>
      <c r="Y74" s="28">
        <f t="shared" si="15"/>
        <v>0.79272490530303019</v>
      </c>
      <c r="Z74" s="28">
        <f t="shared" si="15"/>
        <v>0.7776321889102279</v>
      </c>
      <c r="AA74" s="28">
        <f t="shared" si="15"/>
        <v>0.6</v>
      </c>
      <c r="AB74" s="28">
        <f t="shared" si="15"/>
        <v>0.85379972978501617</v>
      </c>
      <c r="AC74" s="28">
        <f t="shared" si="15"/>
        <v>0.79613153157536221</v>
      </c>
      <c r="AD74" s="28">
        <f t="shared" si="15"/>
        <v>0.77763694185331655</v>
      </c>
      <c r="AE74" s="28">
        <f t="shared" si="15"/>
        <v>0.73626804770872567</v>
      </c>
      <c r="AF74" s="28">
        <f t="shared" si="15"/>
        <v>0.75743233774605512</v>
      </c>
      <c r="AG74" s="28">
        <f t="shared" si="15"/>
        <v>0.74849824218209338</v>
      </c>
      <c r="AH74" s="28">
        <f t="shared" si="15"/>
        <v>0.81986938629450701</v>
      </c>
      <c r="AI74" s="28">
        <f t="shared" si="15"/>
        <v>0.7538340720627188</v>
      </c>
      <c r="AJ74" s="28">
        <f t="shared" si="15"/>
        <v>0.79052963098158724</v>
      </c>
      <c r="AK74" s="28">
        <f t="shared" si="13"/>
        <v>0.6</v>
      </c>
      <c r="AL74" s="28">
        <f t="shared" si="13"/>
        <v>0.6</v>
      </c>
      <c r="AM74" s="28">
        <f t="shared" si="13"/>
        <v>0.6</v>
      </c>
      <c r="AN74" s="28">
        <f t="shared" si="13"/>
        <v>0.6</v>
      </c>
      <c r="AO74" s="28">
        <f t="shared" si="13"/>
        <v>0.6</v>
      </c>
      <c r="AP74" s="28">
        <f t="shared" si="13"/>
        <v>0.6</v>
      </c>
      <c r="AQ74" s="2"/>
    </row>
    <row r="75" spans="1:46" x14ac:dyDescent="0.25">
      <c r="A75" t="str">
        <f t="shared" si="9"/>
        <v>Electricity</v>
      </c>
      <c r="C75" t="str">
        <f t="shared" si="10"/>
        <v>C_ES-WH-SR_ELC</v>
      </c>
      <c r="E75" t="str">
        <f t="shared" si="11"/>
        <v>NR_ES-SR-WatHeat</v>
      </c>
      <c r="F75" s="28">
        <f t="shared" si="15"/>
        <v>0.80129817444219054</v>
      </c>
      <c r="G75" s="28">
        <f t="shared" si="15"/>
        <v>0.81874589207059267</v>
      </c>
      <c r="H75" s="28">
        <f t="shared" si="15"/>
        <v>0.65870487814988055</v>
      </c>
      <c r="I75" s="28">
        <f t="shared" si="15"/>
        <v>0.84372457204268059</v>
      </c>
      <c r="J75" s="28">
        <f t="shared" si="15"/>
        <v>0.60762576705303406</v>
      </c>
      <c r="K75" s="28">
        <f t="shared" si="15"/>
        <v>0.71890182942350478</v>
      </c>
      <c r="L75" s="28">
        <f t="shared" si="15"/>
        <v>0.84372457204268059</v>
      </c>
      <c r="M75" s="28">
        <f t="shared" si="15"/>
        <v>0.76906371732138878</v>
      </c>
      <c r="N75" s="28">
        <f t="shared" si="15"/>
        <v>0.72305210658482144</v>
      </c>
      <c r="O75" s="28">
        <f t="shared" si="15"/>
        <v>0.6878756318080349</v>
      </c>
      <c r="P75" s="28">
        <f t="shared" si="15"/>
        <v>0.74052089032220914</v>
      </c>
      <c r="Q75" s="28">
        <f t="shared" si="15"/>
        <v>0.76577084409834051</v>
      </c>
      <c r="R75" s="28">
        <f t="shared" si="15"/>
        <v>0.6209734467468383</v>
      </c>
      <c r="S75" s="28">
        <f t="shared" si="15"/>
        <v>0.73463332696680073</v>
      </c>
      <c r="T75" s="28">
        <f t="shared" si="15"/>
        <v>0.7301389362447871</v>
      </c>
      <c r="U75" s="28">
        <f t="shared" si="15"/>
        <v>0.77782189943744895</v>
      </c>
      <c r="V75" s="28">
        <f t="shared" si="15"/>
        <v>0.76906371732138878</v>
      </c>
      <c r="W75" s="28">
        <f t="shared" si="15"/>
        <v>0.76064078097297505</v>
      </c>
      <c r="X75" s="28">
        <f t="shared" si="15"/>
        <v>0.71889946357501289</v>
      </c>
      <c r="Y75" s="28">
        <f t="shared" si="15"/>
        <v>0.76576844679983702</v>
      </c>
      <c r="Z75" s="28">
        <f t="shared" si="15"/>
        <v>0.75119162212868751</v>
      </c>
      <c r="AA75" s="28">
        <f t="shared" si="15"/>
        <v>0.60568177245928501</v>
      </c>
      <c r="AB75" s="28">
        <f t="shared" si="15"/>
        <v>0.8247705306444304</v>
      </c>
      <c r="AC75" s="28">
        <f t="shared" si="15"/>
        <v>0.76906371732138878</v>
      </c>
      <c r="AD75" s="28">
        <f t="shared" si="15"/>
        <v>0.75119111949339001</v>
      </c>
      <c r="AE75" s="28">
        <f t="shared" si="15"/>
        <v>0.71123778633130297</v>
      </c>
      <c r="AF75" s="28">
        <f t="shared" si="15"/>
        <v>0.73167867750328086</v>
      </c>
      <c r="AG75" s="28">
        <f t="shared" si="15"/>
        <v>0.72305151215375918</v>
      </c>
      <c r="AH75" s="28">
        <f t="shared" si="15"/>
        <v>0.79199113283692391</v>
      </c>
      <c r="AI75" s="28">
        <f t="shared" si="15"/>
        <v>0.72820621487632486</v>
      </c>
      <c r="AJ75" s="28">
        <f t="shared" si="15"/>
        <v>0.76365199742817091</v>
      </c>
      <c r="AK75" s="28">
        <f t="shared" si="13"/>
        <v>0.6209734467468383</v>
      </c>
      <c r="AL75" s="28">
        <f t="shared" si="13"/>
        <v>0.6209734467468383</v>
      </c>
      <c r="AM75" s="28">
        <f t="shared" si="13"/>
        <v>0.6209734467468383</v>
      </c>
      <c r="AN75" s="28">
        <f t="shared" si="13"/>
        <v>0.6209734467468383</v>
      </c>
      <c r="AO75" s="28">
        <f t="shared" si="13"/>
        <v>0.6209734467468383</v>
      </c>
      <c r="AP75" s="28">
        <f t="shared" si="13"/>
        <v>0.6209734467468383</v>
      </c>
      <c r="AQ75" s="2"/>
    </row>
    <row r="76" spans="1:46" x14ac:dyDescent="0.25">
      <c r="A76" t="str">
        <f t="shared" si="9"/>
        <v>Gas</v>
      </c>
      <c r="C76" t="str">
        <f t="shared" si="10"/>
        <v>C_ES-WH-SR_GAS</v>
      </c>
      <c r="E76" t="str">
        <f t="shared" si="11"/>
        <v>NR_ES-SR-WatHeat</v>
      </c>
      <c r="F76" s="28">
        <f t="shared" si="15"/>
        <v>0.65323309462780432</v>
      </c>
      <c r="G76" s="28">
        <f t="shared" si="15"/>
        <v>0.66745795482648318</v>
      </c>
      <c r="H76" s="28">
        <f t="shared" si="15"/>
        <v>0.53698897665133238</v>
      </c>
      <c r="I76" s="28">
        <f t="shared" si="15"/>
        <v>0.68781827586458111</v>
      </c>
      <c r="J76" s="28">
        <f t="shared" si="15"/>
        <v>0.6</v>
      </c>
      <c r="K76" s="28">
        <f t="shared" si="15"/>
        <v>0.58605952228892577</v>
      </c>
      <c r="L76" s="28">
        <f t="shared" si="15"/>
        <v>0.68781827586458111</v>
      </c>
      <c r="M76" s="28">
        <f t="shared" si="15"/>
        <v>0.62695461346124937</v>
      </c>
      <c r="N76" s="28">
        <f t="shared" si="15"/>
        <v>0.5894428656355345</v>
      </c>
      <c r="O76" s="28">
        <f t="shared" si="15"/>
        <v>0.560769385328026</v>
      </c>
      <c r="P76" s="28">
        <f t="shared" si="15"/>
        <v>0.60368694531344402</v>
      </c>
      <c r="Q76" s="28">
        <f t="shared" si="15"/>
        <v>0.62426949722203173</v>
      </c>
      <c r="R76" s="28">
        <f t="shared" si="15"/>
        <v>0.5062288048816892</v>
      </c>
      <c r="S76" s="28">
        <f t="shared" si="15"/>
        <v>0.59888489314375859</v>
      </c>
      <c r="T76" s="28">
        <f t="shared" si="15"/>
        <v>0.59521972424098357</v>
      </c>
      <c r="U76" s="28">
        <f t="shared" si="15"/>
        <v>0.63409355433985615</v>
      </c>
      <c r="V76" s="28">
        <f t="shared" si="15"/>
        <v>0.62695461346124937</v>
      </c>
      <c r="W76" s="28">
        <f t="shared" si="15"/>
        <v>0.62008671592583553</v>
      </c>
      <c r="X76" s="28">
        <f t="shared" si="15"/>
        <v>0.58605978029464367</v>
      </c>
      <c r="Y76" s="28">
        <f t="shared" si="15"/>
        <v>0.62427214659936348</v>
      </c>
      <c r="Z76" s="28">
        <f t="shared" si="15"/>
        <v>0.61238294923506098</v>
      </c>
      <c r="AA76" s="28">
        <f t="shared" si="15"/>
        <v>0.6</v>
      </c>
      <c r="AB76" s="28">
        <f t="shared" si="15"/>
        <v>0.67236910707943864</v>
      </c>
      <c r="AC76" s="28">
        <f t="shared" si="15"/>
        <v>0.62695461346124937</v>
      </c>
      <c r="AD76" s="28">
        <f t="shared" si="15"/>
        <v>0.61238422365767797</v>
      </c>
      <c r="AE76" s="28">
        <f t="shared" si="15"/>
        <v>0.57981442959629392</v>
      </c>
      <c r="AF76" s="28">
        <f t="shared" si="15"/>
        <v>0.59647676532795701</v>
      </c>
      <c r="AG76" s="28">
        <f t="shared" si="15"/>
        <v>0.58944266318673244</v>
      </c>
      <c r="AH76" s="28">
        <f t="shared" si="15"/>
        <v>0.64564740446197633</v>
      </c>
      <c r="AI76" s="28">
        <f t="shared" si="15"/>
        <v>0.59364448558046012</v>
      </c>
      <c r="AJ76" s="28">
        <f t="shared" si="15"/>
        <v>0.62254260507425063</v>
      </c>
      <c r="AK76" s="28">
        <f t="shared" si="13"/>
        <v>0.5062288048816892</v>
      </c>
      <c r="AL76" s="28">
        <f t="shared" si="13"/>
        <v>0.5062288048816892</v>
      </c>
      <c r="AM76" s="28">
        <f t="shared" si="13"/>
        <v>0.5062288048816892</v>
      </c>
      <c r="AN76" s="28">
        <f t="shared" si="13"/>
        <v>0.5062288048816892</v>
      </c>
      <c r="AO76" s="28">
        <f t="shared" si="13"/>
        <v>0.5062288048816892</v>
      </c>
      <c r="AP76" s="28">
        <f t="shared" si="13"/>
        <v>0.5062288048816892</v>
      </c>
      <c r="AQ76" s="2"/>
    </row>
    <row r="77" spans="1:46" x14ac:dyDescent="0.25">
      <c r="A77" t="str">
        <f t="shared" si="9"/>
        <v>GDO and other liquids</v>
      </c>
      <c r="C77" t="str">
        <f t="shared" si="10"/>
        <v>C_ES-WH-SR_OIL</v>
      </c>
      <c r="E77" t="str">
        <f t="shared" si="11"/>
        <v>NR_ES-SR-WatHeat</v>
      </c>
      <c r="F77" s="28">
        <f t="shared" si="15"/>
        <v>0.60968216033169531</v>
      </c>
      <c r="G77" s="28">
        <f t="shared" si="15"/>
        <v>0.62296069650733177</v>
      </c>
      <c r="H77" s="28">
        <f t="shared" si="15"/>
        <v>0.50118797881341193</v>
      </c>
      <c r="I77" s="28">
        <f t="shared" si="15"/>
        <v>0.64196549490667132</v>
      </c>
      <c r="J77" s="28">
        <f t="shared" si="15"/>
        <v>0.46232472664593588</v>
      </c>
      <c r="K77" s="28">
        <f t="shared" si="15"/>
        <v>0.54698986859033261</v>
      </c>
      <c r="L77" s="28">
        <f t="shared" si="15"/>
        <v>0.64196549490667132</v>
      </c>
      <c r="M77" s="28">
        <f t="shared" si="15"/>
        <v>0.58515687159968177</v>
      </c>
      <c r="N77" s="28">
        <f t="shared" si="15"/>
        <v>0.55014724650216107</v>
      </c>
      <c r="O77" s="28">
        <f t="shared" si="15"/>
        <v>0.52338400434479682</v>
      </c>
      <c r="P77" s="28">
        <f t="shared" si="15"/>
        <v>0.56344177798950623</v>
      </c>
      <c r="Q77" s="28">
        <f t="shared" si="15"/>
        <v>0.58265116795382099</v>
      </c>
      <c r="R77" s="28">
        <f t="shared" si="15"/>
        <v>0.47248107163657543</v>
      </c>
      <c r="S77" s="28">
        <f t="shared" si="15"/>
        <v>0.55896145653309759</v>
      </c>
      <c r="T77" s="28">
        <f t="shared" si="15"/>
        <v>0.6</v>
      </c>
      <c r="U77" s="28">
        <f t="shared" si="15"/>
        <v>0.59182255987559285</v>
      </c>
      <c r="V77" s="28">
        <f t="shared" si="15"/>
        <v>0.58515687159968177</v>
      </c>
      <c r="W77" s="28">
        <f t="shared" si="15"/>
        <v>0.57874846218708098</v>
      </c>
      <c r="X77" s="28">
        <f t="shared" si="15"/>
        <v>0.54699173886762031</v>
      </c>
      <c r="Y77" s="28">
        <f t="shared" si="15"/>
        <v>0.58265223666383914</v>
      </c>
      <c r="Z77" s="28">
        <f t="shared" si="15"/>
        <v>0.57155887279946116</v>
      </c>
      <c r="AA77" s="28">
        <f t="shared" si="15"/>
        <v>0.6</v>
      </c>
      <c r="AB77" s="28">
        <f t="shared" si="15"/>
        <v>0.62754346182917609</v>
      </c>
      <c r="AC77" s="28">
        <f t="shared" si="15"/>
        <v>0.58515687159968177</v>
      </c>
      <c r="AD77" s="28">
        <f t="shared" si="15"/>
        <v>0.57155910531953535</v>
      </c>
      <c r="AE77" s="28">
        <f t="shared" si="15"/>
        <v>0.54116067442980309</v>
      </c>
      <c r="AF77" s="28">
        <f t="shared" si="15"/>
        <v>0.55671277419880938</v>
      </c>
      <c r="AG77" s="28">
        <f t="shared" si="15"/>
        <v>0.55014722417938022</v>
      </c>
      <c r="AH77" s="28">
        <f t="shared" si="15"/>
        <v>0.60260398266309367</v>
      </c>
      <c r="AI77" s="28">
        <f t="shared" si="15"/>
        <v>0.55406943800989616</v>
      </c>
      <c r="AJ77" s="28">
        <f t="shared" si="15"/>
        <v>0.58104048415592224</v>
      </c>
      <c r="AK77" s="28">
        <f t="shared" si="13"/>
        <v>0.47248107163657543</v>
      </c>
      <c r="AL77" s="28">
        <f t="shared" si="13"/>
        <v>0.47248107163657543</v>
      </c>
      <c r="AM77" s="28">
        <f t="shared" si="13"/>
        <v>0.47248107163657543</v>
      </c>
      <c r="AN77" s="28">
        <f t="shared" si="13"/>
        <v>0.47248107163657543</v>
      </c>
      <c r="AO77" s="28">
        <f t="shared" si="13"/>
        <v>0.47248107163657543</v>
      </c>
      <c r="AP77" s="28">
        <f t="shared" si="13"/>
        <v>0.47248107163657543</v>
      </c>
      <c r="AQ77" s="2"/>
    </row>
    <row r="78" spans="1:46" x14ac:dyDescent="0.25">
      <c r="A78" t="str">
        <f t="shared" si="9"/>
        <v>LPG</v>
      </c>
      <c r="C78" t="str">
        <f t="shared" si="10"/>
        <v>C_ES-WH-SR_LPG</v>
      </c>
      <c r="E78" t="str">
        <f t="shared" si="11"/>
        <v>NR_ES-SR-WatHeat</v>
      </c>
      <c r="F78" s="28">
        <f t="shared" si="15"/>
        <v>0.62710251209237</v>
      </c>
      <c r="G78" s="28">
        <f t="shared" si="15"/>
        <v>0.64075738975544005</v>
      </c>
      <c r="H78" s="28">
        <f t="shared" si="15"/>
        <v>0.51550653842652983</v>
      </c>
      <c r="I78" s="28">
        <f t="shared" si="15"/>
        <v>0.66030593266058091</v>
      </c>
      <c r="J78" s="28">
        <f t="shared" si="15"/>
        <v>0.66666666666666663</v>
      </c>
      <c r="K78" s="28">
        <f t="shared" si="15"/>
        <v>0.66666666666666663</v>
      </c>
      <c r="L78" s="28">
        <f t="shared" si="15"/>
        <v>0.66030593266058091</v>
      </c>
      <c r="M78" s="28">
        <f t="shared" si="15"/>
        <v>0.60187543638611829</v>
      </c>
      <c r="N78" s="28">
        <f t="shared" si="15"/>
        <v>0.56586562587120148</v>
      </c>
      <c r="O78" s="28">
        <f t="shared" si="15"/>
        <v>0.53833784182319266</v>
      </c>
      <c r="P78" s="28">
        <f t="shared" si="15"/>
        <v>0.66666666666666663</v>
      </c>
      <c r="Q78" s="28">
        <f t="shared" si="15"/>
        <v>0.59929863141498196</v>
      </c>
      <c r="R78" s="28">
        <f t="shared" si="15"/>
        <v>0.48598115955219806</v>
      </c>
      <c r="S78" s="28">
        <f t="shared" si="15"/>
        <v>0.57493234425441309</v>
      </c>
      <c r="T78" s="28">
        <f t="shared" si="15"/>
        <v>0.57141450607154576</v>
      </c>
      <c r="U78" s="28">
        <f t="shared" si="15"/>
        <v>0.60873144456782702</v>
      </c>
      <c r="V78" s="28">
        <f t="shared" si="15"/>
        <v>0.60187543638611829</v>
      </c>
      <c r="W78" s="28">
        <f t="shared" si="15"/>
        <v>0.59528022164973515</v>
      </c>
      <c r="X78" s="28">
        <f t="shared" si="15"/>
        <v>0.66666666666666663</v>
      </c>
      <c r="Y78" s="28">
        <f t="shared" si="15"/>
        <v>0.59929878165709971</v>
      </c>
      <c r="Z78" s="28">
        <f t="shared" si="15"/>
        <v>0.58788831726503277</v>
      </c>
      <c r="AA78" s="28">
        <f t="shared" si="15"/>
        <v>0.47401029773897474</v>
      </c>
      <c r="AB78" s="28">
        <f t="shared" si="15"/>
        <v>0.64547332315164874</v>
      </c>
      <c r="AC78" s="28">
        <f t="shared" si="15"/>
        <v>0.60187543638611829</v>
      </c>
      <c r="AD78" s="28">
        <f t="shared" si="15"/>
        <v>0.58788939260837947</v>
      </c>
      <c r="AE78" s="28">
        <f t="shared" si="15"/>
        <v>0.55662080368926437</v>
      </c>
      <c r="AF78" s="28">
        <f t="shared" si="15"/>
        <v>0.5726194836110603</v>
      </c>
      <c r="AG78" s="28">
        <f t="shared" si="15"/>
        <v>0.56586659732154465</v>
      </c>
      <c r="AH78" s="28">
        <f t="shared" si="15"/>
        <v>0.61982327909435042</v>
      </c>
      <c r="AI78" s="28">
        <f t="shared" si="15"/>
        <v>0.56989791016701474</v>
      </c>
      <c r="AJ78" s="28">
        <f t="shared" si="15"/>
        <v>0.66666666666666663</v>
      </c>
      <c r="AK78" s="28">
        <f t="shared" si="13"/>
        <v>0.48598115955219806</v>
      </c>
      <c r="AL78" s="28">
        <f t="shared" si="13"/>
        <v>0.48598115955219806</v>
      </c>
      <c r="AM78" s="28">
        <f t="shared" si="13"/>
        <v>0.48598115955219806</v>
      </c>
      <c r="AN78" s="28">
        <f t="shared" si="13"/>
        <v>0.48598115955219806</v>
      </c>
      <c r="AO78" s="28">
        <f t="shared" si="13"/>
        <v>0.48598115955219806</v>
      </c>
      <c r="AP78" s="28">
        <f t="shared" si="13"/>
        <v>0.48598115955219806</v>
      </c>
      <c r="AQ78" s="2"/>
    </row>
    <row r="79" spans="1:46" x14ac:dyDescent="0.25">
      <c r="A79" t="str">
        <f t="shared" si="9"/>
        <v>Solar</v>
      </c>
      <c r="C79" t="str">
        <f t="shared" si="10"/>
        <v>C_ES-WH-SR_SOL</v>
      </c>
      <c r="E79" t="str">
        <f t="shared" si="11"/>
        <v>NR_ES-SR-WatHeat</v>
      </c>
      <c r="F79" s="28">
        <f t="shared" si="15"/>
        <v>1</v>
      </c>
      <c r="G79" s="28">
        <f t="shared" si="15"/>
        <v>1</v>
      </c>
      <c r="H79" s="28">
        <f t="shared" si="15"/>
        <v>1</v>
      </c>
      <c r="I79" s="28">
        <f t="shared" si="15"/>
        <v>1</v>
      </c>
      <c r="J79" s="28">
        <f t="shared" si="15"/>
        <v>1</v>
      </c>
      <c r="K79" s="28">
        <f t="shared" si="15"/>
        <v>1</v>
      </c>
      <c r="L79" s="28">
        <f t="shared" si="15"/>
        <v>1</v>
      </c>
      <c r="M79" s="28">
        <f t="shared" si="15"/>
        <v>1</v>
      </c>
      <c r="N79" s="28">
        <f t="shared" si="15"/>
        <v>1</v>
      </c>
      <c r="O79" s="28">
        <f t="shared" si="15"/>
        <v>1</v>
      </c>
      <c r="P79" s="28">
        <f t="shared" si="15"/>
        <v>1</v>
      </c>
      <c r="Q79" s="28">
        <f t="shared" si="15"/>
        <v>1</v>
      </c>
      <c r="R79" s="28">
        <f t="shared" si="15"/>
        <v>1</v>
      </c>
      <c r="S79" s="28">
        <f t="shared" si="15"/>
        <v>1</v>
      </c>
      <c r="T79" s="28">
        <f t="shared" si="15"/>
        <v>1</v>
      </c>
      <c r="U79" s="28">
        <f t="shared" si="15"/>
        <v>1</v>
      </c>
      <c r="V79" s="28">
        <f t="shared" si="15"/>
        <v>1</v>
      </c>
      <c r="W79" s="28">
        <f t="shared" si="15"/>
        <v>1</v>
      </c>
      <c r="X79" s="28">
        <f t="shared" si="15"/>
        <v>1</v>
      </c>
      <c r="Y79" s="28">
        <f t="shared" si="15"/>
        <v>1</v>
      </c>
      <c r="Z79" s="28">
        <f t="shared" si="15"/>
        <v>1</v>
      </c>
      <c r="AA79" s="28">
        <f t="shared" si="15"/>
        <v>1</v>
      </c>
      <c r="AB79" s="28">
        <f t="shared" si="15"/>
        <v>1</v>
      </c>
      <c r="AC79" s="28">
        <f t="shared" si="15"/>
        <v>1</v>
      </c>
      <c r="AD79" s="28">
        <f t="shared" si="15"/>
        <v>1</v>
      </c>
      <c r="AE79" s="28">
        <f t="shared" si="15"/>
        <v>1</v>
      </c>
      <c r="AF79" s="28">
        <f t="shared" si="15"/>
        <v>1</v>
      </c>
      <c r="AG79" s="28">
        <f t="shared" si="15"/>
        <v>1</v>
      </c>
      <c r="AH79" s="28">
        <f t="shared" si="15"/>
        <v>1</v>
      </c>
      <c r="AI79" s="28">
        <f t="shared" si="15"/>
        <v>1</v>
      </c>
      <c r="AJ79" s="28">
        <f t="shared" si="15"/>
        <v>1</v>
      </c>
      <c r="AK79" s="28">
        <f t="shared" si="13"/>
        <v>1</v>
      </c>
      <c r="AL79" s="28">
        <f t="shared" si="13"/>
        <v>1</v>
      </c>
      <c r="AM79" s="28">
        <f t="shared" si="13"/>
        <v>1</v>
      </c>
      <c r="AN79" s="28">
        <f t="shared" si="13"/>
        <v>1</v>
      </c>
      <c r="AO79" s="28">
        <f t="shared" si="13"/>
        <v>1</v>
      </c>
      <c r="AP79" s="28">
        <f t="shared" si="13"/>
        <v>1</v>
      </c>
      <c r="AQ79" s="2"/>
    </row>
    <row r="80" spans="1:46" x14ac:dyDescent="0.25">
      <c r="A80" t="str">
        <f t="shared" si="9"/>
        <v>Solids</v>
      </c>
      <c r="C80" t="str">
        <f t="shared" si="10"/>
        <v>C_ES-WH-SR_COA</v>
      </c>
      <c r="E80" t="str">
        <f t="shared" si="11"/>
        <v>NR_ES-SR-WatHeat</v>
      </c>
      <c r="F80" s="28">
        <f t="shared" si="15"/>
        <v>0.4</v>
      </c>
      <c r="G80" s="28">
        <f t="shared" si="15"/>
        <v>0.4</v>
      </c>
      <c r="H80" s="28">
        <f t="shared" si="15"/>
        <v>0.4</v>
      </c>
      <c r="I80" s="28">
        <f t="shared" si="15"/>
        <v>0.4</v>
      </c>
      <c r="J80" s="28">
        <f t="shared" si="15"/>
        <v>0.4</v>
      </c>
      <c r="K80" s="28">
        <f t="shared" si="15"/>
        <v>0.4</v>
      </c>
      <c r="L80" s="28">
        <f t="shared" si="15"/>
        <v>0.4</v>
      </c>
      <c r="M80" s="28">
        <f t="shared" si="15"/>
        <v>0.4</v>
      </c>
      <c r="N80" s="28">
        <f t="shared" si="15"/>
        <v>0.4</v>
      </c>
      <c r="O80" s="28">
        <f t="shared" si="15"/>
        <v>0.4</v>
      </c>
      <c r="P80" s="28">
        <f t="shared" si="15"/>
        <v>0.4</v>
      </c>
      <c r="Q80" s="28">
        <f t="shared" si="15"/>
        <v>0.4</v>
      </c>
      <c r="R80" s="28">
        <f t="shared" si="15"/>
        <v>0.4</v>
      </c>
      <c r="S80" s="28">
        <f t="shared" si="15"/>
        <v>0.4</v>
      </c>
      <c r="T80" s="28">
        <f t="shared" si="15"/>
        <v>0.4</v>
      </c>
      <c r="U80" s="28">
        <f t="shared" si="15"/>
        <v>0.4</v>
      </c>
      <c r="V80" s="28">
        <f t="shared" si="15"/>
        <v>0.4</v>
      </c>
      <c r="W80" s="28">
        <f t="shared" si="15"/>
        <v>0.4</v>
      </c>
      <c r="X80" s="28">
        <f t="shared" si="15"/>
        <v>0.4</v>
      </c>
      <c r="Y80" s="28">
        <f t="shared" si="15"/>
        <v>0.4</v>
      </c>
      <c r="Z80" s="28">
        <f t="shared" si="15"/>
        <v>0.4</v>
      </c>
      <c r="AA80" s="28">
        <f t="shared" si="15"/>
        <v>0.4</v>
      </c>
      <c r="AB80" s="28">
        <f t="shared" si="15"/>
        <v>0.4</v>
      </c>
      <c r="AC80" s="28">
        <f t="shared" si="15"/>
        <v>0.4</v>
      </c>
      <c r="AD80" s="28">
        <f t="shared" si="15"/>
        <v>0.506238228280525</v>
      </c>
      <c r="AE80" s="28">
        <f t="shared" si="15"/>
        <v>0.4</v>
      </c>
      <c r="AF80" s="28">
        <f t="shared" si="15"/>
        <v>0.4</v>
      </c>
      <c r="AG80" s="28">
        <f t="shared" si="15"/>
        <v>0.4</v>
      </c>
      <c r="AH80" s="28">
        <f t="shared" si="15"/>
        <v>0.4</v>
      </c>
      <c r="AI80" s="28">
        <f t="shared" si="15"/>
        <v>0.4907460191594693</v>
      </c>
      <c r="AJ80" s="28">
        <f t="shared" si="15"/>
        <v>0.4</v>
      </c>
      <c r="AK80" s="28">
        <f t="shared" si="13"/>
        <v>0.4</v>
      </c>
      <c r="AL80" s="28">
        <f t="shared" si="13"/>
        <v>0.4</v>
      </c>
      <c r="AM80" s="28">
        <f t="shared" si="13"/>
        <v>0.4</v>
      </c>
      <c r="AN80" s="28">
        <f t="shared" si="13"/>
        <v>0.4</v>
      </c>
      <c r="AO80" s="28">
        <f t="shared" si="13"/>
        <v>0.4</v>
      </c>
      <c r="AP80" s="28">
        <f t="shared" si="13"/>
        <v>0.4</v>
      </c>
      <c r="AQ80" s="2"/>
    </row>
    <row r="81" spans="1:43" x14ac:dyDescent="0.25">
      <c r="A81" t="str">
        <f t="shared" si="9"/>
        <v>Biomass and wastes</v>
      </c>
      <c r="C81" t="str">
        <f t="shared" si="10"/>
        <v>C_ES-WH-SL_BIO</v>
      </c>
      <c r="E81" t="str">
        <f t="shared" si="11"/>
        <v>NR_ES-SL-WatHeat</v>
      </c>
      <c r="F81" s="28">
        <f>F73</f>
        <v>0.52258518286964672</v>
      </c>
      <c r="G81" s="28">
        <f t="shared" si="15"/>
        <v>0.53396362894475713</v>
      </c>
      <c r="H81" s="28">
        <f t="shared" si="15"/>
        <v>0.42959050989219083</v>
      </c>
      <c r="I81" s="28">
        <f t="shared" si="15"/>
        <v>0.5</v>
      </c>
      <c r="J81" s="28">
        <f t="shared" si="15"/>
        <v>0.39627706516162131</v>
      </c>
      <c r="K81" s="28">
        <f t="shared" si="15"/>
        <v>0.46884830333710686</v>
      </c>
      <c r="L81" s="28">
        <f t="shared" si="15"/>
        <v>0.5</v>
      </c>
      <c r="M81" s="28">
        <f t="shared" si="15"/>
        <v>0.50156230843911631</v>
      </c>
      <c r="N81" s="28">
        <f t="shared" si="15"/>
        <v>0.47155471498096663</v>
      </c>
      <c r="O81" s="28">
        <f t="shared" si="15"/>
        <v>0.4486136456817616</v>
      </c>
      <c r="P81" s="28">
        <f t="shared" si="15"/>
        <v>0.48294820161097379</v>
      </c>
      <c r="Q81" s="28">
        <f t="shared" si="15"/>
        <v>0.49941597354146583</v>
      </c>
      <c r="R81" s="28">
        <f t="shared" si="15"/>
        <v>0.5</v>
      </c>
      <c r="S81" s="28">
        <f t="shared" si="15"/>
        <v>0.47910754595291843</v>
      </c>
      <c r="T81" s="28">
        <f t="shared" si="15"/>
        <v>0.47617726824457596</v>
      </c>
      <c r="U81" s="28">
        <f t="shared" si="15"/>
        <v>0.50727608345081499</v>
      </c>
      <c r="V81" s="28">
        <f t="shared" si="15"/>
        <v>0.50156230843911631</v>
      </c>
      <c r="W81" s="28">
        <f t="shared" si="15"/>
        <v>0.5</v>
      </c>
      <c r="X81" s="28">
        <f t="shared" si="15"/>
        <v>0.46884739585898316</v>
      </c>
      <c r="Y81" s="28">
        <f t="shared" si="15"/>
        <v>0.5</v>
      </c>
      <c r="Z81" s="28">
        <f t="shared" si="15"/>
        <v>0.48990782401059402</v>
      </c>
      <c r="AA81" s="28">
        <f t="shared" si="15"/>
        <v>0.5</v>
      </c>
      <c r="AB81" s="28">
        <f t="shared" si="15"/>
        <v>0.53789395156662456</v>
      </c>
      <c r="AC81" s="28">
        <f t="shared" si="15"/>
        <v>0.50156230843911631</v>
      </c>
      <c r="AD81" s="28">
        <f t="shared" si="15"/>
        <v>0.48990781376711351</v>
      </c>
      <c r="AE81" s="28">
        <f t="shared" si="15"/>
        <v>0.5</v>
      </c>
      <c r="AF81" s="28">
        <f t="shared" si="15"/>
        <v>0.5</v>
      </c>
      <c r="AG81" s="28">
        <f t="shared" si="15"/>
        <v>0.47155511961869151</v>
      </c>
      <c r="AH81" s="28">
        <f t="shared" si="15"/>
        <v>0.5</v>
      </c>
      <c r="AI81" s="28">
        <f t="shared" si="15"/>
        <v>0.47491658542613513</v>
      </c>
      <c r="AJ81" s="28">
        <f t="shared" si="15"/>
        <v>0.49803396448371229</v>
      </c>
      <c r="AK81" s="28">
        <f t="shared" ref="AK81:AP96" si="16">AK73</f>
        <v>0.5</v>
      </c>
      <c r="AL81" s="28">
        <f t="shared" si="16"/>
        <v>0.5</v>
      </c>
      <c r="AM81" s="28">
        <f t="shared" si="16"/>
        <v>0.5</v>
      </c>
      <c r="AN81" s="28">
        <f t="shared" si="16"/>
        <v>0.5</v>
      </c>
      <c r="AO81" s="28">
        <f t="shared" si="16"/>
        <v>0.5</v>
      </c>
      <c r="AP81" s="28">
        <f t="shared" si="16"/>
        <v>0.5</v>
      </c>
      <c r="AQ81" s="2"/>
    </row>
    <row r="82" spans="1:43" x14ac:dyDescent="0.25">
      <c r="A82" t="str">
        <f t="shared" si="9"/>
        <v>Derived heat</v>
      </c>
      <c r="C82" t="str">
        <f t="shared" si="10"/>
        <v>C_ES-WH-SL_HET</v>
      </c>
      <c r="E82" t="str">
        <f t="shared" si="11"/>
        <v>NR_ES-SL-WatHeat</v>
      </c>
      <c r="F82" s="28">
        <f t="shared" ref="F82:U88" si="17">F74</f>
        <v>0.82950118423481234</v>
      </c>
      <c r="G82" s="28">
        <f t="shared" si="17"/>
        <v>0.84756507296540018</v>
      </c>
      <c r="H82" s="28">
        <f t="shared" si="17"/>
        <v>0.68188659727912515</v>
      </c>
      <c r="I82" s="28">
        <f t="shared" si="17"/>
        <v>0.8734203811490231</v>
      </c>
      <c r="J82" s="28">
        <f t="shared" si="17"/>
        <v>0.6</v>
      </c>
      <c r="K82" s="28">
        <f t="shared" si="17"/>
        <v>0.74420502028242907</v>
      </c>
      <c r="L82" s="28">
        <f t="shared" si="17"/>
        <v>0.8734203811490231</v>
      </c>
      <c r="M82" s="28">
        <f t="shared" si="17"/>
        <v>0.79613153157536221</v>
      </c>
      <c r="N82" s="28">
        <f t="shared" si="17"/>
        <v>0.7485014006637446</v>
      </c>
      <c r="O82" s="28">
        <f t="shared" si="17"/>
        <v>0.6</v>
      </c>
      <c r="P82" s="28">
        <f t="shared" si="17"/>
        <v>0.76658436240028971</v>
      </c>
      <c r="Q82" s="28">
        <f t="shared" si="17"/>
        <v>0.79272698587994006</v>
      </c>
      <c r="R82" s="28">
        <f t="shared" si="17"/>
        <v>0.6</v>
      </c>
      <c r="S82" s="28">
        <f t="shared" si="17"/>
        <v>0.76049125912812565</v>
      </c>
      <c r="T82" s="28">
        <f t="shared" si="17"/>
        <v>0.75583806032307688</v>
      </c>
      <c r="U82" s="28">
        <f t="shared" si="17"/>
        <v>0.6</v>
      </c>
      <c r="V82" s="28">
        <f t="shared" si="15"/>
        <v>0.79613153157536221</v>
      </c>
      <c r="W82" s="28">
        <f t="shared" si="15"/>
        <v>0.78741449604583935</v>
      </c>
      <c r="X82" s="28">
        <f t="shared" si="15"/>
        <v>0.74420440730545112</v>
      </c>
      <c r="Y82" s="28">
        <f t="shared" si="15"/>
        <v>0.79272490530303019</v>
      </c>
      <c r="Z82" s="28">
        <f t="shared" si="15"/>
        <v>0.7776321889102279</v>
      </c>
      <c r="AA82" s="28">
        <f t="shared" si="15"/>
        <v>0.6</v>
      </c>
      <c r="AB82" s="28">
        <f t="shared" si="15"/>
        <v>0.85379972978501617</v>
      </c>
      <c r="AC82" s="28">
        <f t="shared" si="15"/>
        <v>0.79613153157536221</v>
      </c>
      <c r="AD82" s="28">
        <f t="shared" ref="G82:AJ91" si="18">AD74</f>
        <v>0.77763694185331655</v>
      </c>
      <c r="AE82" s="28">
        <f t="shared" si="18"/>
        <v>0.73626804770872567</v>
      </c>
      <c r="AF82" s="28">
        <f t="shared" si="18"/>
        <v>0.75743233774605512</v>
      </c>
      <c r="AG82" s="28">
        <f t="shared" si="18"/>
        <v>0.74849824218209338</v>
      </c>
      <c r="AH82" s="28">
        <f t="shared" si="18"/>
        <v>0.81986938629450701</v>
      </c>
      <c r="AI82" s="28">
        <f t="shared" si="18"/>
        <v>0.7538340720627188</v>
      </c>
      <c r="AJ82" s="28">
        <f t="shared" si="18"/>
        <v>0.79052963098158724</v>
      </c>
      <c r="AK82" s="28">
        <f t="shared" si="16"/>
        <v>0.6</v>
      </c>
      <c r="AL82" s="28">
        <f t="shared" si="16"/>
        <v>0.6</v>
      </c>
      <c r="AM82" s="28">
        <f t="shared" si="16"/>
        <v>0.6</v>
      </c>
      <c r="AN82" s="28">
        <f t="shared" si="16"/>
        <v>0.6</v>
      </c>
      <c r="AO82" s="28">
        <f t="shared" si="16"/>
        <v>0.6</v>
      </c>
      <c r="AP82" s="28">
        <f t="shared" si="16"/>
        <v>0.6</v>
      </c>
      <c r="AQ82" s="2"/>
    </row>
    <row r="83" spans="1:43" x14ac:dyDescent="0.25">
      <c r="A83" t="str">
        <f t="shared" si="9"/>
        <v>Electricity</v>
      </c>
      <c r="C83" t="str">
        <f t="shared" si="10"/>
        <v>C_ES-WH-SL_ELC</v>
      </c>
      <c r="E83" t="str">
        <f t="shared" si="11"/>
        <v>NR_ES-SL-WatHeat</v>
      </c>
      <c r="F83" s="28">
        <f t="shared" si="17"/>
        <v>0.80129817444219054</v>
      </c>
      <c r="G83" s="28">
        <f t="shared" si="18"/>
        <v>0.81874589207059267</v>
      </c>
      <c r="H83" s="28">
        <f t="shared" si="18"/>
        <v>0.65870487814988055</v>
      </c>
      <c r="I83" s="28">
        <f t="shared" si="18"/>
        <v>0.84372457204268059</v>
      </c>
      <c r="J83" s="28">
        <f t="shared" si="18"/>
        <v>0.60762576705303406</v>
      </c>
      <c r="K83" s="28">
        <f t="shared" si="18"/>
        <v>0.71890182942350478</v>
      </c>
      <c r="L83" s="28">
        <f t="shared" si="18"/>
        <v>0.84372457204268059</v>
      </c>
      <c r="M83" s="28">
        <f t="shared" si="18"/>
        <v>0.76906371732138878</v>
      </c>
      <c r="N83" s="28">
        <f t="shared" si="18"/>
        <v>0.72305210658482144</v>
      </c>
      <c r="O83" s="28">
        <f t="shared" si="18"/>
        <v>0.6878756318080349</v>
      </c>
      <c r="P83" s="28">
        <f t="shared" si="18"/>
        <v>0.74052089032220914</v>
      </c>
      <c r="Q83" s="28">
        <f t="shared" si="18"/>
        <v>0.76577084409834051</v>
      </c>
      <c r="R83" s="28">
        <f t="shared" si="18"/>
        <v>0.6209734467468383</v>
      </c>
      <c r="S83" s="28">
        <f t="shared" si="18"/>
        <v>0.73463332696680073</v>
      </c>
      <c r="T83" s="28">
        <f t="shared" si="18"/>
        <v>0.7301389362447871</v>
      </c>
      <c r="U83" s="28">
        <f t="shared" si="18"/>
        <v>0.77782189943744895</v>
      </c>
      <c r="V83" s="28">
        <f t="shared" si="18"/>
        <v>0.76906371732138878</v>
      </c>
      <c r="W83" s="28">
        <f t="shared" si="18"/>
        <v>0.76064078097297505</v>
      </c>
      <c r="X83" s="28">
        <f t="shared" si="18"/>
        <v>0.71889946357501289</v>
      </c>
      <c r="Y83" s="28">
        <f t="shared" si="18"/>
        <v>0.76576844679983702</v>
      </c>
      <c r="Z83" s="28">
        <f t="shared" si="18"/>
        <v>0.75119162212868751</v>
      </c>
      <c r="AA83" s="28">
        <f t="shared" si="18"/>
        <v>0.60568177245928501</v>
      </c>
      <c r="AB83" s="28">
        <f t="shared" si="18"/>
        <v>0.8247705306444304</v>
      </c>
      <c r="AC83" s="28">
        <f t="shared" si="18"/>
        <v>0.76906371732138878</v>
      </c>
      <c r="AD83" s="28">
        <f t="shared" si="18"/>
        <v>0.75119111949339001</v>
      </c>
      <c r="AE83" s="28">
        <f t="shared" si="18"/>
        <v>0.71123778633130297</v>
      </c>
      <c r="AF83" s="28">
        <f t="shared" si="18"/>
        <v>0.73167867750328086</v>
      </c>
      <c r="AG83" s="28">
        <f t="shared" si="18"/>
        <v>0.72305151215375918</v>
      </c>
      <c r="AH83" s="28">
        <f t="shared" si="18"/>
        <v>0.79199113283692391</v>
      </c>
      <c r="AI83" s="28">
        <f t="shared" si="18"/>
        <v>0.72820621487632486</v>
      </c>
      <c r="AJ83" s="28">
        <f t="shared" si="18"/>
        <v>0.76365199742817091</v>
      </c>
      <c r="AK83" s="28">
        <f t="shared" si="16"/>
        <v>0.6209734467468383</v>
      </c>
      <c r="AL83" s="28">
        <f t="shared" si="16"/>
        <v>0.6209734467468383</v>
      </c>
      <c r="AM83" s="28">
        <f t="shared" si="16"/>
        <v>0.6209734467468383</v>
      </c>
      <c r="AN83" s="28">
        <f t="shared" si="16"/>
        <v>0.6209734467468383</v>
      </c>
      <c r="AO83" s="28">
        <f t="shared" si="16"/>
        <v>0.6209734467468383</v>
      </c>
      <c r="AP83" s="28">
        <f t="shared" si="16"/>
        <v>0.6209734467468383</v>
      </c>
      <c r="AQ83" s="2"/>
    </row>
    <row r="84" spans="1:43" x14ac:dyDescent="0.25">
      <c r="A84" t="str">
        <f t="shared" si="9"/>
        <v>Gas</v>
      </c>
      <c r="C84" t="str">
        <f t="shared" si="10"/>
        <v>C_ES-WH-SL_GAS</v>
      </c>
      <c r="E84" t="str">
        <f t="shared" si="11"/>
        <v>NR_ES-SL-WatHeat</v>
      </c>
      <c r="F84" s="28">
        <f t="shared" si="17"/>
        <v>0.65323309462780432</v>
      </c>
      <c r="G84" s="28">
        <f t="shared" si="18"/>
        <v>0.66745795482648318</v>
      </c>
      <c r="H84" s="28">
        <f t="shared" si="18"/>
        <v>0.53698897665133238</v>
      </c>
      <c r="I84" s="28">
        <f t="shared" si="18"/>
        <v>0.68781827586458111</v>
      </c>
      <c r="J84" s="28">
        <f t="shared" si="18"/>
        <v>0.6</v>
      </c>
      <c r="K84" s="28">
        <f t="shared" si="18"/>
        <v>0.58605952228892577</v>
      </c>
      <c r="L84" s="28">
        <f t="shared" si="18"/>
        <v>0.68781827586458111</v>
      </c>
      <c r="M84" s="28">
        <f t="shared" si="18"/>
        <v>0.62695461346124937</v>
      </c>
      <c r="N84" s="28">
        <f t="shared" si="18"/>
        <v>0.5894428656355345</v>
      </c>
      <c r="O84" s="28">
        <f t="shared" si="18"/>
        <v>0.560769385328026</v>
      </c>
      <c r="P84" s="28">
        <f t="shared" si="18"/>
        <v>0.60368694531344402</v>
      </c>
      <c r="Q84" s="28">
        <f t="shared" si="18"/>
        <v>0.62426949722203173</v>
      </c>
      <c r="R84" s="28">
        <f t="shared" si="18"/>
        <v>0.5062288048816892</v>
      </c>
      <c r="S84" s="28">
        <f t="shared" si="18"/>
        <v>0.59888489314375859</v>
      </c>
      <c r="T84" s="28">
        <f t="shared" si="18"/>
        <v>0.59521972424098357</v>
      </c>
      <c r="U84" s="28">
        <f t="shared" si="18"/>
        <v>0.63409355433985615</v>
      </c>
      <c r="V84" s="28">
        <f t="shared" si="18"/>
        <v>0.62695461346124937</v>
      </c>
      <c r="W84" s="28">
        <f t="shared" si="18"/>
        <v>0.62008671592583553</v>
      </c>
      <c r="X84" s="28">
        <f t="shared" si="18"/>
        <v>0.58605978029464367</v>
      </c>
      <c r="Y84" s="28">
        <f t="shared" si="18"/>
        <v>0.62427214659936348</v>
      </c>
      <c r="Z84" s="28">
        <f t="shared" si="18"/>
        <v>0.61238294923506098</v>
      </c>
      <c r="AA84" s="28">
        <f t="shared" si="18"/>
        <v>0.6</v>
      </c>
      <c r="AB84" s="28">
        <f t="shared" si="18"/>
        <v>0.67236910707943864</v>
      </c>
      <c r="AC84" s="28">
        <f t="shared" si="18"/>
        <v>0.62695461346124937</v>
      </c>
      <c r="AD84" s="28">
        <f t="shared" si="18"/>
        <v>0.61238422365767797</v>
      </c>
      <c r="AE84" s="28">
        <f t="shared" si="18"/>
        <v>0.57981442959629392</v>
      </c>
      <c r="AF84" s="28">
        <f t="shared" si="18"/>
        <v>0.59647676532795701</v>
      </c>
      <c r="AG84" s="28">
        <f t="shared" si="18"/>
        <v>0.58944266318673244</v>
      </c>
      <c r="AH84" s="28">
        <f t="shared" si="18"/>
        <v>0.64564740446197633</v>
      </c>
      <c r="AI84" s="28">
        <f t="shared" si="18"/>
        <v>0.59364448558046012</v>
      </c>
      <c r="AJ84" s="28">
        <f t="shared" si="18"/>
        <v>0.62254260507425063</v>
      </c>
      <c r="AK84" s="28">
        <f t="shared" si="16"/>
        <v>0.5062288048816892</v>
      </c>
      <c r="AL84" s="28">
        <f t="shared" si="16"/>
        <v>0.5062288048816892</v>
      </c>
      <c r="AM84" s="28">
        <f t="shared" si="16"/>
        <v>0.5062288048816892</v>
      </c>
      <c r="AN84" s="28">
        <f t="shared" si="16"/>
        <v>0.5062288048816892</v>
      </c>
      <c r="AO84" s="28">
        <f t="shared" si="16"/>
        <v>0.5062288048816892</v>
      </c>
      <c r="AP84" s="28">
        <f t="shared" si="16"/>
        <v>0.5062288048816892</v>
      </c>
      <c r="AQ84" s="2"/>
    </row>
    <row r="85" spans="1:43" x14ac:dyDescent="0.25">
      <c r="A85" t="str">
        <f t="shared" si="9"/>
        <v>GDO and other liquids</v>
      </c>
      <c r="C85" t="str">
        <f t="shared" si="10"/>
        <v>C_ES-WH-SL_OIL</v>
      </c>
      <c r="E85" t="str">
        <f t="shared" si="11"/>
        <v>NR_ES-SL-WatHeat</v>
      </c>
      <c r="F85" s="28">
        <f t="shared" si="17"/>
        <v>0.60968216033169531</v>
      </c>
      <c r="G85" s="28">
        <f t="shared" si="18"/>
        <v>0.62296069650733177</v>
      </c>
      <c r="H85" s="28">
        <f t="shared" si="18"/>
        <v>0.50118797881341193</v>
      </c>
      <c r="I85" s="28">
        <f t="shared" si="18"/>
        <v>0.64196549490667132</v>
      </c>
      <c r="J85" s="28">
        <f t="shared" si="18"/>
        <v>0.46232472664593588</v>
      </c>
      <c r="K85" s="28">
        <f t="shared" si="18"/>
        <v>0.54698986859033261</v>
      </c>
      <c r="L85" s="28">
        <f t="shared" si="18"/>
        <v>0.64196549490667132</v>
      </c>
      <c r="M85" s="28">
        <f t="shared" si="18"/>
        <v>0.58515687159968177</v>
      </c>
      <c r="N85" s="28">
        <f t="shared" si="18"/>
        <v>0.55014724650216107</v>
      </c>
      <c r="O85" s="28">
        <f t="shared" si="18"/>
        <v>0.52338400434479682</v>
      </c>
      <c r="P85" s="28">
        <f t="shared" si="18"/>
        <v>0.56344177798950623</v>
      </c>
      <c r="Q85" s="28">
        <f t="shared" si="18"/>
        <v>0.58265116795382099</v>
      </c>
      <c r="R85" s="28">
        <f t="shared" si="18"/>
        <v>0.47248107163657543</v>
      </c>
      <c r="S85" s="28">
        <f t="shared" si="18"/>
        <v>0.55896145653309759</v>
      </c>
      <c r="T85" s="28">
        <f t="shared" si="18"/>
        <v>0.6</v>
      </c>
      <c r="U85" s="28">
        <f t="shared" si="18"/>
        <v>0.59182255987559285</v>
      </c>
      <c r="V85" s="28">
        <f t="shared" si="18"/>
        <v>0.58515687159968177</v>
      </c>
      <c r="W85" s="28">
        <f t="shared" si="18"/>
        <v>0.57874846218708098</v>
      </c>
      <c r="X85" s="28">
        <f t="shared" si="18"/>
        <v>0.54699173886762031</v>
      </c>
      <c r="Y85" s="28">
        <f t="shared" si="18"/>
        <v>0.58265223666383914</v>
      </c>
      <c r="Z85" s="28">
        <f t="shared" si="18"/>
        <v>0.57155887279946116</v>
      </c>
      <c r="AA85" s="28">
        <f t="shared" si="18"/>
        <v>0.6</v>
      </c>
      <c r="AB85" s="28">
        <f t="shared" si="18"/>
        <v>0.62754346182917609</v>
      </c>
      <c r="AC85" s="28">
        <f t="shared" si="18"/>
        <v>0.58515687159968177</v>
      </c>
      <c r="AD85" s="28">
        <f t="shared" si="18"/>
        <v>0.57155910531953535</v>
      </c>
      <c r="AE85" s="28">
        <f t="shared" si="18"/>
        <v>0.54116067442980309</v>
      </c>
      <c r="AF85" s="28">
        <f t="shared" si="18"/>
        <v>0.55671277419880938</v>
      </c>
      <c r="AG85" s="28">
        <f t="shared" si="18"/>
        <v>0.55014722417938022</v>
      </c>
      <c r="AH85" s="28">
        <f t="shared" si="18"/>
        <v>0.60260398266309367</v>
      </c>
      <c r="AI85" s="28">
        <f t="shared" si="18"/>
        <v>0.55406943800989616</v>
      </c>
      <c r="AJ85" s="28">
        <f t="shared" si="18"/>
        <v>0.58104048415592224</v>
      </c>
      <c r="AK85" s="28">
        <f t="shared" si="16"/>
        <v>0.47248107163657543</v>
      </c>
      <c r="AL85" s="28">
        <f t="shared" si="16"/>
        <v>0.47248107163657543</v>
      </c>
      <c r="AM85" s="28">
        <f t="shared" si="16"/>
        <v>0.47248107163657543</v>
      </c>
      <c r="AN85" s="28">
        <f t="shared" si="16"/>
        <v>0.47248107163657543</v>
      </c>
      <c r="AO85" s="28">
        <f t="shared" si="16"/>
        <v>0.47248107163657543</v>
      </c>
      <c r="AP85" s="28">
        <f t="shared" si="16"/>
        <v>0.47248107163657543</v>
      </c>
      <c r="AQ85" s="2"/>
    </row>
    <row r="86" spans="1:43" x14ac:dyDescent="0.25">
      <c r="A86" t="str">
        <f t="shared" si="9"/>
        <v>LPG</v>
      </c>
      <c r="C86" t="str">
        <f t="shared" si="10"/>
        <v>C_ES-WH-SL_LPG</v>
      </c>
      <c r="E86" t="str">
        <f t="shared" si="11"/>
        <v>NR_ES-SL-WatHeat</v>
      </c>
      <c r="F86" s="28">
        <f t="shared" si="17"/>
        <v>0.62710251209237</v>
      </c>
      <c r="G86" s="28">
        <f t="shared" si="18"/>
        <v>0.64075738975544005</v>
      </c>
      <c r="H86" s="28">
        <f t="shared" si="18"/>
        <v>0.51550653842652983</v>
      </c>
      <c r="I86" s="28">
        <f t="shared" si="18"/>
        <v>0.66030593266058091</v>
      </c>
      <c r="J86" s="28">
        <f t="shared" si="18"/>
        <v>0.66666666666666663</v>
      </c>
      <c r="K86" s="28">
        <f t="shared" si="18"/>
        <v>0.66666666666666663</v>
      </c>
      <c r="L86" s="28">
        <f t="shared" si="18"/>
        <v>0.66030593266058091</v>
      </c>
      <c r="M86" s="28">
        <f t="shared" si="18"/>
        <v>0.60187543638611829</v>
      </c>
      <c r="N86" s="28">
        <f t="shared" si="18"/>
        <v>0.56586562587120148</v>
      </c>
      <c r="O86" s="28">
        <f t="shared" si="18"/>
        <v>0.53833784182319266</v>
      </c>
      <c r="P86" s="28">
        <f t="shared" si="18"/>
        <v>0.66666666666666663</v>
      </c>
      <c r="Q86" s="28">
        <f t="shared" si="18"/>
        <v>0.59929863141498196</v>
      </c>
      <c r="R86" s="28">
        <f t="shared" si="18"/>
        <v>0.48598115955219806</v>
      </c>
      <c r="S86" s="28">
        <f t="shared" si="18"/>
        <v>0.57493234425441309</v>
      </c>
      <c r="T86" s="28">
        <f t="shared" si="18"/>
        <v>0.57141450607154576</v>
      </c>
      <c r="U86" s="28">
        <f t="shared" si="18"/>
        <v>0.60873144456782702</v>
      </c>
      <c r="V86" s="28">
        <f t="shared" si="18"/>
        <v>0.60187543638611829</v>
      </c>
      <c r="W86" s="28">
        <f t="shared" si="18"/>
        <v>0.59528022164973515</v>
      </c>
      <c r="X86" s="28">
        <f t="shared" si="18"/>
        <v>0.66666666666666663</v>
      </c>
      <c r="Y86" s="28">
        <f t="shared" si="18"/>
        <v>0.59929878165709971</v>
      </c>
      <c r="Z86" s="28">
        <f t="shared" si="18"/>
        <v>0.58788831726503277</v>
      </c>
      <c r="AA86" s="28">
        <f t="shared" si="18"/>
        <v>0.47401029773897474</v>
      </c>
      <c r="AB86" s="28">
        <f t="shared" si="18"/>
        <v>0.64547332315164874</v>
      </c>
      <c r="AC86" s="28">
        <f t="shared" si="18"/>
        <v>0.60187543638611829</v>
      </c>
      <c r="AD86" s="28">
        <f t="shared" si="18"/>
        <v>0.58788939260837947</v>
      </c>
      <c r="AE86" s="28">
        <f t="shared" si="18"/>
        <v>0.55662080368926437</v>
      </c>
      <c r="AF86" s="28">
        <f t="shared" si="18"/>
        <v>0.5726194836110603</v>
      </c>
      <c r="AG86" s="28">
        <f t="shared" si="18"/>
        <v>0.56586659732154465</v>
      </c>
      <c r="AH86" s="28">
        <f t="shared" si="18"/>
        <v>0.61982327909435042</v>
      </c>
      <c r="AI86" s="28">
        <f t="shared" si="18"/>
        <v>0.56989791016701474</v>
      </c>
      <c r="AJ86" s="28">
        <f t="shared" si="18"/>
        <v>0.66666666666666663</v>
      </c>
      <c r="AK86" s="28">
        <f t="shared" si="16"/>
        <v>0.48598115955219806</v>
      </c>
      <c r="AL86" s="28">
        <f t="shared" si="16"/>
        <v>0.48598115955219806</v>
      </c>
      <c r="AM86" s="28">
        <f t="shared" si="16"/>
        <v>0.48598115955219806</v>
      </c>
      <c r="AN86" s="28">
        <f t="shared" si="16"/>
        <v>0.48598115955219806</v>
      </c>
      <c r="AO86" s="28">
        <f t="shared" si="16"/>
        <v>0.48598115955219806</v>
      </c>
      <c r="AP86" s="28">
        <f t="shared" si="16"/>
        <v>0.48598115955219806</v>
      </c>
      <c r="AQ86" s="2"/>
    </row>
    <row r="87" spans="1:43" x14ac:dyDescent="0.25">
      <c r="A87" t="str">
        <f t="shared" si="9"/>
        <v>Solar</v>
      </c>
      <c r="C87" t="str">
        <f t="shared" si="10"/>
        <v>C_ES-WH-SL_SOL</v>
      </c>
      <c r="E87" t="str">
        <f t="shared" si="11"/>
        <v>NR_ES-SL-WatHeat</v>
      </c>
      <c r="F87" s="28">
        <f t="shared" si="17"/>
        <v>1</v>
      </c>
      <c r="G87" s="28">
        <f t="shared" si="18"/>
        <v>1</v>
      </c>
      <c r="H87" s="28">
        <f t="shared" si="18"/>
        <v>1</v>
      </c>
      <c r="I87" s="28">
        <f t="shared" si="18"/>
        <v>1</v>
      </c>
      <c r="J87" s="28">
        <f t="shared" si="18"/>
        <v>1</v>
      </c>
      <c r="K87" s="28">
        <f t="shared" si="18"/>
        <v>1</v>
      </c>
      <c r="L87" s="28">
        <f t="shared" si="18"/>
        <v>1</v>
      </c>
      <c r="M87" s="28">
        <f t="shared" si="18"/>
        <v>1</v>
      </c>
      <c r="N87" s="28">
        <f t="shared" si="18"/>
        <v>1</v>
      </c>
      <c r="O87" s="28">
        <f t="shared" si="18"/>
        <v>1</v>
      </c>
      <c r="P87" s="28">
        <f t="shared" si="18"/>
        <v>1</v>
      </c>
      <c r="Q87" s="28">
        <f t="shared" si="18"/>
        <v>1</v>
      </c>
      <c r="R87" s="28">
        <f t="shared" si="18"/>
        <v>1</v>
      </c>
      <c r="S87" s="28">
        <f t="shared" si="18"/>
        <v>1</v>
      </c>
      <c r="T87" s="28">
        <f t="shared" si="18"/>
        <v>1</v>
      </c>
      <c r="U87" s="28">
        <f t="shared" si="18"/>
        <v>1</v>
      </c>
      <c r="V87" s="28">
        <f t="shared" si="18"/>
        <v>1</v>
      </c>
      <c r="W87" s="28">
        <f t="shared" si="18"/>
        <v>1</v>
      </c>
      <c r="X87" s="28">
        <f t="shared" si="18"/>
        <v>1</v>
      </c>
      <c r="Y87" s="28">
        <f t="shared" si="18"/>
        <v>1</v>
      </c>
      <c r="Z87" s="28">
        <f t="shared" si="18"/>
        <v>1</v>
      </c>
      <c r="AA87" s="28">
        <f t="shared" si="18"/>
        <v>1</v>
      </c>
      <c r="AB87" s="28">
        <f t="shared" si="18"/>
        <v>1</v>
      </c>
      <c r="AC87" s="28">
        <f t="shared" si="18"/>
        <v>1</v>
      </c>
      <c r="AD87" s="28">
        <f t="shared" si="18"/>
        <v>1</v>
      </c>
      <c r="AE87" s="28">
        <f t="shared" si="18"/>
        <v>1</v>
      </c>
      <c r="AF87" s="28">
        <f t="shared" si="18"/>
        <v>1</v>
      </c>
      <c r="AG87" s="28">
        <f t="shared" si="18"/>
        <v>1</v>
      </c>
      <c r="AH87" s="28">
        <f t="shared" si="18"/>
        <v>1</v>
      </c>
      <c r="AI87" s="28">
        <f t="shared" si="18"/>
        <v>1</v>
      </c>
      <c r="AJ87" s="28">
        <f t="shared" si="18"/>
        <v>1</v>
      </c>
      <c r="AK87" s="28">
        <f t="shared" si="16"/>
        <v>1</v>
      </c>
      <c r="AL87" s="28">
        <f t="shared" si="16"/>
        <v>1</v>
      </c>
      <c r="AM87" s="28">
        <f t="shared" si="16"/>
        <v>1</v>
      </c>
      <c r="AN87" s="28">
        <f t="shared" si="16"/>
        <v>1</v>
      </c>
      <c r="AO87" s="28">
        <f t="shared" si="16"/>
        <v>1</v>
      </c>
      <c r="AP87" s="28">
        <f t="shared" si="16"/>
        <v>1</v>
      </c>
      <c r="AQ87" s="2"/>
    </row>
    <row r="88" spans="1:43" x14ac:dyDescent="0.25">
      <c r="A88" t="str">
        <f t="shared" si="9"/>
        <v>Solids</v>
      </c>
      <c r="C88" t="str">
        <f t="shared" si="10"/>
        <v>C_ES-WH-SL_COA</v>
      </c>
      <c r="E88" t="str">
        <f t="shared" si="11"/>
        <v>NR_ES-SL-WatHeat</v>
      </c>
      <c r="F88" s="28">
        <f t="shared" si="17"/>
        <v>0.4</v>
      </c>
      <c r="G88" s="28">
        <f t="shared" si="18"/>
        <v>0.4</v>
      </c>
      <c r="H88" s="28">
        <f t="shared" si="18"/>
        <v>0.4</v>
      </c>
      <c r="I88" s="28">
        <f t="shared" si="18"/>
        <v>0.4</v>
      </c>
      <c r="J88" s="28">
        <f t="shared" si="18"/>
        <v>0.4</v>
      </c>
      <c r="K88" s="28">
        <f t="shared" si="18"/>
        <v>0.4</v>
      </c>
      <c r="L88" s="28">
        <f t="shared" si="18"/>
        <v>0.4</v>
      </c>
      <c r="M88" s="28">
        <f t="shared" si="18"/>
        <v>0.4</v>
      </c>
      <c r="N88" s="28">
        <f t="shared" si="18"/>
        <v>0.4</v>
      </c>
      <c r="O88" s="28">
        <f t="shared" si="18"/>
        <v>0.4</v>
      </c>
      <c r="P88" s="28">
        <f t="shared" si="18"/>
        <v>0.4</v>
      </c>
      <c r="Q88" s="28">
        <f t="shared" si="18"/>
        <v>0.4</v>
      </c>
      <c r="R88" s="28">
        <f t="shared" si="18"/>
        <v>0.4</v>
      </c>
      <c r="S88" s="28">
        <f t="shared" si="18"/>
        <v>0.4</v>
      </c>
      <c r="T88" s="28">
        <f t="shared" si="18"/>
        <v>0.4</v>
      </c>
      <c r="U88" s="28">
        <f t="shared" si="18"/>
        <v>0.4</v>
      </c>
      <c r="V88" s="28">
        <f t="shared" si="18"/>
        <v>0.4</v>
      </c>
      <c r="W88" s="28">
        <f t="shared" si="18"/>
        <v>0.4</v>
      </c>
      <c r="X88" s="28">
        <f t="shared" si="18"/>
        <v>0.4</v>
      </c>
      <c r="Y88" s="28">
        <f t="shared" si="18"/>
        <v>0.4</v>
      </c>
      <c r="Z88" s="28">
        <f t="shared" si="18"/>
        <v>0.4</v>
      </c>
      <c r="AA88" s="28">
        <f t="shared" si="18"/>
        <v>0.4</v>
      </c>
      <c r="AB88" s="28">
        <f t="shared" si="18"/>
        <v>0.4</v>
      </c>
      <c r="AC88" s="28">
        <f t="shared" si="18"/>
        <v>0.4</v>
      </c>
      <c r="AD88" s="28">
        <f t="shared" si="18"/>
        <v>0.506238228280525</v>
      </c>
      <c r="AE88" s="28">
        <f t="shared" si="18"/>
        <v>0.4</v>
      </c>
      <c r="AF88" s="28">
        <f t="shared" si="18"/>
        <v>0.4</v>
      </c>
      <c r="AG88" s="28">
        <f t="shared" si="18"/>
        <v>0.4</v>
      </c>
      <c r="AH88" s="28">
        <f t="shared" si="18"/>
        <v>0.4</v>
      </c>
      <c r="AI88" s="28">
        <f t="shared" si="18"/>
        <v>0.4907460191594693</v>
      </c>
      <c r="AJ88" s="28">
        <f t="shared" si="18"/>
        <v>0.4</v>
      </c>
      <c r="AK88" s="28">
        <f t="shared" si="16"/>
        <v>0.4</v>
      </c>
      <c r="AL88" s="28">
        <f t="shared" si="16"/>
        <v>0.4</v>
      </c>
      <c r="AM88" s="28">
        <f t="shared" si="16"/>
        <v>0.4</v>
      </c>
      <c r="AN88" s="28">
        <f t="shared" si="16"/>
        <v>0.4</v>
      </c>
      <c r="AO88" s="28">
        <f t="shared" si="16"/>
        <v>0.4</v>
      </c>
      <c r="AP88" s="28">
        <f t="shared" si="16"/>
        <v>0.4</v>
      </c>
      <c r="AQ88" s="2"/>
    </row>
    <row r="89" spans="1:43" x14ac:dyDescent="0.25">
      <c r="A89" t="str">
        <f t="shared" si="9"/>
        <v>Biomass and wastes</v>
      </c>
      <c r="C89" t="str">
        <f t="shared" si="10"/>
        <v>C_ES-WH-SS_BIO</v>
      </c>
      <c r="E89" t="str">
        <f t="shared" si="11"/>
        <v>NR_ES-SS-WatHeat</v>
      </c>
      <c r="F89" s="28">
        <f>F81</f>
        <v>0.52258518286964672</v>
      </c>
      <c r="G89" s="28">
        <f t="shared" si="18"/>
        <v>0.53396362894475713</v>
      </c>
      <c r="H89" s="28">
        <f t="shared" si="18"/>
        <v>0.42959050989219083</v>
      </c>
      <c r="I89" s="28">
        <f t="shared" si="18"/>
        <v>0.5</v>
      </c>
      <c r="J89" s="28">
        <f t="shared" si="18"/>
        <v>0.39627706516162131</v>
      </c>
      <c r="K89" s="28">
        <f t="shared" si="18"/>
        <v>0.46884830333710686</v>
      </c>
      <c r="L89" s="28">
        <f t="shared" si="18"/>
        <v>0.5</v>
      </c>
      <c r="M89" s="28">
        <f t="shared" si="18"/>
        <v>0.50156230843911631</v>
      </c>
      <c r="N89" s="28">
        <f t="shared" si="18"/>
        <v>0.47155471498096663</v>
      </c>
      <c r="O89" s="28">
        <f t="shared" si="18"/>
        <v>0.4486136456817616</v>
      </c>
      <c r="P89" s="28">
        <f t="shared" si="18"/>
        <v>0.48294820161097379</v>
      </c>
      <c r="Q89" s="28">
        <f t="shared" si="18"/>
        <v>0.49941597354146583</v>
      </c>
      <c r="R89" s="28">
        <f t="shared" si="18"/>
        <v>0.5</v>
      </c>
      <c r="S89" s="28">
        <f t="shared" si="18"/>
        <v>0.47910754595291843</v>
      </c>
      <c r="T89" s="28">
        <f t="shared" si="18"/>
        <v>0.47617726824457596</v>
      </c>
      <c r="U89" s="28">
        <f t="shared" si="18"/>
        <v>0.50727608345081499</v>
      </c>
      <c r="V89" s="28">
        <f t="shared" si="18"/>
        <v>0.50156230843911631</v>
      </c>
      <c r="W89" s="28">
        <f t="shared" si="18"/>
        <v>0.5</v>
      </c>
      <c r="X89" s="28">
        <f t="shared" si="18"/>
        <v>0.46884739585898316</v>
      </c>
      <c r="Y89" s="28">
        <f t="shared" si="18"/>
        <v>0.5</v>
      </c>
      <c r="Z89" s="28">
        <f t="shared" si="18"/>
        <v>0.48990782401059402</v>
      </c>
      <c r="AA89" s="28">
        <f t="shared" si="18"/>
        <v>0.5</v>
      </c>
      <c r="AB89" s="28">
        <f t="shared" si="18"/>
        <v>0.53789395156662456</v>
      </c>
      <c r="AC89" s="28">
        <f t="shared" si="18"/>
        <v>0.50156230843911631</v>
      </c>
      <c r="AD89" s="28">
        <f t="shared" si="18"/>
        <v>0.48990781376711351</v>
      </c>
      <c r="AE89" s="28">
        <f t="shared" si="18"/>
        <v>0.5</v>
      </c>
      <c r="AF89" s="28">
        <f t="shared" si="18"/>
        <v>0.5</v>
      </c>
      <c r="AG89" s="28">
        <f t="shared" si="18"/>
        <v>0.47155511961869151</v>
      </c>
      <c r="AH89" s="28">
        <f t="shared" si="18"/>
        <v>0.5</v>
      </c>
      <c r="AI89" s="28">
        <f t="shared" si="18"/>
        <v>0.47491658542613513</v>
      </c>
      <c r="AJ89" s="28">
        <f t="shared" si="18"/>
        <v>0.49803396448371229</v>
      </c>
      <c r="AK89" s="28">
        <f t="shared" si="16"/>
        <v>0.5</v>
      </c>
      <c r="AL89" s="28">
        <f t="shared" si="16"/>
        <v>0.5</v>
      </c>
      <c r="AM89" s="28">
        <f t="shared" si="16"/>
        <v>0.5</v>
      </c>
      <c r="AN89" s="28">
        <f t="shared" si="16"/>
        <v>0.5</v>
      </c>
      <c r="AO89" s="28">
        <f t="shared" si="16"/>
        <v>0.5</v>
      </c>
      <c r="AP89" s="28">
        <f t="shared" si="16"/>
        <v>0.5</v>
      </c>
      <c r="AQ89" s="2"/>
    </row>
    <row r="90" spans="1:43" x14ac:dyDescent="0.25">
      <c r="A90" t="str">
        <f t="shared" si="9"/>
        <v>Derived heat</v>
      </c>
      <c r="C90" t="str">
        <f t="shared" si="10"/>
        <v>C_ES-WH-SS_HET</v>
      </c>
      <c r="E90" t="str">
        <f t="shared" si="11"/>
        <v>NR_ES-SS-WatHeat</v>
      </c>
      <c r="F90" s="28">
        <f t="shared" ref="F90:U96" si="19">F82</f>
        <v>0.82950118423481234</v>
      </c>
      <c r="G90" s="28">
        <f t="shared" si="19"/>
        <v>0.84756507296540018</v>
      </c>
      <c r="H90" s="28">
        <f t="shared" si="19"/>
        <v>0.68188659727912515</v>
      </c>
      <c r="I90" s="28">
        <f t="shared" si="19"/>
        <v>0.8734203811490231</v>
      </c>
      <c r="J90" s="28">
        <f t="shared" si="19"/>
        <v>0.6</v>
      </c>
      <c r="K90" s="28">
        <f t="shared" si="19"/>
        <v>0.74420502028242907</v>
      </c>
      <c r="L90" s="28">
        <f t="shared" si="19"/>
        <v>0.8734203811490231</v>
      </c>
      <c r="M90" s="28">
        <f t="shared" si="19"/>
        <v>0.79613153157536221</v>
      </c>
      <c r="N90" s="28">
        <f t="shared" si="19"/>
        <v>0.7485014006637446</v>
      </c>
      <c r="O90" s="28">
        <f t="shared" si="19"/>
        <v>0.6</v>
      </c>
      <c r="P90" s="28">
        <f t="shared" si="19"/>
        <v>0.76658436240028971</v>
      </c>
      <c r="Q90" s="28">
        <f t="shared" si="19"/>
        <v>0.79272698587994006</v>
      </c>
      <c r="R90" s="28">
        <f t="shared" si="19"/>
        <v>0.6</v>
      </c>
      <c r="S90" s="28">
        <f t="shared" si="19"/>
        <v>0.76049125912812565</v>
      </c>
      <c r="T90" s="28">
        <f t="shared" si="19"/>
        <v>0.75583806032307688</v>
      </c>
      <c r="U90" s="28">
        <f t="shared" si="19"/>
        <v>0.6</v>
      </c>
      <c r="V90" s="28">
        <f t="shared" si="18"/>
        <v>0.79613153157536221</v>
      </c>
      <c r="W90" s="28">
        <f t="shared" si="18"/>
        <v>0.78741449604583935</v>
      </c>
      <c r="X90" s="28">
        <f t="shared" si="18"/>
        <v>0.74420440730545112</v>
      </c>
      <c r="Y90" s="28">
        <f t="shared" si="18"/>
        <v>0.79272490530303019</v>
      </c>
      <c r="Z90" s="28">
        <f t="shared" si="18"/>
        <v>0.7776321889102279</v>
      </c>
      <c r="AA90" s="28">
        <f t="shared" si="18"/>
        <v>0.6</v>
      </c>
      <c r="AB90" s="28">
        <f t="shared" si="18"/>
        <v>0.85379972978501617</v>
      </c>
      <c r="AC90" s="28">
        <f t="shared" si="18"/>
        <v>0.79613153157536221</v>
      </c>
      <c r="AD90" s="28">
        <f t="shared" si="18"/>
        <v>0.77763694185331655</v>
      </c>
      <c r="AE90" s="28">
        <f t="shared" si="18"/>
        <v>0.73626804770872567</v>
      </c>
      <c r="AF90" s="28">
        <f t="shared" si="18"/>
        <v>0.75743233774605512</v>
      </c>
      <c r="AG90" s="28">
        <f t="shared" si="18"/>
        <v>0.74849824218209338</v>
      </c>
      <c r="AH90" s="28">
        <f t="shared" si="18"/>
        <v>0.81986938629450701</v>
      </c>
      <c r="AI90" s="28">
        <f t="shared" si="18"/>
        <v>0.7538340720627188</v>
      </c>
      <c r="AJ90" s="28">
        <f t="shared" si="18"/>
        <v>0.79052963098158724</v>
      </c>
      <c r="AK90" s="28">
        <f t="shared" si="16"/>
        <v>0.6</v>
      </c>
      <c r="AL90" s="28">
        <f t="shared" si="16"/>
        <v>0.6</v>
      </c>
      <c r="AM90" s="28">
        <f t="shared" si="16"/>
        <v>0.6</v>
      </c>
      <c r="AN90" s="28">
        <f t="shared" si="16"/>
        <v>0.6</v>
      </c>
      <c r="AO90" s="28">
        <f t="shared" si="16"/>
        <v>0.6</v>
      </c>
      <c r="AP90" s="28">
        <f t="shared" si="16"/>
        <v>0.6</v>
      </c>
      <c r="AQ90" s="2"/>
    </row>
    <row r="91" spans="1:43" x14ac:dyDescent="0.25">
      <c r="A91" t="str">
        <f t="shared" si="9"/>
        <v>Electricity</v>
      </c>
      <c r="C91" t="str">
        <f t="shared" si="10"/>
        <v>C_ES-WH-SS_ELC</v>
      </c>
      <c r="E91" t="str">
        <f t="shared" si="11"/>
        <v>NR_ES-SS-WatHeat</v>
      </c>
      <c r="F91" s="28">
        <f t="shared" si="19"/>
        <v>0.80129817444219054</v>
      </c>
      <c r="G91" s="28">
        <f t="shared" si="18"/>
        <v>0.81874589207059267</v>
      </c>
      <c r="H91" s="28">
        <f t="shared" si="18"/>
        <v>0.65870487814988055</v>
      </c>
      <c r="I91" s="28">
        <f t="shared" si="18"/>
        <v>0.84372457204268059</v>
      </c>
      <c r="J91" s="28">
        <f t="shared" si="18"/>
        <v>0.60762576705303406</v>
      </c>
      <c r="K91" s="28">
        <f t="shared" si="18"/>
        <v>0.71890182942350478</v>
      </c>
      <c r="L91" s="28">
        <f t="shared" si="18"/>
        <v>0.84372457204268059</v>
      </c>
      <c r="M91" s="28">
        <f t="shared" si="18"/>
        <v>0.76906371732138878</v>
      </c>
      <c r="N91" s="28">
        <f t="shared" si="18"/>
        <v>0.72305210658482144</v>
      </c>
      <c r="O91" s="28">
        <f t="shared" si="18"/>
        <v>0.6878756318080349</v>
      </c>
      <c r="P91" s="28">
        <f t="shared" si="18"/>
        <v>0.74052089032220914</v>
      </c>
      <c r="Q91" s="28">
        <f t="shared" si="18"/>
        <v>0.76577084409834051</v>
      </c>
      <c r="R91" s="28">
        <f t="shared" si="18"/>
        <v>0.6209734467468383</v>
      </c>
      <c r="S91" s="28">
        <f t="shared" si="18"/>
        <v>0.73463332696680073</v>
      </c>
      <c r="T91" s="28">
        <f t="shared" si="18"/>
        <v>0.7301389362447871</v>
      </c>
      <c r="U91" s="28">
        <f t="shared" si="18"/>
        <v>0.77782189943744895</v>
      </c>
      <c r="V91" s="28">
        <f t="shared" si="18"/>
        <v>0.76906371732138878</v>
      </c>
      <c r="W91" s="28">
        <f t="shared" si="18"/>
        <v>0.76064078097297505</v>
      </c>
      <c r="X91" s="28">
        <f t="shared" si="18"/>
        <v>0.71889946357501289</v>
      </c>
      <c r="Y91" s="28">
        <f t="shared" si="18"/>
        <v>0.76576844679983702</v>
      </c>
      <c r="Z91" s="28">
        <f t="shared" si="18"/>
        <v>0.75119162212868751</v>
      </c>
      <c r="AA91" s="28">
        <f t="shared" si="18"/>
        <v>0.60568177245928501</v>
      </c>
      <c r="AB91" s="28">
        <f t="shared" si="18"/>
        <v>0.8247705306444304</v>
      </c>
      <c r="AC91" s="28">
        <f t="shared" si="18"/>
        <v>0.76906371732138878</v>
      </c>
      <c r="AD91" s="28">
        <f t="shared" ref="G91:AJ100" si="20">AD83</f>
        <v>0.75119111949339001</v>
      </c>
      <c r="AE91" s="28">
        <f t="shared" si="20"/>
        <v>0.71123778633130297</v>
      </c>
      <c r="AF91" s="28">
        <f t="shared" si="20"/>
        <v>0.73167867750328086</v>
      </c>
      <c r="AG91" s="28">
        <f t="shared" si="20"/>
        <v>0.72305151215375918</v>
      </c>
      <c r="AH91" s="28">
        <f t="shared" si="20"/>
        <v>0.79199113283692391</v>
      </c>
      <c r="AI91" s="28">
        <f t="shared" si="20"/>
        <v>0.72820621487632486</v>
      </c>
      <c r="AJ91" s="28">
        <f t="shared" si="20"/>
        <v>0.76365199742817091</v>
      </c>
      <c r="AK91" s="28">
        <f t="shared" si="16"/>
        <v>0.6209734467468383</v>
      </c>
      <c r="AL91" s="28">
        <f t="shared" si="16"/>
        <v>0.6209734467468383</v>
      </c>
      <c r="AM91" s="28">
        <f t="shared" si="16"/>
        <v>0.6209734467468383</v>
      </c>
      <c r="AN91" s="28">
        <f t="shared" si="16"/>
        <v>0.6209734467468383</v>
      </c>
      <c r="AO91" s="28">
        <f t="shared" si="16"/>
        <v>0.6209734467468383</v>
      </c>
      <c r="AP91" s="28">
        <f t="shared" si="16"/>
        <v>0.6209734467468383</v>
      </c>
      <c r="AQ91" s="2"/>
    </row>
    <row r="92" spans="1:43" x14ac:dyDescent="0.25">
      <c r="A92" t="str">
        <f t="shared" si="9"/>
        <v>Gas</v>
      </c>
      <c r="C92" t="str">
        <f t="shared" si="10"/>
        <v>C_ES-WH-SS_GAS</v>
      </c>
      <c r="E92" t="str">
        <f t="shared" si="11"/>
        <v>NR_ES-SS-WatHeat</v>
      </c>
      <c r="F92" s="28">
        <f t="shared" si="19"/>
        <v>0.65323309462780432</v>
      </c>
      <c r="G92" s="28">
        <f t="shared" si="20"/>
        <v>0.66745795482648318</v>
      </c>
      <c r="H92" s="28">
        <f t="shared" si="20"/>
        <v>0.53698897665133238</v>
      </c>
      <c r="I92" s="28">
        <f t="shared" si="20"/>
        <v>0.68781827586458111</v>
      </c>
      <c r="J92" s="28">
        <f t="shared" si="20"/>
        <v>0.6</v>
      </c>
      <c r="K92" s="28">
        <f t="shared" si="20"/>
        <v>0.58605952228892577</v>
      </c>
      <c r="L92" s="28">
        <f t="shared" si="20"/>
        <v>0.68781827586458111</v>
      </c>
      <c r="M92" s="28">
        <f t="shared" si="20"/>
        <v>0.62695461346124937</v>
      </c>
      <c r="N92" s="28">
        <f t="shared" si="20"/>
        <v>0.5894428656355345</v>
      </c>
      <c r="O92" s="28">
        <f t="shared" si="20"/>
        <v>0.560769385328026</v>
      </c>
      <c r="P92" s="28">
        <f t="shared" si="20"/>
        <v>0.60368694531344402</v>
      </c>
      <c r="Q92" s="28">
        <f t="shared" si="20"/>
        <v>0.62426949722203173</v>
      </c>
      <c r="R92" s="28">
        <f t="shared" si="20"/>
        <v>0.5062288048816892</v>
      </c>
      <c r="S92" s="28">
        <f t="shared" si="20"/>
        <v>0.59888489314375859</v>
      </c>
      <c r="T92" s="28">
        <f t="shared" si="20"/>
        <v>0.59521972424098357</v>
      </c>
      <c r="U92" s="28">
        <f t="shared" si="20"/>
        <v>0.63409355433985615</v>
      </c>
      <c r="V92" s="28">
        <f t="shared" si="20"/>
        <v>0.62695461346124937</v>
      </c>
      <c r="W92" s="28">
        <f t="shared" si="20"/>
        <v>0.62008671592583553</v>
      </c>
      <c r="X92" s="28">
        <f t="shared" si="20"/>
        <v>0.58605978029464367</v>
      </c>
      <c r="Y92" s="28">
        <f t="shared" si="20"/>
        <v>0.62427214659936348</v>
      </c>
      <c r="Z92" s="28">
        <f t="shared" si="20"/>
        <v>0.61238294923506098</v>
      </c>
      <c r="AA92" s="28">
        <f t="shared" si="20"/>
        <v>0.6</v>
      </c>
      <c r="AB92" s="28">
        <f t="shared" si="20"/>
        <v>0.67236910707943864</v>
      </c>
      <c r="AC92" s="28">
        <f t="shared" si="20"/>
        <v>0.62695461346124937</v>
      </c>
      <c r="AD92" s="28">
        <f t="shared" si="20"/>
        <v>0.61238422365767797</v>
      </c>
      <c r="AE92" s="28">
        <f t="shared" si="20"/>
        <v>0.57981442959629392</v>
      </c>
      <c r="AF92" s="28">
        <f t="shared" si="20"/>
        <v>0.59647676532795701</v>
      </c>
      <c r="AG92" s="28">
        <f t="shared" si="20"/>
        <v>0.58944266318673244</v>
      </c>
      <c r="AH92" s="28">
        <f t="shared" si="20"/>
        <v>0.64564740446197633</v>
      </c>
      <c r="AI92" s="28">
        <f t="shared" si="20"/>
        <v>0.59364448558046012</v>
      </c>
      <c r="AJ92" s="28">
        <f t="shared" si="20"/>
        <v>0.62254260507425063</v>
      </c>
      <c r="AK92" s="28">
        <f t="shared" si="16"/>
        <v>0.5062288048816892</v>
      </c>
      <c r="AL92" s="28">
        <f t="shared" si="16"/>
        <v>0.5062288048816892</v>
      </c>
      <c r="AM92" s="28">
        <f t="shared" si="16"/>
        <v>0.5062288048816892</v>
      </c>
      <c r="AN92" s="28">
        <f t="shared" si="16"/>
        <v>0.5062288048816892</v>
      </c>
      <c r="AO92" s="28">
        <f t="shared" si="16"/>
        <v>0.5062288048816892</v>
      </c>
      <c r="AP92" s="28">
        <f t="shared" si="16"/>
        <v>0.5062288048816892</v>
      </c>
      <c r="AQ92" s="2"/>
    </row>
    <row r="93" spans="1:43" x14ac:dyDescent="0.25">
      <c r="A93" t="str">
        <f t="shared" si="9"/>
        <v>GDO and other liquids</v>
      </c>
      <c r="C93" t="str">
        <f t="shared" si="10"/>
        <v>C_ES-WH-SS_OIL</v>
      </c>
      <c r="E93" t="str">
        <f t="shared" si="11"/>
        <v>NR_ES-SS-WatHeat</v>
      </c>
      <c r="F93" s="28">
        <f t="shared" si="19"/>
        <v>0.60968216033169531</v>
      </c>
      <c r="G93" s="28">
        <f t="shared" si="20"/>
        <v>0.62296069650733177</v>
      </c>
      <c r="H93" s="28">
        <f t="shared" si="20"/>
        <v>0.50118797881341193</v>
      </c>
      <c r="I93" s="28">
        <f t="shared" si="20"/>
        <v>0.64196549490667132</v>
      </c>
      <c r="J93" s="28">
        <f t="shared" si="20"/>
        <v>0.46232472664593588</v>
      </c>
      <c r="K93" s="28">
        <f t="shared" si="20"/>
        <v>0.54698986859033261</v>
      </c>
      <c r="L93" s="28">
        <f t="shared" si="20"/>
        <v>0.64196549490667132</v>
      </c>
      <c r="M93" s="28">
        <f t="shared" si="20"/>
        <v>0.58515687159968177</v>
      </c>
      <c r="N93" s="28">
        <f t="shared" si="20"/>
        <v>0.55014724650216107</v>
      </c>
      <c r="O93" s="28">
        <f t="shared" si="20"/>
        <v>0.52338400434479682</v>
      </c>
      <c r="P93" s="28">
        <f t="shared" si="20"/>
        <v>0.56344177798950623</v>
      </c>
      <c r="Q93" s="28">
        <f t="shared" si="20"/>
        <v>0.58265116795382099</v>
      </c>
      <c r="R93" s="28">
        <f t="shared" si="20"/>
        <v>0.47248107163657543</v>
      </c>
      <c r="S93" s="28">
        <f t="shared" si="20"/>
        <v>0.55896145653309759</v>
      </c>
      <c r="T93" s="28">
        <f t="shared" si="20"/>
        <v>0.6</v>
      </c>
      <c r="U93" s="28">
        <f t="shared" si="20"/>
        <v>0.59182255987559285</v>
      </c>
      <c r="V93" s="28">
        <f t="shared" si="20"/>
        <v>0.58515687159968177</v>
      </c>
      <c r="W93" s="28">
        <f t="shared" si="20"/>
        <v>0.57874846218708098</v>
      </c>
      <c r="X93" s="28">
        <f t="shared" si="20"/>
        <v>0.54699173886762031</v>
      </c>
      <c r="Y93" s="28">
        <f t="shared" si="20"/>
        <v>0.58265223666383914</v>
      </c>
      <c r="Z93" s="28">
        <f t="shared" si="20"/>
        <v>0.57155887279946116</v>
      </c>
      <c r="AA93" s="28">
        <f t="shared" si="20"/>
        <v>0.6</v>
      </c>
      <c r="AB93" s="28">
        <f t="shared" si="20"/>
        <v>0.62754346182917609</v>
      </c>
      <c r="AC93" s="28">
        <f t="shared" si="20"/>
        <v>0.58515687159968177</v>
      </c>
      <c r="AD93" s="28">
        <f t="shared" si="20"/>
        <v>0.57155910531953535</v>
      </c>
      <c r="AE93" s="28">
        <f t="shared" si="20"/>
        <v>0.54116067442980309</v>
      </c>
      <c r="AF93" s="28">
        <f t="shared" si="20"/>
        <v>0.55671277419880938</v>
      </c>
      <c r="AG93" s="28">
        <f t="shared" si="20"/>
        <v>0.55014722417938022</v>
      </c>
      <c r="AH93" s="28">
        <f t="shared" si="20"/>
        <v>0.60260398266309367</v>
      </c>
      <c r="AI93" s="28">
        <f t="shared" si="20"/>
        <v>0.55406943800989616</v>
      </c>
      <c r="AJ93" s="28">
        <f t="shared" si="20"/>
        <v>0.58104048415592224</v>
      </c>
      <c r="AK93" s="28">
        <f t="shared" si="16"/>
        <v>0.47248107163657543</v>
      </c>
      <c r="AL93" s="28">
        <f t="shared" si="16"/>
        <v>0.47248107163657543</v>
      </c>
      <c r="AM93" s="28">
        <f t="shared" si="16"/>
        <v>0.47248107163657543</v>
      </c>
      <c r="AN93" s="28">
        <f t="shared" si="16"/>
        <v>0.47248107163657543</v>
      </c>
      <c r="AO93" s="28">
        <f t="shared" si="16"/>
        <v>0.47248107163657543</v>
      </c>
      <c r="AP93" s="28">
        <f t="shared" si="16"/>
        <v>0.47248107163657543</v>
      </c>
      <c r="AQ93" s="2"/>
    </row>
    <row r="94" spans="1:43" x14ac:dyDescent="0.25">
      <c r="A94" t="str">
        <f t="shared" si="9"/>
        <v>LPG</v>
      </c>
      <c r="C94" t="str">
        <f t="shared" si="10"/>
        <v>C_ES-WH-SS_LPG</v>
      </c>
      <c r="E94" t="str">
        <f t="shared" si="11"/>
        <v>NR_ES-SS-WatHeat</v>
      </c>
      <c r="F94" s="28">
        <f t="shared" si="19"/>
        <v>0.62710251209237</v>
      </c>
      <c r="G94" s="28">
        <f t="shared" si="20"/>
        <v>0.64075738975544005</v>
      </c>
      <c r="H94" s="28">
        <f t="shared" si="20"/>
        <v>0.51550653842652983</v>
      </c>
      <c r="I94" s="28">
        <f t="shared" si="20"/>
        <v>0.66030593266058091</v>
      </c>
      <c r="J94" s="28">
        <f t="shared" si="20"/>
        <v>0.66666666666666663</v>
      </c>
      <c r="K94" s="28">
        <f t="shared" si="20"/>
        <v>0.66666666666666663</v>
      </c>
      <c r="L94" s="28">
        <f t="shared" si="20"/>
        <v>0.66030593266058091</v>
      </c>
      <c r="M94" s="28">
        <f t="shared" si="20"/>
        <v>0.60187543638611829</v>
      </c>
      <c r="N94" s="28">
        <f t="shared" si="20"/>
        <v>0.56586562587120148</v>
      </c>
      <c r="O94" s="28">
        <f t="shared" si="20"/>
        <v>0.53833784182319266</v>
      </c>
      <c r="P94" s="28">
        <f t="shared" si="20"/>
        <v>0.66666666666666663</v>
      </c>
      <c r="Q94" s="28">
        <f t="shared" si="20"/>
        <v>0.59929863141498196</v>
      </c>
      <c r="R94" s="28">
        <f t="shared" si="20"/>
        <v>0.48598115955219806</v>
      </c>
      <c r="S94" s="28">
        <f t="shared" si="20"/>
        <v>0.57493234425441309</v>
      </c>
      <c r="T94" s="28">
        <f t="shared" si="20"/>
        <v>0.57141450607154576</v>
      </c>
      <c r="U94" s="28">
        <f t="shared" si="20"/>
        <v>0.60873144456782702</v>
      </c>
      <c r="V94" s="28">
        <f t="shared" si="20"/>
        <v>0.60187543638611829</v>
      </c>
      <c r="W94" s="28">
        <f t="shared" si="20"/>
        <v>0.59528022164973515</v>
      </c>
      <c r="X94" s="28">
        <f t="shared" si="20"/>
        <v>0.66666666666666663</v>
      </c>
      <c r="Y94" s="28">
        <f t="shared" si="20"/>
        <v>0.59929878165709971</v>
      </c>
      <c r="Z94" s="28">
        <f t="shared" si="20"/>
        <v>0.58788831726503277</v>
      </c>
      <c r="AA94" s="28">
        <f t="shared" si="20"/>
        <v>0.47401029773897474</v>
      </c>
      <c r="AB94" s="28">
        <f t="shared" si="20"/>
        <v>0.64547332315164874</v>
      </c>
      <c r="AC94" s="28">
        <f t="shared" si="20"/>
        <v>0.60187543638611829</v>
      </c>
      <c r="AD94" s="28">
        <f t="shared" si="20"/>
        <v>0.58788939260837947</v>
      </c>
      <c r="AE94" s="28">
        <f t="shared" si="20"/>
        <v>0.55662080368926437</v>
      </c>
      <c r="AF94" s="28">
        <f t="shared" si="20"/>
        <v>0.5726194836110603</v>
      </c>
      <c r="AG94" s="28">
        <f t="shared" si="20"/>
        <v>0.56586659732154465</v>
      </c>
      <c r="AH94" s="28">
        <f t="shared" si="20"/>
        <v>0.61982327909435042</v>
      </c>
      <c r="AI94" s="28">
        <f t="shared" si="20"/>
        <v>0.56989791016701474</v>
      </c>
      <c r="AJ94" s="28">
        <f t="shared" si="20"/>
        <v>0.66666666666666663</v>
      </c>
      <c r="AK94" s="28">
        <f t="shared" si="16"/>
        <v>0.48598115955219806</v>
      </c>
      <c r="AL94" s="28">
        <f t="shared" si="16"/>
        <v>0.48598115955219806</v>
      </c>
      <c r="AM94" s="28">
        <f t="shared" si="16"/>
        <v>0.48598115955219806</v>
      </c>
      <c r="AN94" s="28">
        <f t="shared" si="16"/>
        <v>0.48598115955219806</v>
      </c>
      <c r="AO94" s="28">
        <f t="shared" si="16"/>
        <v>0.48598115955219806</v>
      </c>
      <c r="AP94" s="28">
        <f t="shared" si="16"/>
        <v>0.48598115955219806</v>
      </c>
      <c r="AQ94" s="2"/>
    </row>
    <row r="95" spans="1:43" x14ac:dyDescent="0.25">
      <c r="A95" t="str">
        <f t="shared" si="9"/>
        <v>Solar</v>
      </c>
      <c r="C95" t="str">
        <f t="shared" si="10"/>
        <v>C_ES-WH-SS_SOL</v>
      </c>
      <c r="E95" t="str">
        <f t="shared" si="11"/>
        <v>NR_ES-SS-WatHeat</v>
      </c>
      <c r="F95" s="28">
        <f t="shared" si="19"/>
        <v>1</v>
      </c>
      <c r="G95" s="28">
        <f t="shared" si="20"/>
        <v>1</v>
      </c>
      <c r="H95" s="28">
        <f t="shared" si="20"/>
        <v>1</v>
      </c>
      <c r="I95" s="28">
        <f t="shared" si="20"/>
        <v>1</v>
      </c>
      <c r="J95" s="28">
        <f t="shared" si="20"/>
        <v>1</v>
      </c>
      <c r="K95" s="28">
        <f t="shared" si="20"/>
        <v>1</v>
      </c>
      <c r="L95" s="28">
        <f t="shared" si="20"/>
        <v>1</v>
      </c>
      <c r="M95" s="28">
        <f t="shared" si="20"/>
        <v>1</v>
      </c>
      <c r="N95" s="28">
        <f t="shared" si="20"/>
        <v>1</v>
      </c>
      <c r="O95" s="28">
        <f t="shared" si="20"/>
        <v>1</v>
      </c>
      <c r="P95" s="28">
        <f t="shared" si="20"/>
        <v>1</v>
      </c>
      <c r="Q95" s="28">
        <f t="shared" si="20"/>
        <v>1</v>
      </c>
      <c r="R95" s="28">
        <f t="shared" si="20"/>
        <v>1</v>
      </c>
      <c r="S95" s="28">
        <f t="shared" si="20"/>
        <v>1</v>
      </c>
      <c r="T95" s="28">
        <f t="shared" si="20"/>
        <v>1</v>
      </c>
      <c r="U95" s="28">
        <f t="shared" si="20"/>
        <v>1</v>
      </c>
      <c r="V95" s="28">
        <f t="shared" si="20"/>
        <v>1</v>
      </c>
      <c r="W95" s="28">
        <f t="shared" si="20"/>
        <v>1</v>
      </c>
      <c r="X95" s="28">
        <f t="shared" si="20"/>
        <v>1</v>
      </c>
      <c r="Y95" s="28">
        <f t="shared" si="20"/>
        <v>1</v>
      </c>
      <c r="Z95" s="28">
        <f t="shared" si="20"/>
        <v>1</v>
      </c>
      <c r="AA95" s="28">
        <f t="shared" si="20"/>
        <v>1</v>
      </c>
      <c r="AB95" s="28">
        <f t="shared" si="20"/>
        <v>1</v>
      </c>
      <c r="AC95" s="28">
        <f t="shared" si="20"/>
        <v>1</v>
      </c>
      <c r="AD95" s="28">
        <f t="shared" si="20"/>
        <v>1</v>
      </c>
      <c r="AE95" s="28">
        <f t="shared" si="20"/>
        <v>1</v>
      </c>
      <c r="AF95" s="28">
        <f t="shared" si="20"/>
        <v>1</v>
      </c>
      <c r="AG95" s="28">
        <f t="shared" si="20"/>
        <v>1</v>
      </c>
      <c r="AH95" s="28">
        <f t="shared" si="20"/>
        <v>1</v>
      </c>
      <c r="AI95" s="28">
        <f t="shared" si="20"/>
        <v>1</v>
      </c>
      <c r="AJ95" s="28">
        <f t="shared" si="20"/>
        <v>1</v>
      </c>
      <c r="AK95" s="28">
        <f t="shared" si="16"/>
        <v>1</v>
      </c>
      <c r="AL95" s="28">
        <f t="shared" si="16"/>
        <v>1</v>
      </c>
      <c r="AM95" s="28">
        <f t="shared" si="16"/>
        <v>1</v>
      </c>
      <c r="AN95" s="28">
        <f t="shared" si="16"/>
        <v>1</v>
      </c>
      <c r="AO95" s="28">
        <f t="shared" si="16"/>
        <v>1</v>
      </c>
      <c r="AP95" s="28">
        <f t="shared" si="16"/>
        <v>1</v>
      </c>
      <c r="AQ95" s="2"/>
    </row>
    <row r="96" spans="1:43" x14ac:dyDescent="0.25">
      <c r="A96" t="str">
        <f t="shared" si="9"/>
        <v>Solids</v>
      </c>
      <c r="C96" t="str">
        <f t="shared" si="10"/>
        <v>C_ES-WH-SS_COA</v>
      </c>
      <c r="E96" t="str">
        <f t="shared" si="11"/>
        <v>NR_ES-SS-WatHeat</v>
      </c>
      <c r="F96" s="28">
        <f t="shared" si="19"/>
        <v>0.4</v>
      </c>
      <c r="G96" s="28">
        <f t="shared" si="20"/>
        <v>0.4</v>
      </c>
      <c r="H96" s="28">
        <f t="shared" si="20"/>
        <v>0.4</v>
      </c>
      <c r="I96" s="28">
        <f t="shared" si="20"/>
        <v>0.4</v>
      </c>
      <c r="J96" s="28">
        <f t="shared" si="20"/>
        <v>0.4</v>
      </c>
      <c r="K96" s="28">
        <f t="shared" si="20"/>
        <v>0.4</v>
      </c>
      <c r="L96" s="28">
        <f t="shared" si="20"/>
        <v>0.4</v>
      </c>
      <c r="M96" s="28">
        <f t="shared" si="20"/>
        <v>0.4</v>
      </c>
      <c r="N96" s="28">
        <f t="shared" si="20"/>
        <v>0.4</v>
      </c>
      <c r="O96" s="28">
        <f t="shared" si="20"/>
        <v>0.4</v>
      </c>
      <c r="P96" s="28">
        <f t="shared" si="20"/>
        <v>0.4</v>
      </c>
      <c r="Q96" s="28">
        <f t="shared" si="20"/>
        <v>0.4</v>
      </c>
      <c r="R96" s="28">
        <f t="shared" si="20"/>
        <v>0.4</v>
      </c>
      <c r="S96" s="28">
        <f t="shared" si="20"/>
        <v>0.4</v>
      </c>
      <c r="T96" s="28">
        <f t="shared" si="20"/>
        <v>0.4</v>
      </c>
      <c r="U96" s="28">
        <f t="shared" si="20"/>
        <v>0.4</v>
      </c>
      <c r="V96" s="28">
        <f t="shared" si="20"/>
        <v>0.4</v>
      </c>
      <c r="W96" s="28">
        <f t="shared" si="20"/>
        <v>0.4</v>
      </c>
      <c r="X96" s="28">
        <f t="shared" si="20"/>
        <v>0.4</v>
      </c>
      <c r="Y96" s="28">
        <f t="shared" si="20"/>
        <v>0.4</v>
      </c>
      <c r="Z96" s="28">
        <f t="shared" si="20"/>
        <v>0.4</v>
      </c>
      <c r="AA96" s="28">
        <f t="shared" si="20"/>
        <v>0.4</v>
      </c>
      <c r="AB96" s="28">
        <f t="shared" si="20"/>
        <v>0.4</v>
      </c>
      <c r="AC96" s="28">
        <f t="shared" si="20"/>
        <v>0.4</v>
      </c>
      <c r="AD96" s="28">
        <f t="shared" si="20"/>
        <v>0.506238228280525</v>
      </c>
      <c r="AE96" s="28">
        <f t="shared" si="20"/>
        <v>0.4</v>
      </c>
      <c r="AF96" s="28">
        <f t="shared" si="20"/>
        <v>0.4</v>
      </c>
      <c r="AG96" s="28">
        <f t="shared" si="20"/>
        <v>0.4</v>
      </c>
      <c r="AH96" s="28">
        <f t="shared" si="20"/>
        <v>0.4</v>
      </c>
      <c r="AI96" s="28">
        <f t="shared" si="20"/>
        <v>0.4907460191594693</v>
      </c>
      <c r="AJ96" s="28">
        <f t="shared" si="20"/>
        <v>0.4</v>
      </c>
      <c r="AK96" s="28">
        <f t="shared" si="16"/>
        <v>0.4</v>
      </c>
      <c r="AL96" s="28">
        <f t="shared" si="16"/>
        <v>0.4</v>
      </c>
      <c r="AM96" s="28">
        <f t="shared" si="16"/>
        <v>0.4</v>
      </c>
      <c r="AN96" s="28">
        <f t="shared" si="16"/>
        <v>0.4</v>
      </c>
      <c r="AO96" s="28">
        <f t="shared" si="16"/>
        <v>0.4</v>
      </c>
      <c r="AP96" s="28">
        <f t="shared" si="16"/>
        <v>0.4</v>
      </c>
      <c r="AQ96" s="2"/>
    </row>
    <row r="97" spans="1:43" x14ac:dyDescent="0.25">
      <c r="A97" t="str">
        <f t="shared" si="9"/>
        <v>Biomass and wastes</v>
      </c>
      <c r="C97" t="str">
        <f t="shared" si="10"/>
        <v>C_ES-WH-OF_BIO</v>
      </c>
      <c r="E97" t="str">
        <f t="shared" si="11"/>
        <v>NR_ES-OF-WatHeat</v>
      </c>
      <c r="F97" s="28">
        <f>F89</f>
        <v>0.52258518286964672</v>
      </c>
      <c r="G97" s="28">
        <f t="shared" si="20"/>
        <v>0.53396362894475713</v>
      </c>
      <c r="H97" s="28">
        <f t="shared" si="20"/>
        <v>0.42959050989219083</v>
      </c>
      <c r="I97" s="28">
        <f t="shared" si="20"/>
        <v>0.5</v>
      </c>
      <c r="J97" s="28">
        <f t="shared" si="20"/>
        <v>0.39627706516162131</v>
      </c>
      <c r="K97" s="28">
        <f t="shared" si="20"/>
        <v>0.46884830333710686</v>
      </c>
      <c r="L97" s="28">
        <f t="shared" si="20"/>
        <v>0.5</v>
      </c>
      <c r="M97" s="28">
        <f t="shared" si="20"/>
        <v>0.50156230843911631</v>
      </c>
      <c r="N97" s="28">
        <f t="shared" si="20"/>
        <v>0.47155471498096663</v>
      </c>
      <c r="O97" s="28">
        <f t="shared" si="20"/>
        <v>0.4486136456817616</v>
      </c>
      <c r="P97" s="28">
        <f t="shared" si="20"/>
        <v>0.48294820161097379</v>
      </c>
      <c r="Q97" s="28">
        <f t="shared" si="20"/>
        <v>0.49941597354146583</v>
      </c>
      <c r="R97" s="28">
        <f t="shared" si="20"/>
        <v>0.5</v>
      </c>
      <c r="S97" s="28">
        <f t="shared" si="20"/>
        <v>0.47910754595291843</v>
      </c>
      <c r="T97" s="28">
        <f t="shared" si="20"/>
        <v>0.47617726824457596</v>
      </c>
      <c r="U97" s="28">
        <f t="shared" si="20"/>
        <v>0.50727608345081499</v>
      </c>
      <c r="V97" s="28">
        <f t="shared" si="20"/>
        <v>0.50156230843911631</v>
      </c>
      <c r="W97" s="28">
        <f t="shared" si="20"/>
        <v>0.5</v>
      </c>
      <c r="X97" s="28">
        <f t="shared" si="20"/>
        <v>0.46884739585898316</v>
      </c>
      <c r="Y97" s="28">
        <f t="shared" si="20"/>
        <v>0.5</v>
      </c>
      <c r="Z97" s="28">
        <f t="shared" si="20"/>
        <v>0.48990782401059402</v>
      </c>
      <c r="AA97" s="28">
        <f t="shared" si="20"/>
        <v>0.5</v>
      </c>
      <c r="AB97" s="28">
        <f t="shared" si="20"/>
        <v>0.53789395156662456</v>
      </c>
      <c r="AC97" s="28">
        <f t="shared" si="20"/>
        <v>0.50156230843911631</v>
      </c>
      <c r="AD97" s="28">
        <f t="shared" si="20"/>
        <v>0.48990781376711351</v>
      </c>
      <c r="AE97" s="28">
        <f t="shared" si="20"/>
        <v>0.5</v>
      </c>
      <c r="AF97" s="28">
        <f t="shared" si="20"/>
        <v>0.5</v>
      </c>
      <c r="AG97" s="28">
        <f t="shared" si="20"/>
        <v>0.47155511961869151</v>
      </c>
      <c r="AH97" s="28">
        <f t="shared" si="20"/>
        <v>0.5</v>
      </c>
      <c r="AI97" s="28">
        <f t="shared" si="20"/>
        <v>0.47491658542613513</v>
      </c>
      <c r="AJ97" s="28">
        <f t="shared" si="20"/>
        <v>0.49803396448371229</v>
      </c>
      <c r="AK97" s="28">
        <f t="shared" ref="AK97:AP99" si="21">AK89</f>
        <v>0.5</v>
      </c>
      <c r="AL97" s="28">
        <f t="shared" si="21"/>
        <v>0.5</v>
      </c>
      <c r="AM97" s="28">
        <f t="shared" si="21"/>
        <v>0.5</v>
      </c>
      <c r="AN97" s="28">
        <f t="shared" si="21"/>
        <v>0.5</v>
      </c>
      <c r="AO97" s="28">
        <f t="shared" si="21"/>
        <v>0.5</v>
      </c>
      <c r="AP97" s="28">
        <f t="shared" si="21"/>
        <v>0.5</v>
      </c>
      <c r="AQ97" s="2"/>
    </row>
    <row r="98" spans="1:43" x14ac:dyDescent="0.25">
      <c r="A98" t="str">
        <f t="shared" si="9"/>
        <v>Derived heat</v>
      </c>
      <c r="C98" t="str">
        <f t="shared" si="10"/>
        <v>C_ES-WH-OF_HET</v>
      </c>
      <c r="E98" t="str">
        <f t="shared" si="11"/>
        <v>NR_ES-OF-WatHeat</v>
      </c>
      <c r="F98" s="28">
        <f t="shared" ref="F98:U104" si="22">F90</f>
        <v>0.82950118423481234</v>
      </c>
      <c r="G98" s="28">
        <f t="shared" si="22"/>
        <v>0.84756507296540018</v>
      </c>
      <c r="H98" s="28">
        <f t="shared" si="22"/>
        <v>0.68188659727912515</v>
      </c>
      <c r="I98" s="28">
        <f t="shared" si="22"/>
        <v>0.8734203811490231</v>
      </c>
      <c r="J98" s="28">
        <f t="shared" si="22"/>
        <v>0.6</v>
      </c>
      <c r="K98" s="28">
        <f t="shared" si="22"/>
        <v>0.74420502028242907</v>
      </c>
      <c r="L98" s="28">
        <f t="shared" si="22"/>
        <v>0.8734203811490231</v>
      </c>
      <c r="M98" s="28">
        <f t="shared" si="22"/>
        <v>0.79613153157536221</v>
      </c>
      <c r="N98" s="28">
        <f t="shared" si="22"/>
        <v>0.7485014006637446</v>
      </c>
      <c r="O98" s="28">
        <f t="shared" si="22"/>
        <v>0.6</v>
      </c>
      <c r="P98" s="28">
        <f t="shared" si="22"/>
        <v>0.76658436240028971</v>
      </c>
      <c r="Q98" s="28">
        <f t="shared" si="22"/>
        <v>0.79272698587994006</v>
      </c>
      <c r="R98" s="28">
        <f t="shared" si="22"/>
        <v>0.6</v>
      </c>
      <c r="S98" s="28">
        <f t="shared" si="22"/>
        <v>0.76049125912812565</v>
      </c>
      <c r="T98" s="28">
        <f t="shared" si="22"/>
        <v>0.75583806032307688</v>
      </c>
      <c r="U98" s="28">
        <f t="shared" si="22"/>
        <v>0.6</v>
      </c>
      <c r="V98" s="28">
        <f t="shared" si="20"/>
        <v>0.79613153157536221</v>
      </c>
      <c r="W98" s="28">
        <f t="shared" si="20"/>
        <v>0.78741449604583935</v>
      </c>
      <c r="X98" s="28">
        <f t="shared" si="20"/>
        <v>0.74420440730545112</v>
      </c>
      <c r="Y98" s="28">
        <f t="shared" si="20"/>
        <v>0.79272490530303019</v>
      </c>
      <c r="Z98" s="28">
        <f t="shared" si="20"/>
        <v>0.7776321889102279</v>
      </c>
      <c r="AA98" s="28">
        <f t="shared" si="20"/>
        <v>0.6</v>
      </c>
      <c r="AB98" s="28">
        <f t="shared" si="20"/>
        <v>0.85379972978501617</v>
      </c>
      <c r="AC98" s="28">
        <f t="shared" si="20"/>
        <v>0.79613153157536221</v>
      </c>
      <c r="AD98" s="28">
        <f t="shared" si="20"/>
        <v>0.77763694185331655</v>
      </c>
      <c r="AE98" s="28">
        <f t="shared" si="20"/>
        <v>0.73626804770872567</v>
      </c>
      <c r="AF98" s="28">
        <f t="shared" si="20"/>
        <v>0.75743233774605512</v>
      </c>
      <c r="AG98" s="28">
        <f t="shared" si="20"/>
        <v>0.74849824218209338</v>
      </c>
      <c r="AH98" s="28">
        <f t="shared" si="20"/>
        <v>0.81986938629450701</v>
      </c>
      <c r="AI98" s="28">
        <f t="shared" si="20"/>
        <v>0.7538340720627188</v>
      </c>
      <c r="AJ98" s="28">
        <f t="shared" si="20"/>
        <v>0.79052963098158724</v>
      </c>
      <c r="AK98" s="28">
        <f t="shared" si="21"/>
        <v>0.6</v>
      </c>
      <c r="AL98" s="28">
        <f t="shared" si="21"/>
        <v>0.6</v>
      </c>
      <c r="AM98" s="28">
        <f t="shared" si="21"/>
        <v>0.6</v>
      </c>
      <c r="AN98" s="28">
        <f t="shared" si="21"/>
        <v>0.6</v>
      </c>
      <c r="AO98" s="28">
        <f t="shared" si="21"/>
        <v>0.6</v>
      </c>
      <c r="AP98" s="28">
        <f t="shared" si="21"/>
        <v>0.6</v>
      </c>
      <c r="AQ98" s="2"/>
    </row>
    <row r="99" spans="1:43" x14ac:dyDescent="0.25">
      <c r="A99" t="str">
        <f t="shared" si="9"/>
        <v>Electricity</v>
      </c>
      <c r="C99" t="str">
        <f t="shared" si="10"/>
        <v>C_ES-WH-OF_ELC</v>
      </c>
      <c r="E99" t="str">
        <f t="shared" si="11"/>
        <v>NR_ES-OF-WatHeat</v>
      </c>
      <c r="F99" s="28">
        <f t="shared" si="22"/>
        <v>0.80129817444219054</v>
      </c>
      <c r="G99" s="28">
        <f t="shared" si="20"/>
        <v>0.81874589207059267</v>
      </c>
      <c r="H99" s="28">
        <f t="shared" si="20"/>
        <v>0.65870487814988055</v>
      </c>
      <c r="I99" s="28">
        <f t="shared" si="20"/>
        <v>0.84372457204268059</v>
      </c>
      <c r="J99" s="28">
        <f t="shared" si="20"/>
        <v>0.60762576705303406</v>
      </c>
      <c r="K99" s="28">
        <f t="shared" si="20"/>
        <v>0.71890182942350478</v>
      </c>
      <c r="L99" s="28">
        <f t="shared" si="20"/>
        <v>0.84372457204268059</v>
      </c>
      <c r="M99" s="28">
        <f t="shared" si="20"/>
        <v>0.76906371732138878</v>
      </c>
      <c r="N99" s="28">
        <f t="shared" si="20"/>
        <v>0.72305210658482144</v>
      </c>
      <c r="O99" s="28">
        <f t="shared" si="20"/>
        <v>0.6878756318080349</v>
      </c>
      <c r="P99" s="28">
        <f t="shared" si="20"/>
        <v>0.74052089032220914</v>
      </c>
      <c r="Q99" s="28">
        <f t="shared" si="20"/>
        <v>0.76577084409834051</v>
      </c>
      <c r="R99" s="28">
        <f t="shared" si="20"/>
        <v>0.6209734467468383</v>
      </c>
      <c r="S99" s="28">
        <f t="shared" si="20"/>
        <v>0.73463332696680073</v>
      </c>
      <c r="T99" s="28">
        <f t="shared" si="20"/>
        <v>0.7301389362447871</v>
      </c>
      <c r="U99" s="28">
        <f t="shared" si="20"/>
        <v>0.77782189943744895</v>
      </c>
      <c r="V99" s="28">
        <f t="shared" si="20"/>
        <v>0.76906371732138878</v>
      </c>
      <c r="W99" s="28">
        <f t="shared" si="20"/>
        <v>0.76064078097297505</v>
      </c>
      <c r="X99" s="28">
        <f t="shared" si="20"/>
        <v>0.71889946357501289</v>
      </c>
      <c r="Y99" s="28">
        <f t="shared" si="20"/>
        <v>0.76576844679983702</v>
      </c>
      <c r="Z99" s="28">
        <f t="shared" si="20"/>
        <v>0.75119162212868751</v>
      </c>
      <c r="AA99" s="28">
        <f t="shared" si="20"/>
        <v>0.60568177245928501</v>
      </c>
      <c r="AB99" s="28">
        <f t="shared" si="20"/>
        <v>0.8247705306444304</v>
      </c>
      <c r="AC99" s="28">
        <f t="shared" si="20"/>
        <v>0.76906371732138878</v>
      </c>
      <c r="AD99" s="28">
        <f t="shared" si="20"/>
        <v>0.75119111949339001</v>
      </c>
      <c r="AE99" s="28">
        <f t="shared" si="20"/>
        <v>0.71123778633130297</v>
      </c>
      <c r="AF99" s="28">
        <f t="shared" si="20"/>
        <v>0.73167867750328086</v>
      </c>
      <c r="AG99" s="28">
        <f t="shared" si="20"/>
        <v>0.72305151215375918</v>
      </c>
      <c r="AH99" s="28">
        <f t="shared" si="20"/>
        <v>0.79199113283692391</v>
      </c>
      <c r="AI99" s="28">
        <f t="shared" si="20"/>
        <v>0.72820621487632486</v>
      </c>
      <c r="AJ99" s="28">
        <f t="shared" si="20"/>
        <v>0.76365199742817091</v>
      </c>
      <c r="AK99" s="28">
        <f t="shared" si="21"/>
        <v>0.6209734467468383</v>
      </c>
      <c r="AL99" s="28">
        <f t="shared" si="21"/>
        <v>0.6209734467468383</v>
      </c>
      <c r="AM99" s="28">
        <f t="shared" si="21"/>
        <v>0.6209734467468383</v>
      </c>
      <c r="AN99" s="28">
        <f t="shared" si="21"/>
        <v>0.6209734467468383</v>
      </c>
      <c r="AO99" s="28">
        <f t="shared" si="21"/>
        <v>0.6209734467468383</v>
      </c>
      <c r="AP99" s="28">
        <f t="shared" si="21"/>
        <v>0.6209734467468383</v>
      </c>
      <c r="AQ99" s="2"/>
    </row>
    <row r="100" spans="1:43" x14ac:dyDescent="0.25">
      <c r="A100" t="str">
        <f t="shared" si="9"/>
        <v>Gas</v>
      </c>
      <c r="C100" t="str">
        <f t="shared" si="10"/>
        <v>C_ES-WH-OF_GAS</v>
      </c>
      <c r="E100" t="str">
        <f t="shared" si="11"/>
        <v>NR_ES-OF-WatHeat</v>
      </c>
      <c r="F100" s="28">
        <f t="shared" si="22"/>
        <v>0.65323309462780432</v>
      </c>
      <c r="G100" s="28">
        <f t="shared" si="20"/>
        <v>0.66745795482648318</v>
      </c>
      <c r="H100" s="28">
        <f t="shared" si="20"/>
        <v>0.53698897665133238</v>
      </c>
      <c r="I100" s="28">
        <f t="shared" si="20"/>
        <v>0.68781827586458111</v>
      </c>
      <c r="J100" s="28">
        <f t="shared" si="20"/>
        <v>0.6</v>
      </c>
      <c r="K100" s="28">
        <f t="shared" si="20"/>
        <v>0.58605952228892577</v>
      </c>
      <c r="L100" s="28">
        <f t="shared" si="20"/>
        <v>0.68781827586458111</v>
      </c>
      <c r="M100" s="28">
        <f t="shared" si="20"/>
        <v>0.62695461346124937</v>
      </c>
      <c r="N100" s="28">
        <f t="shared" si="20"/>
        <v>0.5894428656355345</v>
      </c>
      <c r="O100" s="28">
        <f t="shared" si="20"/>
        <v>0.560769385328026</v>
      </c>
      <c r="P100" s="28">
        <f t="shared" si="20"/>
        <v>0.60368694531344402</v>
      </c>
      <c r="Q100" s="28">
        <f t="shared" si="20"/>
        <v>0.62426949722203173</v>
      </c>
      <c r="R100" s="28">
        <f t="shared" si="20"/>
        <v>0.5062288048816892</v>
      </c>
      <c r="S100" s="28">
        <f t="shared" si="20"/>
        <v>0.59888489314375859</v>
      </c>
      <c r="T100" s="28">
        <f t="shared" si="20"/>
        <v>0.59521972424098357</v>
      </c>
      <c r="U100" s="28">
        <f t="shared" si="20"/>
        <v>0.63409355433985615</v>
      </c>
      <c r="V100" s="28">
        <f t="shared" si="20"/>
        <v>0.62695461346124937</v>
      </c>
      <c r="W100" s="28">
        <f t="shared" si="20"/>
        <v>0.62008671592583553</v>
      </c>
      <c r="X100" s="28">
        <f t="shared" si="20"/>
        <v>0.58605978029464367</v>
      </c>
      <c r="Y100" s="28">
        <f t="shared" si="20"/>
        <v>0.62427214659936348</v>
      </c>
      <c r="Z100" s="28">
        <f t="shared" si="20"/>
        <v>0.61238294923506098</v>
      </c>
      <c r="AA100" s="28">
        <f t="shared" si="20"/>
        <v>0.6</v>
      </c>
      <c r="AB100" s="28">
        <f t="shared" si="20"/>
        <v>0.67236910707943864</v>
      </c>
      <c r="AC100" s="28">
        <f t="shared" si="20"/>
        <v>0.62695461346124937</v>
      </c>
      <c r="AD100" s="28">
        <f t="shared" ref="G100:AJ104" si="23">AD92</f>
        <v>0.61238422365767797</v>
      </c>
      <c r="AE100" s="28">
        <f t="shared" si="23"/>
        <v>0.57981442959629392</v>
      </c>
      <c r="AF100" s="28">
        <f t="shared" si="23"/>
        <v>0.59647676532795701</v>
      </c>
      <c r="AG100" s="28">
        <f t="shared" si="23"/>
        <v>0.58944266318673244</v>
      </c>
      <c r="AH100" s="28">
        <f t="shared" si="23"/>
        <v>0.64564740446197633</v>
      </c>
      <c r="AI100" s="28">
        <f t="shared" si="23"/>
        <v>0.59364448558046012</v>
      </c>
      <c r="AJ100" s="28">
        <f t="shared" si="23"/>
        <v>0.62254260507425063</v>
      </c>
      <c r="AK100" s="28">
        <f t="shared" ref="AK100:AP100" si="24">AK92</f>
        <v>0.5062288048816892</v>
      </c>
      <c r="AL100" s="28">
        <f t="shared" si="24"/>
        <v>0.5062288048816892</v>
      </c>
      <c r="AM100" s="28">
        <f t="shared" si="24"/>
        <v>0.5062288048816892</v>
      </c>
      <c r="AN100" s="28">
        <f t="shared" si="24"/>
        <v>0.5062288048816892</v>
      </c>
      <c r="AO100" s="28">
        <f t="shared" si="24"/>
        <v>0.5062288048816892</v>
      </c>
      <c r="AP100" s="28">
        <f t="shared" si="24"/>
        <v>0.5062288048816892</v>
      </c>
      <c r="AQ100" s="2"/>
    </row>
    <row r="101" spans="1:43" x14ac:dyDescent="0.25">
      <c r="A101" t="str">
        <f t="shared" si="9"/>
        <v>GDO and other liquids</v>
      </c>
      <c r="C101" t="str">
        <f t="shared" si="10"/>
        <v>C_ES-WH-OF_OIL</v>
      </c>
      <c r="E101" t="str">
        <f t="shared" si="11"/>
        <v>NR_ES-OF-WatHeat</v>
      </c>
      <c r="F101" s="28">
        <f t="shared" si="22"/>
        <v>0.60968216033169531</v>
      </c>
      <c r="G101" s="28">
        <f t="shared" si="23"/>
        <v>0.62296069650733177</v>
      </c>
      <c r="H101" s="28">
        <f t="shared" si="23"/>
        <v>0.50118797881341193</v>
      </c>
      <c r="I101" s="28">
        <f t="shared" si="23"/>
        <v>0.64196549490667132</v>
      </c>
      <c r="J101" s="28">
        <f t="shared" si="23"/>
        <v>0.46232472664593588</v>
      </c>
      <c r="K101" s="28">
        <f t="shared" si="23"/>
        <v>0.54698986859033261</v>
      </c>
      <c r="L101" s="28">
        <f t="shared" si="23"/>
        <v>0.64196549490667132</v>
      </c>
      <c r="M101" s="28">
        <f t="shared" si="23"/>
        <v>0.58515687159968177</v>
      </c>
      <c r="N101" s="28">
        <f t="shared" si="23"/>
        <v>0.55014724650216107</v>
      </c>
      <c r="O101" s="28">
        <f t="shared" si="23"/>
        <v>0.52338400434479682</v>
      </c>
      <c r="P101" s="28">
        <f t="shared" si="23"/>
        <v>0.56344177798950623</v>
      </c>
      <c r="Q101" s="28">
        <f t="shared" si="23"/>
        <v>0.58265116795382099</v>
      </c>
      <c r="R101" s="28">
        <f t="shared" si="23"/>
        <v>0.47248107163657543</v>
      </c>
      <c r="S101" s="28">
        <f t="shared" si="23"/>
        <v>0.55896145653309759</v>
      </c>
      <c r="T101" s="28">
        <f t="shared" si="23"/>
        <v>0.6</v>
      </c>
      <c r="U101" s="28">
        <f t="shared" si="23"/>
        <v>0.59182255987559285</v>
      </c>
      <c r="V101" s="28">
        <f t="shared" si="23"/>
        <v>0.58515687159968177</v>
      </c>
      <c r="W101" s="28">
        <f t="shared" si="23"/>
        <v>0.57874846218708098</v>
      </c>
      <c r="X101" s="28">
        <f t="shared" si="23"/>
        <v>0.54699173886762031</v>
      </c>
      <c r="Y101" s="28">
        <f t="shared" si="23"/>
        <v>0.58265223666383914</v>
      </c>
      <c r="Z101" s="28">
        <f t="shared" si="23"/>
        <v>0.57155887279946116</v>
      </c>
      <c r="AA101" s="28">
        <f t="shared" si="23"/>
        <v>0.6</v>
      </c>
      <c r="AB101" s="28">
        <f t="shared" si="23"/>
        <v>0.62754346182917609</v>
      </c>
      <c r="AC101" s="28">
        <f t="shared" si="23"/>
        <v>0.58515687159968177</v>
      </c>
      <c r="AD101" s="28">
        <f t="shared" si="23"/>
        <v>0.57155910531953535</v>
      </c>
      <c r="AE101" s="28">
        <f t="shared" si="23"/>
        <v>0.54116067442980309</v>
      </c>
      <c r="AF101" s="28">
        <f t="shared" si="23"/>
        <v>0.55671277419880938</v>
      </c>
      <c r="AG101" s="28">
        <f t="shared" si="23"/>
        <v>0.55014722417938022</v>
      </c>
      <c r="AH101" s="28">
        <f t="shared" si="23"/>
        <v>0.60260398266309367</v>
      </c>
      <c r="AI101" s="28">
        <f t="shared" si="23"/>
        <v>0.55406943800989616</v>
      </c>
      <c r="AJ101" s="28">
        <f t="shared" si="23"/>
        <v>0.58104048415592224</v>
      </c>
      <c r="AK101" s="28">
        <f t="shared" ref="AK101:AP101" si="25">AK93</f>
        <v>0.47248107163657543</v>
      </c>
      <c r="AL101" s="28">
        <f t="shared" si="25"/>
        <v>0.47248107163657543</v>
      </c>
      <c r="AM101" s="28">
        <f t="shared" si="25"/>
        <v>0.47248107163657543</v>
      </c>
      <c r="AN101" s="28">
        <f t="shared" si="25"/>
        <v>0.47248107163657543</v>
      </c>
      <c r="AO101" s="28">
        <f t="shared" si="25"/>
        <v>0.47248107163657543</v>
      </c>
      <c r="AP101" s="28">
        <f t="shared" si="25"/>
        <v>0.47248107163657543</v>
      </c>
      <c r="AQ101" s="2"/>
    </row>
    <row r="102" spans="1:43" x14ac:dyDescent="0.25">
      <c r="A102" t="str">
        <f t="shared" si="9"/>
        <v>LPG</v>
      </c>
      <c r="C102" t="str">
        <f t="shared" si="10"/>
        <v>C_ES-WH-OF_LPG</v>
      </c>
      <c r="E102" t="str">
        <f t="shared" si="11"/>
        <v>NR_ES-OF-WatHeat</v>
      </c>
      <c r="F102" s="28">
        <f t="shared" si="22"/>
        <v>0.62710251209237</v>
      </c>
      <c r="G102" s="28">
        <f t="shared" si="23"/>
        <v>0.64075738975544005</v>
      </c>
      <c r="H102" s="28">
        <f t="shared" si="23"/>
        <v>0.51550653842652983</v>
      </c>
      <c r="I102" s="28">
        <f t="shared" si="23"/>
        <v>0.66030593266058091</v>
      </c>
      <c r="J102" s="28">
        <f t="shared" si="23"/>
        <v>0.66666666666666663</v>
      </c>
      <c r="K102" s="28">
        <f t="shared" si="23"/>
        <v>0.66666666666666663</v>
      </c>
      <c r="L102" s="28">
        <f t="shared" si="23"/>
        <v>0.66030593266058091</v>
      </c>
      <c r="M102" s="28">
        <f t="shared" si="23"/>
        <v>0.60187543638611829</v>
      </c>
      <c r="N102" s="28">
        <f t="shared" si="23"/>
        <v>0.56586562587120148</v>
      </c>
      <c r="O102" s="28">
        <f t="shared" si="23"/>
        <v>0.53833784182319266</v>
      </c>
      <c r="P102" s="28">
        <f t="shared" si="23"/>
        <v>0.66666666666666663</v>
      </c>
      <c r="Q102" s="28">
        <f t="shared" si="23"/>
        <v>0.59929863141498196</v>
      </c>
      <c r="R102" s="28">
        <f t="shared" si="23"/>
        <v>0.48598115955219806</v>
      </c>
      <c r="S102" s="28">
        <f t="shared" si="23"/>
        <v>0.57493234425441309</v>
      </c>
      <c r="T102" s="28">
        <f t="shared" si="23"/>
        <v>0.57141450607154576</v>
      </c>
      <c r="U102" s="28">
        <f t="shared" si="23"/>
        <v>0.60873144456782702</v>
      </c>
      <c r="V102" s="28">
        <f t="shared" si="23"/>
        <v>0.60187543638611829</v>
      </c>
      <c r="W102" s="28">
        <f t="shared" si="23"/>
        <v>0.59528022164973515</v>
      </c>
      <c r="X102" s="28">
        <f t="shared" si="23"/>
        <v>0.66666666666666663</v>
      </c>
      <c r="Y102" s="28">
        <f t="shared" si="23"/>
        <v>0.59929878165709971</v>
      </c>
      <c r="Z102" s="28">
        <f t="shared" si="23"/>
        <v>0.58788831726503277</v>
      </c>
      <c r="AA102" s="28">
        <f t="shared" si="23"/>
        <v>0.47401029773897474</v>
      </c>
      <c r="AB102" s="28">
        <f t="shared" si="23"/>
        <v>0.64547332315164874</v>
      </c>
      <c r="AC102" s="28">
        <f t="shared" si="23"/>
        <v>0.60187543638611829</v>
      </c>
      <c r="AD102" s="28">
        <f t="shared" si="23"/>
        <v>0.58788939260837947</v>
      </c>
      <c r="AE102" s="28">
        <f t="shared" si="23"/>
        <v>0.55662080368926437</v>
      </c>
      <c r="AF102" s="28">
        <f t="shared" si="23"/>
        <v>0.5726194836110603</v>
      </c>
      <c r="AG102" s="28">
        <f t="shared" si="23"/>
        <v>0.56586659732154465</v>
      </c>
      <c r="AH102" s="28">
        <f t="shared" si="23"/>
        <v>0.61982327909435042</v>
      </c>
      <c r="AI102" s="28">
        <f t="shared" si="23"/>
        <v>0.56989791016701474</v>
      </c>
      <c r="AJ102" s="28">
        <f t="shared" si="23"/>
        <v>0.66666666666666663</v>
      </c>
      <c r="AK102" s="28">
        <f t="shared" ref="AK102:AP102" si="26">AK94</f>
        <v>0.48598115955219806</v>
      </c>
      <c r="AL102" s="28">
        <f t="shared" si="26"/>
        <v>0.48598115955219806</v>
      </c>
      <c r="AM102" s="28">
        <f t="shared" si="26"/>
        <v>0.48598115955219806</v>
      </c>
      <c r="AN102" s="28">
        <f t="shared" si="26"/>
        <v>0.48598115955219806</v>
      </c>
      <c r="AO102" s="28">
        <f t="shared" si="26"/>
        <v>0.48598115955219806</v>
      </c>
      <c r="AP102" s="28">
        <f t="shared" si="26"/>
        <v>0.48598115955219806</v>
      </c>
      <c r="AQ102" s="2"/>
    </row>
    <row r="103" spans="1:43" x14ac:dyDescent="0.25">
      <c r="A103" t="str">
        <f t="shared" si="9"/>
        <v>Solar</v>
      </c>
      <c r="C103" t="str">
        <f t="shared" si="10"/>
        <v>C_ES-WH-OF_SOL</v>
      </c>
      <c r="E103" t="str">
        <f t="shared" si="11"/>
        <v>NR_ES-OF-WatHeat</v>
      </c>
      <c r="F103" s="28">
        <f t="shared" si="22"/>
        <v>1</v>
      </c>
      <c r="G103" s="28">
        <f t="shared" si="23"/>
        <v>1</v>
      </c>
      <c r="H103" s="28">
        <f t="shared" si="23"/>
        <v>1</v>
      </c>
      <c r="I103" s="28">
        <f t="shared" si="23"/>
        <v>1</v>
      </c>
      <c r="J103" s="28">
        <f t="shared" si="23"/>
        <v>1</v>
      </c>
      <c r="K103" s="28">
        <f t="shared" si="23"/>
        <v>1</v>
      </c>
      <c r="L103" s="28">
        <f t="shared" si="23"/>
        <v>1</v>
      </c>
      <c r="M103" s="28">
        <f t="shared" si="23"/>
        <v>1</v>
      </c>
      <c r="N103" s="28">
        <f t="shared" si="23"/>
        <v>1</v>
      </c>
      <c r="O103" s="28">
        <f t="shared" si="23"/>
        <v>1</v>
      </c>
      <c r="P103" s="28">
        <f t="shared" si="23"/>
        <v>1</v>
      </c>
      <c r="Q103" s="28">
        <f t="shared" si="23"/>
        <v>1</v>
      </c>
      <c r="R103" s="28">
        <f t="shared" si="23"/>
        <v>1</v>
      </c>
      <c r="S103" s="28">
        <f t="shared" si="23"/>
        <v>1</v>
      </c>
      <c r="T103" s="28">
        <f t="shared" si="23"/>
        <v>1</v>
      </c>
      <c r="U103" s="28">
        <f t="shared" si="23"/>
        <v>1</v>
      </c>
      <c r="V103" s="28">
        <f t="shared" si="23"/>
        <v>1</v>
      </c>
      <c r="W103" s="28">
        <f t="shared" si="23"/>
        <v>1</v>
      </c>
      <c r="X103" s="28">
        <f t="shared" si="23"/>
        <v>1</v>
      </c>
      <c r="Y103" s="28">
        <f t="shared" si="23"/>
        <v>1</v>
      </c>
      <c r="Z103" s="28">
        <f t="shared" si="23"/>
        <v>1</v>
      </c>
      <c r="AA103" s="28">
        <f t="shared" si="23"/>
        <v>1</v>
      </c>
      <c r="AB103" s="28">
        <f t="shared" si="23"/>
        <v>1</v>
      </c>
      <c r="AC103" s="28">
        <f t="shared" si="23"/>
        <v>1</v>
      </c>
      <c r="AD103" s="28">
        <f t="shared" si="23"/>
        <v>1</v>
      </c>
      <c r="AE103" s="28">
        <f t="shared" si="23"/>
        <v>1</v>
      </c>
      <c r="AF103" s="28">
        <f t="shared" si="23"/>
        <v>1</v>
      </c>
      <c r="AG103" s="28">
        <f t="shared" si="23"/>
        <v>1</v>
      </c>
      <c r="AH103" s="28">
        <f t="shared" si="23"/>
        <v>1</v>
      </c>
      <c r="AI103" s="28">
        <f t="shared" si="23"/>
        <v>1</v>
      </c>
      <c r="AJ103" s="28">
        <f t="shared" si="23"/>
        <v>1</v>
      </c>
      <c r="AK103" s="28">
        <f t="shared" ref="AK103:AP103" si="27">AK95</f>
        <v>1</v>
      </c>
      <c r="AL103" s="28">
        <f t="shared" si="27"/>
        <v>1</v>
      </c>
      <c r="AM103" s="28">
        <f t="shared" si="27"/>
        <v>1</v>
      </c>
      <c r="AN103" s="28">
        <f t="shared" si="27"/>
        <v>1</v>
      </c>
      <c r="AO103" s="28">
        <f t="shared" si="27"/>
        <v>1</v>
      </c>
      <c r="AP103" s="28">
        <f t="shared" si="27"/>
        <v>1</v>
      </c>
      <c r="AQ103" s="2"/>
    </row>
    <row r="104" spans="1:43" x14ac:dyDescent="0.25">
      <c r="A104" t="str">
        <f t="shared" si="9"/>
        <v>Solids</v>
      </c>
      <c r="C104" t="str">
        <f t="shared" si="10"/>
        <v>C_ES-WH-OF_COA</v>
      </c>
      <c r="E104" t="str">
        <f t="shared" si="11"/>
        <v>NR_ES-OF-WatHeat</v>
      </c>
      <c r="F104" s="28">
        <f t="shared" si="22"/>
        <v>0.4</v>
      </c>
      <c r="G104" s="28">
        <f t="shared" si="23"/>
        <v>0.4</v>
      </c>
      <c r="H104" s="28">
        <f t="shared" si="23"/>
        <v>0.4</v>
      </c>
      <c r="I104" s="28">
        <f t="shared" si="23"/>
        <v>0.4</v>
      </c>
      <c r="J104" s="28">
        <f t="shared" si="23"/>
        <v>0.4</v>
      </c>
      <c r="K104" s="28">
        <f t="shared" si="23"/>
        <v>0.4</v>
      </c>
      <c r="L104" s="28">
        <f t="shared" si="23"/>
        <v>0.4</v>
      </c>
      <c r="M104" s="28">
        <f t="shared" si="23"/>
        <v>0.4</v>
      </c>
      <c r="N104" s="28">
        <f t="shared" si="23"/>
        <v>0.4</v>
      </c>
      <c r="O104" s="28">
        <f t="shared" si="23"/>
        <v>0.4</v>
      </c>
      <c r="P104" s="28">
        <f t="shared" si="23"/>
        <v>0.4</v>
      </c>
      <c r="Q104" s="28">
        <f t="shared" si="23"/>
        <v>0.4</v>
      </c>
      <c r="R104" s="28">
        <f t="shared" si="23"/>
        <v>0.4</v>
      </c>
      <c r="S104" s="28">
        <f t="shared" si="23"/>
        <v>0.4</v>
      </c>
      <c r="T104" s="28">
        <f t="shared" si="23"/>
        <v>0.4</v>
      </c>
      <c r="U104" s="28">
        <f t="shared" si="23"/>
        <v>0.4</v>
      </c>
      <c r="V104" s="28">
        <f t="shared" si="23"/>
        <v>0.4</v>
      </c>
      <c r="W104" s="28">
        <f t="shared" si="23"/>
        <v>0.4</v>
      </c>
      <c r="X104" s="28">
        <f t="shared" si="23"/>
        <v>0.4</v>
      </c>
      <c r="Y104" s="28">
        <f t="shared" si="23"/>
        <v>0.4</v>
      </c>
      <c r="Z104" s="28">
        <f t="shared" si="23"/>
        <v>0.4</v>
      </c>
      <c r="AA104" s="28">
        <f t="shared" si="23"/>
        <v>0.4</v>
      </c>
      <c r="AB104" s="28">
        <f t="shared" si="23"/>
        <v>0.4</v>
      </c>
      <c r="AC104" s="28">
        <f t="shared" si="23"/>
        <v>0.4</v>
      </c>
      <c r="AD104" s="28">
        <f t="shared" si="23"/>
        <v>0.506238228280525</v>
      </c>
      <c r="AE104" s="28">
        <f t="shared" si="23"/>
        <v>0.4</v>
      </c>
      <c r="AF104" s="28">
        <f t="shared" si="23"/>
        <v>0.4</v>
      </c>
      <c r="AG104" s="28">
        <f t="shared" si="23"/>
        <v>0.4</v>
      </c>
      <c r="AH104" s="28">
        <f t="shared" si="23"/>
        <v>0.4</v>
      </c>
      <c r="AI104" s="28">
        <f t="shared" si="23"/>
        <v>0.4907460191594693</v>
      </c>
      <c r="AJ104" s="28">
        <f t="shared" si="23"/>
        <v>0.4</v>
      </c>
      <c r="AK104" s="28">
        <f t="shared" ref="AK104:AP104" si="28">AK96</f>
        <v>0.4</v>
      </c>
      <c r="AL104" s="28">
        <f t="shared" si="28"/>
        <v>0.4</v>
      </c>
      <c r="AM104" s="28">
        <f t="shared" si="28"/>
        <v>0.4</v>
      </c>
      <c r="AN104" s="28">
        <f t="shared" si="28"/>
        <v>0.4</v>
      </c>
      <c r="AO104" s="28">
        <f t="shared" si="28"/>
        <v>0.4</v>
      </c>
      <c r="AP104" s="28">
        <f t="shared" si="28"/>
        <v>0.4</v>
      </c>
      <c r="AQ104" s="2"/>
    </row>
    <row r="105" spans="1:43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8" spans="1:43" x14ac:dyDescent="0.25">
      <c r="E108" s="3" t="s">
        <v>72</v>
      </c>
    </row>
    <row r="109" spans="1:43" ht="15.75" thickBot="1" x14ac:dyDescent="0.3">
      <c r="C109" s="178" t="s">
        <v>42</v>
      </c>
      <c r="D109" s="178" t="s">
        <v>47</v>
      </c>
      <c r="E109" s="178" t="s">
        <v>34</v>
      </c>
      <c r="F109" s="177" t="s">
        <v>0</v>
      </c>
      <c r="G109" s="177" t="s">
        <v>1</v>
      </c>
      <c r="H109" s="177" t="s">
        <v>2</v>
      </c>
      <c r="I109" s="177" t="s">
        <v>33</v>
      </c>
      <c r="J109" s="177" t="s">
        <v>3</v>
      </c>
      <c r="K109" s="177" t="s">
        <v>4</v>
      </c>
      <c r="L109" s="177" t="s">
        <v>5</v>
      </c>
      <c r="M109" s="177" t="s">
        <v>6</v>
      </c>
      <c r="N109" s="177" t="s">
        <v>7</v>
      </c>
      <c r="O109" s="177" t="s">
        <v>9</v>
      </c>
      <c r="P109" s="177" t="s">
        <v>10</v>
      </c>
      <c r="Q109" s="177" t="s">
        <v>11</v>
      </c>
      <c r="R109" s="177" t="s">
        <v>8</v>
      </c>
      <c r="S109" s="177" t="s">
        <v>12</v>
      </c>
      <c r="T109" s="177" t="s">
        <v>13</v>
      </c>
      <c r="U109" s="177" t="s">
        <v>14</v>
      </c>
      <c r="V109" s="177" t="s">
        <v>15</v>
      </c>
      <c r="W109" s="177" t="s">
        <v>16</v>
      </c>
      <c r="X109" s="177" t="s">
        <v>17</v>
      </c>
      <c r="Y109" s="177" t="s">
        <v>18</v>
      </c>
      <c r="Z109" s="177" t="s">
        <v>19</v>
      </c>
      <c r="AA109" s="177" t="s">
        <v>20</v>
      </c>
      <c r="AB109" s="177" t="s">
        <v>21</v>
      </c>
      <c r="AC109" s="177" t="s">
        <v>22</v>
      </c>
      <c r="AD109" s="177" t="s">
        <v>23</v>
      </c>
      <c r="AE109" s="177" t="s">
        <v>24</v>
      </c>
      <c r="AF109" s="177" t="s">
        <v>25</v>
      </c>
      <c r="AG109" s="177" t="s">
        <v>26</v>
      </c>
      <c r="AH109" s="177" t="s">
        <v>27</v>
      </c>
      <c r="AI109" s="177" t="s">
        <v>28</v>
      </c>
      <c r="AJ109" s="177" t="s">
        <v>29</v>
      </c>
      <c r="AK109" s="177" t="s">
        <v>121</v>
      </c>
      <c r="AL109" s="177" t="s">
        <v>122</v>
      </c>
      <c r="AM109" s="177" t="s">
        <v>124</v>
      </c>
      <c r="AN109" s="177" t="s">
        <v>125</v>
      </c>
      <c r="AO109" s="177" t="s">
        <v>126</v>
      </c>
      <c r="AP109" s="177" t="s">
        <v>123</v>
      </c>
    </row>
    <row r="110" spans="1:43" x14ac:dyDescent="0.25">
      <c r="A110" t="str">
        <f>A57</f>
        <v>Biomass and wastes</v>
      </c>
      <c r="C110" t="str">
        <f>C57</f>
        <v>C_ES-WH-HO_BIO</v>
      </c>
      <c r="F110" s="1">
        <v>31.536000000000001</v>
      </c>
      <c r="G110" s="1">
        <v>31.536000000000001</v>
      </c>
      <c r="H110" s="1">
        <v>31.536000000000001</v>
      </c>
      <c r="I110" s="1">
        <v>31.536000000000001</v>
      </c>
      <c r="J110" s="1">
        <v>31.536000000000001</v>
      </c>
      <c r="K110" s="1">
        <v>31.536000000000001</v>
      </c>
      <c r="L110" s="1">
        <v>31.536000000000001</v>
      </c>
      <c r="M110" s="1">
        <v>31.536000000000001</v>
      </c>
      <c r="N110" s="1">
        <v>31.536000000000001</v>
      </c>
      <c r="O110" s="1">
        <v>31.536000000000001</v>
      </c>
      <c r="P110" s="1">
        <v>31.536000000000001</v>
      </c>
      <c r="Q110" s="1">
        <v>31.536000000000001</v>
      </c>
      <c r="R110" s="1">
        <v>31.536000000000001</v>
      </c>
      <c r="S110" s="1">
        <v>31.536000000000001</v>
      </c>
      <c r="T110" s="1">
        <v>31.536000000000001</v>
      </c>
      <c r="U110" s="1">
        <v>31.536000000000001</v>
      </c>
      <c r="V110" s="1">
        <v>31.536000000000001</v>
      </c>
      <c r="W110" s="1">
        <v>31.536000000000001</v>
      </c>
      <c r="X110" s="1">
        <v>31.536000000000001</v>
      </c>
      <c r="Y110" s="1">
        <v>31.536000000000001</v>
      </c>
      <c r="Z110" s="1">
        <v>31.536000000000001</v>
      </c>
      <c r="AA110" s="1">
        <v>31.536000000000001</v>
      </c>
      <c r="AB110" s="1">
        <v>31.536000000000001</v>
      </c>
      <c r="AC110" s="1">
        <v>31.536000000000001</v>
      </c>
      <c r="AD110" s="1">
        <v>31.536000000000001</v>
      </c>
      <c r="AE110" s="1">
        <v>31.536000000000001</v>
      </c>
      <c r="AF110" s="1">
        <v>31.536000000000001</v>
      </c>
      <c r="AG110" s="1">
        <v>31.536000000000001</v>
      </c>
      <c r="AH110" s="1">
        <v>31.536000000000001</v>
      </c>
      <c r="AI110" s="1">
        <v>31.536000000000001</v>
      </c>
      <c r="AJ110" s="1">
        <v>31.536000000000001</v>
      </c>
      <c r="AK110" s="1">
        <v>31.536000000000001</v>
      </c>
      <c r="AL110" s="1">
        <v>31.536000000000001</v>
      </c>
      <c r="AM110" s="1">
        <v>31.536000000000001</v>
      </c>
      <c r="AN110" s="1">
        <v>31.536000000000001</v>
      </c>
      <c r="AO110" s="1">
        <v>31.536000000000001</v>
      </c>
      <c r="AP110" s="1">
        <v>31.536000000000001</v>
      </c>
    </row>
    <row r="111" spans="1:43" x14ac:dyDescent="0.25">
      <c r="A111" t="str">
        <f t="shared" ref="A111:A157" si="29">A58</f>
        <v>Derived heat</v>
      </c>
      <c r="C111" t="str">
        <f t="shared" ref="C111:C157" si="30">C58</f>
        <v>C_ES-WH-HO_HET</v>
      </c>
      <c r="F111" s="1">
        <v>31.536000000000001</v>
      </c>
      <c r="G111" s="1">
        <v>31.536000000000001</v>
      </c>
      <c r="H111" s="1">
        <v>31.536000000000001</v>
      </c>
      <c r="I111" s="1">
        <v>31.536000000000001</v>
      </c>
      <c r="J111" s="1">
        <v>31.536000000000001</v>
      </c>
      <c r="K111" s="1">
        <v>31.536000000000001</v>
      </c>
      <c r="L111" s="1">
        <v>31.536000000000001</v>
      </c>
      <c r="M111" s="1">
        <v>31.536000000000001</v>
      </c>
      <c r="N111" s="1">
        <v>31.536000000000001</v>
      </c>
      <c r="O111" s="1">
        <v>31.536000000000001</v>
      </c>
      <c r="P111" s="1">
        <v>31.536000000000001</v>
      </c>
      <c r="Q111" s="1">
        <v>31.536000000000001</v>
      </c>
      <c r="R111" s="1">
        <v>31.536000000000001</v>
      </c>
      <c r="S111" s="1">
        <v>31.536000000000001</v>
      </c>
      <c r="T111" s="1">
        <v>31.536000000000001</v>
      </c>
      <c r="U111" s="1">
        <v>31.536000000000001</v>
      </c>
      <c r="V111" s="1">
        <v>31.536000000000001</v>
      </c>
      <c r="W111" s="1">
        <v>31.536000000000001</v>
      </c>
      <c r="X111" s="1">
        <v>31.536000000000001</v>
      </c>
      <c r="Y111" s="1">
        <v>31.536000000000001</v>
      </c>
      <c r="Z111" s="1">
        <v>31.536000000000001</v>
      </c>
      <c r="AA111" s="1">
        <v>31.536000000000001</v>
      </c>
      <c r="AB111" s="1">
        <v>31.536000000000001</v>
      </c>
      <c r="AC111" s="1">
        <v>31.536000000000001</v>
      </c>
      <c r="AD111" s="1">
        <v>31.536000000000001</v>
      </c>
      <c r="AE111" s="1">
        <v>31.536000000000001</v>
      </c>
      <c r="AF111" s="1">
        <v>31.536000000000001</v>
      </c>
      <c r="AG111" s="1">
        <v>31.536000000000001</v>
      </c>
      <c r="AH111" s="1">
        <v>31.536000000000001</v>
      </c>
      <c r="AI111" s="1">
        <v>31.536000000000001</v>
      </c>
      <c r="AJ111" s="1">
        <v>31.536000000000001</v>
      </c>
      <c r="AK111" s="1">
        <v>31.536000000000001</v>
      </c>
      <c r="AL111" s="1">
        <v>31.536000000000001</v>
      </c>
      <c r="AM111" s="1">
        <v>31.536000000000001</v>
      </c>
      <c r="AN111" s="1">
        <v>31.536000000000001</v>
      </c>
      <c r="AO111" s="1">
        <v>31.536000000000001</v>
      </c>
      <c r="AP111" s="1">
        <v>31.536000000000001</v>
      </c>
    </row>
    <row r="112" spans="1:43" x14ac:dyDescent="0.25">
      <c r="A112" t="str">
        <f t="shared" si="29"/>
        <v>Electricity</v>
      </c>
      <c r="C112" t="str">
        <f t="shared" si="30"/>
        <v>C_ES-WH-HO_ELC</v>
      </c>
      <c r="F112" s="1">
        <v>31.536000000000001</v>
      </c>
      <c r="G112" s="1">
        <v>31.536000000000001</v>
      </c>
      <c r="H112" s="1">
        <v>31.536000000000001</v>
      </c>
      <c r="I112" s="1">
        <v>31.536000000000001</v>
      </c>
      <c r="J112" s="1">
        <v>31.536000000000001</v>
      </c>
      <c r="K112" s="1">
        <v>31.536000000000001</v>
      </c>
      <c r="L112" s="1">
        <v>31.536000000000001</v>
      </c>
      <c r="M112" s="1">
        <v>31.536000000000001</v>
      </c>
      <c r="N112" s="1">
        <v>31.536000000000001</v>
      </c>
      <c r="O112" s="1">
        <v>31.536000000000001</v>
      </c>
      <c r="P112" s="1">
        <v>31.536000000000001</v>
      </c>
      <c r="Q112" s="1">
        <v>31.536000000000001</v>
      </c>
      <c r="R112" s="1">
        <v>31.536000000000001</v>
      </c>
      <c r="S112" s="1">
        <v>31.536000000000001</v>
      </c>
      <c r="T112" s="1">
        <v>31.536000000000001</v>
      </c>
      <c r="U112" s="1">
        <v>31.536000000000001</v>
      </c>
      <c r="V112" s="1">
        <v>31.536000000000001</v>
      </c>
      <c r="W112" s="1">
        <v>31.536000000000001</v>
      </c>
      <c r="X112" s="1">
        <v>31.536000000000001</v>
      </c>
      <c r="Y112" s="1">
        <v>31.536000000000001</v>
      </c>
      <c r="Z112" s="1">
        <v>31.536000000000001</v>
      </c>
      <c r="AA112" s="1">
        <v>31.536000000000001</v>
      </c>
      <c r="AB112" s="1">
        <v>31.536000000000001</v>
      </c>
      <c r="AC112" s="1">
        <v>31.536000000000001</v>
      </c>
      <c r="AD112" s="1">
        <v>31.536000000000001</v>
      </c>
      <c r="AE112" s="1">
        <v>31.536000000000001</v>
      </c>
      <c r="AF112" s="1">
        <v>31.536000000000001</v>
      </c>
      <c r="AG112" s="1">
        <v>31.536000000000001</v>
      </c>
      <c r="AH112" s="1">
        <v>31.536000000000001</v>
      </c>
      <c r="AI112" s="1">
        <v>31.536000000000001</v>
      </c>
      <c r="AJ112" s="1">
        <v>31.536000000000001</v>
      </c>
      <c r="AK112" s="1">
        <v>31.536000000000001</v>
      </c>
      <c r="AL112" s="1">
        <v>31.536000000000001</v>
      </c>
      <c r="AM112" s="1">
        <v>31.536000000000001</v>
      </c>
      <c r="AN112" s="1">
        <v>31.536000000000001</v>
      </c>
      <c r="AO112" s="1">
        <v>31.536000000000001</v>
      </c>
      <c r="AP112" s="1">
        <v>31.536000000000001</v>
      </c>
    </row>
    <row r="113" spans="1:42" x14ac:dyDescent="0.25">
      <c r="A113" t="str">
        <f t="shared" si="29"/>
        <v>Gas</v>
      </c>
      <c r="C113" t="str">
        <f t="shared" si="30"/>
        <v>C_ES-WH-HO_GAS</v>
      </c>
      <c r="F113" s="1">
        <v>31.536000000000001</v>
      </c>
      <c r="G113" s="1">
        <v>31.536000000000001</v>
      </c>
      <c r="H113" s="1">
        <v>31.536000000000001</v>
      </c>
      <c r="I113" s="1">
        <v>31.536000000000001</v>
      </c>
      <c r="J113" s="1">
        <v>31.536000000000001</v>
      </c>
      <c r="K113" s="1">
        <v>31.536000000000001</v>
      </c>
      <c r="L113" s="1">
        <v>31.536000000000001</v>
      </c>
      <c r="M113" s="1">
        <v>31.536000000000001</v>
      </c>
      <c r="N113" s="1">
        <v>31.536000000000001</v>
      </c>
      <c r="O113" s="1">
        <v>31.536000000000001</v>
      </c>
      <c r="P113" s="1">
        <v>31.536000000000001</v>
      </c>
      <c r="Q113" s="1">
        <v>31.536000000000001</v>
      </c>
      <c r="R113" s="1">
        <v>31.536000000000001</v>
      </c>
      <c r="S113" s="1">
        <v>31.536000000000001</v>
      </c>
      <c r="T113" s="1">
        <v>31.536000000000001</v>
      </c>
      <c r="U113" s="1">
        <v>31.536000000000001</v>
      </c>
      <c r="V113" s="1">
        <v>31.536000000000001</v>
      </c>
      <c r="W113" s="1">
        <v>31.536000000000001</v>
      </c>
      <c r="X113" s="1">
        <v>31.536000000000001</v>
      </c>
      <c r="Y113" s="1">
        <v>31.536000000000001</v>
      </c>
      <c r="Z113" s="1">
        <v>31.536000000000001</v>
      </c>
      <c r="AA113" s="1">
        <v>31.536000000000001</v>
      </c>
      <c r="AB113" s="1">
        <v>31.536000000000001</v>
      </c>
      <c r="AC113" s="1">
        <v>31.536000000000001</v>
      </c>
      <c r="AD113" s="1">
        <v>31.536000000000001</v>
      </c>
      <c r="AE113" s="1">
        <v>31.536000000000001</v>
      </c>
      <c r="AF113" s="1">
        <v>31.536000000000001</v>
      </c>
      <c r="AG113" s="1">
        <v>31.536000000000001</v>
      </c>
      <c r="AH113" s="1">
        <v>31.536000000000001</v>
      </c>
      <c r="AI113" s="1">
        <v>31.536000000000001</v>
      </c>
      <c r="AJ113" s="1">
        <v>31.536000000000001</v>
      </c>
      <c r="AK113" s="1">
        <v>31.536000000000001</v>
      </c>
      <c r="AL113" s="1">
        <v>31.536000000000001</v>
      </c>
      <c r="AM113" s="1">
        <v>31.536000000000001</v>
      </c>
      <c r="AN113" s="1">
        <v>31.536000000000001</v>
      </c>
      <c r="AO113" s="1">
        <v>31.536000000000001</v>
      </c>
      <c r="AP113" s="1">
        <v>31.536000000000001</v>
      </c>
    </row>
    <row r="114" spans="1:42" x14ac:dyDescent="0.25">
      <c r="A114" t="str">
        <f t="shared" si="29"/>
        <v>GDO and other liquids</v>
      </c>
      <c r="C114" t="str">
        <f t="shared" si="30"/>
        <v>C_ES-WH-HO_OIL</v>
      </c>
      <c r="F114" s="1">
        <v>31.536000000000001</v>
      </c>
      <c r="G114" s="1">
        <v>31.536000000000001</v>
      </c>
      <c r="H114" s="1">
        <v>31.536000000000001</v>
      </c>
      <c r="I114" s="1">
        <v>31.536000000000001</v>
      </c>
      <c r="J114" s="1">
        <v>31.536000000000001</v>
      </c>
      <c r="K114" s="1">
        <v>31.536000000000001</v>
      </c>
      <c r="L114" s="1">
        <v>31.536000000000001</v>
      </c>
      <c r="M114" s="1">
        <v>31.536000000000001</v>
      </c>
      <c r="N114" s="1">
        <v>31.536000000000001</v>
      </c>
      <c r="O114" s="1">
        <v>31.536000000000001</v>
      </c>
      <c r="P114" s="1">
        <v>31.536000000000001</v>
      </c>
      <c r="Q114" s="1">
        <v>31.536000000000001</v>
      </c>
      <c r="R114" s="1">
        <v>31.536000000000001</v>
      </c>
      <c r="S114" s="1">
        <v>31.536000000000001</v>
      </c>
      <c r="T114" s="1">
        <v>31.536000000000001</v>
      </c>
      <c r="U114" s="1">
        <v>31.536000000000001</v>
      </c>
      <c r="V114" s="1">
        <v>31.536000000000001</v>
      </c>
      <c r="W114" s="1">
        <v>31.536000000000001</v>
      </c>
      <c r="X114" s="1">
        <v>31.536000000000001</v>
      </c>
      <c r="Y114" s="1">
        <v>31.536000000000001</v>
      </c>
      <c r="Z114" s="1">
        <v>31.536000000000001</v>
      </c>
      <c r="AA114" s="1">
        <v>31.536000000000001</v>
      </c>
      <c r="AB114" s="1">
        <v>31.536000000000001</v>
      </c>
      <c r="AC114" s="1">
        <v>31.536000000000001</v>
      </c>
      <c r="AD114" s="1">
        <v>31.536000000000001</v>
      </c>
      <c r="AE114" s="1">
        <v>31.536000000000001</v>
      </c>
      <c r="AF114" s="1">
        <v>31.536000000000001</v>
      </c>
      <c r="AG114" s="1">
        <v>31.536000000000001</v>
      </c>
      <c r="AH114" s="1">
        <v>31.536000000000001</v>
      </c>
      <c r="AI114" s="1">
        <v>31.536000000000001</v>
      </c>
      <c r="AJ114" s="1">
        <v>31.536000000000001</v>
      </c>
      <c r="AK114" s="1">
        <v>31.536000000000001</v>
      </c>
      <c r="AL114" s="1">
        <v>31.536000000000001</v>
      </c>
      <c r="AM114" s="1">
        <v>31.536000000000001</v>
      </c>
      <c r="AN114" s="1">
        <v>31.536000000000001</v>
      </c>
      <c r="AO114" s="1">
        <v>31.536000000000001</v>
      </c>
      <c r="AP114" s="1">
        <v>31.536000000000001</v>
      </c>
    </row>
    <row r="115" spans="1:42" x14ac:dyDescent="0.25">
      <c r="A115" t="str">
        <f t="shared" si="29"/>
        <v>LPG</v>
      </c>
      <c r="C115" t="str">
        <f t="shared" si="30"/>
        <v>C_ES-WH-HO_LPG</v>
      </c>
      <c r="F115" s="1">
        <v>31.536000000000001</v>
      </c>
      <c r="G115" s="1">
        <v>31.536000000000001</v>
      </c>
      <c r="H115" s="1">
        <v>31.536000000000001</v>
      </c>
      <c r="I115" s="1">
        <v>31.536000000000001</v>
      </c>
      <c r="J115" s="1">
        <v>31.536000000000001</v>
      </c>
      <c r="K115" s="1">
        <v>31.536000000000001</v>
      </c>
      <c r="L115" s="1">
        <v>31.536000000000001</v>
      </c>
      <c r="M115" s="1">
        <v>31.536000000000001</v>
      </c>
      <c r="N115" s="1">
        <v>31.536000000000001</v>
      </c>
      <c r="O115" s="1">
        <v>31.536000000000001</v>
      </c>
      <c r="P115" s="1">
        <v>31.536000000000001</v>
      </c>
      <c r="Q115" s="1">
        <v>31.536000000000001</v>
      </c>
      <c r="R115" s="1">
        <v>31.536000000000001</v>
      </c>
      <c r="S115" s="1">
        <v>31.536000000000001</v>
      </c>
      <c r="T115" s="1">
        <v>31.536000000000001</v>
      </c>
      <c r="U115" s="1">
        <v>31.536000000000001</v>
      </c>
      <c r="V115" s="1">
        <v>31.536000000000001</v>
      </c>
      <c r="W115" s="1">
        <v>31.536000000000001</v>
      </c>
      <c r="X115" s="1">
        <v>31.536000000000001</v>
      </c>
      <c r="Y115" s="1">
        <v>31.536000000000001</v>
      </c>
      <c r="Z115" s="1">
        <v>31.536000000000001</v>
      </c>
      <c r="AA115" s="1">
        <v>31.536000000000001</v>
      </c>
      <c r="AB115" s="1">
        <v>31.536000000000001</v>
      </c>
      <c r="AC115" s="1">
        <v>31.536000000000001</v>
      </c>
      <c r="AD115" s="1">
        <v>31.536000000000001</v>
      </c>
      <c r="AE115" s="1">
        <v>31.536000000000001</v>
      </c>
      <c r="AF115" s="1">
        <v>31.536000000000001</v>
      </c>
      <c r="AG115" s="1">
        <v>31.536000000000001</v>
      </c>
      <c r="AH115" s="1">
        <v>31.536000000000001</v>
      </c>
      <c r="AI115" s="1">
        <v>31.536000000000001</v>
      </c>
      <c r="AJ115" s="1">
        <v>31.536000000000001</v>
      </c>
      <c r="AK115" s="1">
        <v>31.536000000000001</v>
      </c>
      <c r="AL115" s="1">
        <v>31.536000000000001</v>
      </c>
      <c r="AM115" s="1">
        <v>31.536000000000001</v>
      </c>
      <c r="AN115" s="1">
        <v>31.536000000000001</v>
      </c>
      <c r="AO115" s="1">
        <v>31.536000000000001</v>
      </c>
      <c r="AP115" s="1">
        <v>31.536000000000001</v>
      </c>
    </row>
    <row r="116" spans="1:42" x14ac:dyDescent="0.25">
      <c r="A116" t="str">
        <f t="shared" si="29"/>
        <v>Solar</v>
      </c>
      <c r="C116" t="str">
        <f t="shared" si="30"/>
        <v>C_ES-WH-HO_SOL</v>
      </c>
      <c r="F116" s="1">
        <v>31.536000000000001</v>
      </c>
      <c r="G116" s="1">
        <v>31.536000000000001</v>
      </c>
      <c r="H116" s="1">
        <v>31.536000000000001</v>
      </c>
      <c r="I116" s="1">
        <v>31.536000000000001</v>
      </c>
      <c r="J116" s="1">
        <v>31.536000000000001</v>
      </c>
      <c r="K116" s="1">
        <v>31.536000000000001</v>
      </c>
      <c r="L116" s="1">
        <v>31.536000000000001</v>
      </c>
      <c r="M116" s="1">
        <v>31.536000000000001</v>
      </c>
      <c r="N116" s="1">
        <v>31.536000000000001</v>
      </c>
      <c r="O116" s="1">
        <v>31.536000000000001</v>
      </c>
      <c r="P116" s="1">
        <v>31.536000000000001</v>
      </c>
      <c r="Q116" s="1">
        <v>31.536000000000001</v>
      </c>
      <c r="R116" s="1">
        <v>31.536000000000001</v>
      </c>
      <c r="S116" s="1">
        <v>31.536000000000001</v>
      </c>
      <c r="T116" s="1">
        <v>31.536000000000001</v>
      </c>
      <c r="U116" s="1">
        <v>31.536000000000001</v>
      </c>
      <c r="V116" s="1">
        <v>31.536000000000001</v>
      </c>
      <c r="W116" s="1">
        <v>31.536000000000001</v>
      </c>
      <c r="X116" s="1">
        <v>31.536000000000001</v>
      </c>
      <c r="Y116" s="1">
        <v>31.536000000000001</v>
      </c>
      <c r="Z116" s="1">
        <v>31.536000000000001</v>
      </c>
      <c r="AA116" s="1">
        <v>31.536000000000001</v>
      </c>
      <c r="AB116" s="1">
        <v>31.536000000000001</v>
      </c>
      <c r="AC116" s="1">
        <v>31.536000000000001</v>
      </c>
      <c r="AD116" s="1">
        <v>31.536000000000001</v>
      </c>
      <c r="AE116" s="1">
        <v>31.536000000000001</v>
      </c>
      <c r="AF116" s="1">
        <v>31.536000000000001</v>
      </c>
      <c r="AG116" s="1">
        <v>31.536000000000001</v>
      </c>
      <c r="AH116" s="1">
        <v>31.536000000000001</v>
      </c>
      <c r="AI116" s="1">
        <v>31.536000000000001</v>
      </c>
      <c r="AJ116" s="1">
        <v>31.536000000000001</v>
      </c>
      <c r="AK116" s="1">
        <v>31.536000000000001</v>
      </c>
      <c r="AL116" s="1">
        <v>31.536000000000001</v>
      </c>
      <c r="AM116" s="1">
        <v>31.536000000000001</v>
      </c>
      <c r="AN116" s="1">
        <v>31.536000000000001</v>
      </c>
      <c r="AO116" s="1">
        <v>31.536000000000001</v>
      </c>
      <c r="AP116" s="1">
        <v>31.536000000000001</v>
      </c>
    </row>
    <row r="117" spans="1:42" x14ac:dyDescent="0.25">
      <c r="A117" t="str">
        <f t="shared" si="29"/>
        <v>Solids</v>
      </c>
      <c r="C117" t="str">
        <f t="shared" si="30"/>
        <v>C_ES-WH-HO_COA</v>
      </c>
      <c r="F117" s="1">
        <v>31.536000000000001</v>
      </c>
      <c r="G117" s="1">
        <v>31.536000000000001</v>
      </c>
      <c r="H117" s="1">
        <v>31.536000000000001</v>
      </c>
      <c r="I117" s="1">
        <v>31.536000000000001</v>
      </c>
      <c r="J117" s="1">
        <v>31.536000000000001</v>
      </c>
      <c r="K117" s="1">
        <v>31.536000000000001</v>
      </c>
      <c r="L117" s="1">
        <v>31.536000000000001</v>
      </c>
      <c r="M117" s="1">
        <v>31.536000000000001</v>
      </c>
      <c r="N117" s="1">
        <v>31.536000000000001</v>
      </c>
      <c r="O117" s="1">
        <v>31.536000000000001</v>
      </c>
      <c r="P117" s="1">
        <v>31.536000000000001</v>
      </c>
      <c r="Q117" s="1">
        <v>31.536000000000001</v>
      </c>
      <c r="R117" s="1">
        <v>31.536000000000001</v>
      </c>
      <c r="S117" s="1">
        <v>31.536000000000001</v>
      </c>
      <c r="T117" s="1">
        <v>31.536000000000001</v>
      </c>
      <c r="U117" s="1">
        <v>31.536000000000001</v>
      </c>
      <c r="V117" s="1">
        <v>31.536000000000001</v>
      </c>
      <c r="W117" s="1">
        <v>31.536000000000001</v>
      </c>
      <c r="X117" s="1">
        <v>31.536000000000001</v>
      </c>
      <c r="Y117" s="1">
        <v>31.536000000000001</v>
      </c>
      <c r="Z117" s="1">
        <v>31.536000000000001</v>
      </c>
      <c r="AA117" s="1">
        <v>31.536000000000001</v>
      </c>
      <c r="AB117" s="1">
        <v>31.536000000000001</v>
      </c>
      <c r="AC117" s="1">
        <v>31.536000000000001</v>
      </c>
      <c r="AD117" s="1">
        <v>31.536000000000001</v>
      </c>
      <c r="AE117" s="1">
        <v>31.536000000000001</v>
      </c>
      <c r="AF117" s="1">
        <v>31.536000000000001</v>
      </c>
      <c r="AG117" s="1">
        <v>31.536000000000001</v>
      </c>
      <c r="AH117" s="1">
        <v>31.536000000000001</v>
      </c>
      <c r="AI117" s="1">
        <v>31.536000000000001</v>
      </c>
      <c r="AJ117" s="1">
        <v>31.536000000000001</v>
      </c>
      <c r="AK117" s="1">
        <v>31.536000000000001</v>
      </c>
      <c r="AL117" s="1">
        <v>31.536000000000001</v>
      </c>
      <c r="AM117" s="1">
        <v>31.536000000000001</v>
      </c>
      <c r="AN117" s="1">
        <v>31.536000000000001</v>
      </c>
      <c r="AO117" s="1">
        <v>31.536000000000001</v>
      </c>
      <c r="AP117" s="1">
        <v>31.536000000000001</v>
      </c>
    </row>
    <row r="118" spans="1:42" x14ac:dyDescent="0.25">
      <c r="A118" t="str">
        <f t="shared" si="29"/>
        <v>Biomass and wastes</v>
      </c>
      <c r="C118" t="str">
        <f t="shared" si="30"/>
        <v>C_ES-WH-HR_BIO</v>
      </c>
      <c r="F118" s="1">
        <v>31.536000000000001</v>
      </c>
      <c r="G118" s="1">
        <v>31.536000000000001</v>
      </c>
      <c r="H118" s="1">
        <v>31.536000000000001</v>
      </c>
      <c r="I118" s="1">
        <v>31.536000000000001</v>
      </c>
      <c r="J118" s="1">
        <v>31.536000000000001</v>
      </c>
      <c r="K118" s="1">
        <v>31.536000000000001</v>
      </c>
      <c r="L118" s="1">
        <v>31.536000000000001</v>
      </c>
      <c r="M118" s="1">
        <v>31.536000000000001</v>
      </c>
      <c r="N118" s="1">
        <v>31.536000000000001</v>
      </c>
      <c r="O118" s="1">
        <v>31.536000000000001</v>
      </c>
      <c r="P118" s="1">
        <v>31.536000000000001</v>
      </c>
      <c r="Q118" s="1">
        <v>31.536000000000001</v>
      </c>
      <c r="R118" s="1">
        <v>31.536000000000001</v>
      </c>
      <c r="S118" s="1">
        <v>31.536000000000001</v>
      </c>
      <c r="T118" s="1">
        <v>31.536000000000001</v>
      </c>
      <c r="U118" s="1">
        <v>31.536000000000001</v>
      </c>
      <c r="V118" s="1">
        <v>31.536000000000001</v>
      </c>
      <c r="W118" s="1">
        <v>31.536000000000001</v>
      </c>
      <c r="X118" s="1">
        <v>31.536000000000001</v>
      </c>
      <c r="Y118" s="1">
        <v>31.536000000000001</v>
      </c>
      <c r="Z118" s="1">
        <v>31.536000000000001</v>
      </c>
      <c r="AA118" s="1">
        <v>31.536000000000001</v>
      </c>
      <c r="AB118" s="1">
        <v>31.536000000000001</v>
      </c>
      <c r="AC118" s="1">
        <v>31.536000000000001</v>
      </c>
      <c r="AD118" s="1">
        <v>31.536000000000001</v>
      </c>
      <c r="AE118" s="1">
        <v>31.536000000000001</v>
      </c>
      <c r="AF118" s="1">
        <v>31.536000000000001</v>
      </c>
      <c r="AG118" s="1">
        <v>31.536000000000001</v>
      </c>
      <c r="AH118" s="1">
        <v>31.536000000000001</v>
      </c>
      <c r="AI118" s="1">
        <v>31.536000000000001</v>
      </c>
      <c r="AJ118" s="1">
        <v>31.536000000000001</v>
      </c>
      <c r="AK118" s="1">
        <v>31.536000000000001</v>
      </c>
      <c r="AL118" s="1">
        <v>31.536000000000001</v>
      </c>
      <c r="AM118" s="1">
        <v>31.536000000000001</v>
      </c>
      <c r="AN118" s="1">
        <v>31.536000000000001</v>
      </c>
      <c r="AO118" s="1">
        <v>31.536000000000001</v>
      </c>
      <c r="AP118" s="1">
        <v>31.536000000000001</v>
      </c>
    </row>
    <row r="119" spans="1:42" x14ac:dyDescent="0.25">
      <c r="A119" t="str">
        <f t="shared" si="29"/>
        <v>Derived heat</v>
      </c>
      <c r="C119" t="str">
        <f t="shared" si="30"/>
        <v>C_ES-WH-HR_HET</v>
      </c>
      <c r="F119" s="1">
        <v>31.536000000000001</v>
      </c>
      <c r="G119" s="1">
        <v>31.536000000000001</v>
      </c>
      <c r="H119" s="1">
        <v>31.536000000000001</v>
      </c>
      <c r="I119" s="1">
        <v>31.536000000000001</v>
      </c>
      <c r="J119" s="1">
        <v>31.536000000000001</v>
      </c>
      <c r="K119" s="1">
        <v>31.536000000000001</v>
      </c>
      <c r="L119" s="1">
        <v>31.536000000000001</v>
      </c>
      <c r="M119" s="1">
        <v>31.536000000000001</v>
      </c>
      <c r="N119" s="1">
        <v>31.536000000000001</v>
      </c>
      <c r="O119" s="1">
        <v>31.536000000000001</v>
      </c>
      <c r="P119" s="1">
        <v>31.536000000000001</v>
      </c>
      <c r="Q119" s="1">
        <v>31.536000000000001</v>
      </c>
      <c r="R119" s="1">
        <v>31.536000000000001</v>
      </c>
      <c r="S119" s="1">
        <v>31.536000000000001</v>
      </c>
      <c r="T119" s="1">
        <v>31.536000000000001</v>
      </c>
      <c r="U119" s="1">
        <v>31.536000000000001</v>
      </c>
      <c r="V119" s="1">
        <v>31.536000000000001</v>
      </c>
      <c r="W119" s="1">
        <v>31.536000000000001</v>
      </c>
      <c r="X119" s="1">
        <v>31.536000000000001</v>
      </c>
      <c r="Y119" s="1">
        <v>31.536000000000001</v>
      </c>
      <c r="Z119" s="1">
        <v>31.536000000000001</v>
      </c>
      <c r="AA119" s="1">
        <v>31.536000000000001</v>
      </c>
      <c r="AB119" s="1">
        <v>31.536000000000001</v>
      </c>
      <c r="AC119" s="1">
        <v>31.536000000000001</v>
      </c>
      <c r="AD119" s="1">
        <v>31.536000000000001</v>
      </c>
      <c r="AE119" s="1">
        <v>31.536000000000001</v>
      </c>
      <c r="AF119" s="1">
        <v>31.536000000000001</v>
      </c>
      <c r="AG119" s="1">
        <v>31.536000000000001</v>
      </c>
      <c r="AH119" s="1">
        <v>31.536000000000001</v>
      </c>
      <c r="AI119" s="1">
        <v>31.536000000000001</v>
      </c>
      <c r="AJ119" s="1">
        <v>31.536000000000001</v>
      </c>
      <c r="AK119" s="1">
        <v>31.536000000000001</v>
      </c>
      <c r="AL119" s="1">
        <v>31.536000000000001</v>
      </c>
      <c r="AM119" s="1">
        <v>31.536000000000001</v>
      </c>
      <c r="AN119" s="1">
        <v>31.536000000000001</v>
      </c>
      <c r="AO119" s="1">
        <v>31.536000000000001</v>
      </c>
      <c r="AP119" s="1">
        <v>31.536000000000001</v>
      </c>
    </row>
    <row r="120" spans="1:42" x14ac:dyDescent="0.25">
      <c r="A120" t="str">
        <f t="shared" si="29"/>
        <v>Electricity</v>
      </c>
      <c r="C120" t="str">
        <f t="shared" si="30"/>
        <v>C_ES-WH-HR_ELC</v>
      </c>
      <c r="F120" s="1">
        <v>31.536000000000001</v>
      </c>
      <c r="G120" s="1">
        <v>31.536000000000001</v>
      </c>
      <c r="H120" s="1">
        <v>31.536000000000001</v>
      </c>
      <c r="I120" s="1">
        <v>31.536000000000001</v>
      </c>
      <c r="J120" s="1">
        <v>31.536000000000001</v>
      </c>
      <c r="K120" s="1">
        <v>31.536000000000001</v>
      </c>
      <c r="L120" s="1">
        <v>31.536000000000001</v>
      </c>
      <c r="M120" s="1">
        <v>31.536000000000001</v>
      </c>
      <c r="N120" s="1">
        <v>31.536000000000001</v>
      </c>
      <c r="O120" s="1">
        <v>31.536000000000001</v>
      </c>
      <c r="P120" s="1">
        <v>31.536000000000001</v>
      </c>
      <c r="Q120" s="1">
        <v>31.536000000000001</v>
      </c>
      <c r="R120" s="1">
        <v>31.536000000000001</v>
      </c>
      <c r="S120" s="1">
        <v>31.536000000000001</v>
      </c>
      <c r="T120" s="1">
        <v>31.536000000000001</v>
      </c>
      <c r="U120" s="1">
        <v>31.536000000000001</v>
      </c>
      <c r="V120" s="1">
        <v>31.536000000000001</v>
      </c>
      <c r="W120" s="1">
        <v>31.536000000000001</v>
      </c>
      <c r="X120" s="1">
        <v>31.536000000000001</v>
      </c>
      <c r="Y120" s="1">
        <v>31.536000000000001</v>
      </c>
      <c r="Z120" s="1">
        <v>31.536000000000001</v>
      </c>
      <c r="AA120" s="1">
        <v>31.536000000000001</v>
      </c>
      <c r="AB120" s="1">
        <v>31.536000000000001</v>
      </c>
      <c r="AC120" s="1">
        <v>31.536000000000001</v>
      </c>
      <c r="AD120" s="1">
        <v>31.536000000000001</v>
      </c>
      <c r="AE120" s="1">
        <v>31.536000000000001</v>
      </c>
      <c r="AF120" s="1">
        <v>31.536000000000001</v>
      </c>
      <c r="AG120" s="1">
        <v>31.536000000000001</v>
      </c>
      <c r="AH120" s="1">
        <v>31.536000000000001</v>
      </c>
      <c r="AI120" s="1">
        <v>31.536000000000001</v>
      </c>
      <c r="AJ120" s="1">
        <v>31.536000000000001</v>
      </c>
      <c r="AK120" s="1">
        <v>31.536000000000001</v>
      </c>
      <c r="AL120" s="1">
        <v>31.536000000000001</v>
      </c>
      <c r="AM120" s="1">
        <v>31.536000000000001</v>
      </c>
      <c r="AN120" s="1">
        <v>31.536000000000001</v>
      </c>
      <c r="AO120" s="1">
        <v>31.536000000000001</v>
      </c>
      <c r="AP120" s="1">
        <v>31.536000000000001</v>
      </c>
    </row>
    <row r="121" spans="1:42" x14ac:dyDescent="0.25">
      <c r="A121" t="str">
        <f t="shared" si="29"/>
        <v>Gas</v>
      </c>
      <c r="C121" t="str">
        <f t="shared" si="30"/>
        <v>C_ES-WH-HR_GAS</v>
      </c>
      <c r="F121" s="1">
        <v>31.536000000000001</v>
      </c>
      <c r="G121" s="1">
        <v>31.536000000000001</v>
      </c>
      <c r="H121" s="1">
        <v>31.536000000000001</v>
      </c>
      <c r="I121" s="1">
        <v>31.536000000000001</v>
      </c>
      <c r="J121" s="1">
        <v>31.536000000000001</v>
      </c>
      <c r="K121" s="1">
        <v>31.536000000000001</v>
      </c>
      <c r="L121" s="1">
        <v>31.536000000000001</v>
      </c>
      <c r="M121" s="1">
        <v>31.536000000000001</v>
      </c>
      <c r="N121" s="1">
        <v>31.536000000000001</v>
      </c>
      <c r="O121" s="1">
        <v>31.536000000000001</v>
      </c>
      <c r="P121" s="1">
        <v>31.536000000000001</v>
      </c>
      <c r="Q121" s="1">
        <v>31.536000000000001</v>
      </c>
      <c r="R121" s="1">
        <v>31.536000000000001</v>
      </c>
      <c r="S121" s="1">
        <v>31.536000000000001</v>
      </c>
      <c r="T121" s="1">
        <v>31.536000000000001</v>
      </c>
      <c r="U121" s="1">
        <v>31.536000000000001</v>
      </c>
      <c r="V121" s="1">
        <v>31.536000000000001</v>
      </c>
      <c r="W121" s="1">
        <v>31.536000000000001</v>
      </c>
      <c r="X121" s="1">
        <v>31.536000000000001</v>
      </c>
      <c r="Y121" s="1">
        <v>31.536000000000001</v>
      </c>
      <c r="Z121" s="1">
        <v>31.536000000000001</v>
      </c>
      <c r="AA121" s="1">
        <v>31.536000000000001</v>
      </c>
      <c r="AB121" s="1">
        <v>31.536000000000001</v>
      </c>
      <c r="AC121" s="1">
        <v>31.536000000000001</v>
      </c>
      <c r="AD121" s="1">
        <v>31.536000000000001</v>
      </c>
      <c r="AE121" s="1">
        <v>31.536000000000001</v>
      </c>
      <c r="AF121" s="1">
        <v>31.536000000000001</v>
      </c>
      <c r="AG121" s="1">
        <v>31.536000000000001</v>
      </c>
      <c r="AH121" s="1">
        <v>31.536000000000001</v>
      </c>
      <c r="AI121" s="1">
        <v>31.536000000000001</v>
      </c>
      <c r="AJ121" s="1">
        <v>31.536000000000001</v>
      </c>
      <c r="AK121" s="1">
        <v>31.536000000000001</v>
      </c>
      <c r="AL121" s="1">
        <v>31.536000000000001</v>
      </c>
      <c r="AM121" s="1">
        <v>31.536000000000001</v>
      </c>
      <c r="AN121" s="1">
        <v>31.536000000000001</v>
      </c>
      <c r="AO121" s="1">
        <v>31.536000000000001</v>
      </c>
      <c r="AP121" s="1">
        <v>31.536000000000001</v>
      </c>
    </row>
    <row r="122" spans="1:42" x14ac:dyDescent="0.25">
      <c r="A122" t="str">
        <f t="shared" si="29"/>
        <v>GDO and other liquids</v>
      </c>
      <c r="C122" t="str">
        <f t="shared" si="30"/>
        <v>C_ES-WH-HR_OIL</v>
      </c>
      <c r="F122" s="1">
        <v>31.536000000000001</v>
      </c>
      <c r="G122" s="1">
        <v>31.536000000000001</v>
      </c>
      <c r="H122" s="1">
        <v>31.536000000000001</v>
      </c>
      <c r="I122" s="1">
        <v>31.536000000000001</v>
      </c>
      <c r="J122" s="1">
        <v>31.536000000000001</v>
      </c>
      <c r="K122" s="1">
        <v>31.536000000000001</v>
      </c>
      <c r="L122" s="1">
        <v>31.536000000000001</v>
      </c>
      <c r="M122" s="1">
        <v>31.536000000000001</v>
      </c>
      <c r="N122" s="1">
        <v>31.536000000000001</v>
      </c>
      <c r="O122" s="1">
        <v>31.536000000000001</v>
      </c>
      <c r="P122" s="1">
        <v>31.536000000000001</v>
      </c>
      <c r="Q122" s="1">
        <v>31.536000000000001</v>
      </c>
      <c r="R122" s="1">
        <v>31.536000000000001</v>
      </c>
      <c r="S122" s="1">
        <v>31.536000000000001</v>
      </c>
      <c r="T122" s="1">
        <v>31.536000000000001</v>
      </c>
      <c r="U122" s="1">
        <v>31.536000000000001</v>
      </c>
      <c r="V122" s="1">
        <v>31.536000000000001</v>
      </c>
      <c r="W122" s="1">
        <v>31.536000000000001</v>
      </c>
      <c r="X122" s="1">
        <v>31.536000000000001</v>
      </c>
      <c r="Y122" s="1">
        <v>31.536000000000001</v>
      </c>
      <c r="Z122" s="1">
        <v>31.536000000000001</v>
      </c>
      <c r="AA122" s="1">
        <v>31.536000000000001</v>
      </c>
      <c r="AB122" s="1">
        <v>31.536000000000001</v>
      </c>
      <c r="AC122" s="1">
        <v>31.536000000000001</v>
      </c>
      <c r="AD122" s="1">
        <v>31.536000000000001</v>
      </c>
      <c r="AE122" s="1">
        <v>31.536000000000001</v>
      </c>
      <c r="AF122" s="1">
        <v>31.536000000000001</v>
      </c>
      <c r="AG122" s="1">
        <v>31.536000000000001</v>
      </c>
      <c r="AH122" s="1">
        <v>31.536000000000001</v>
      </c>
      <c r="AI122" s="1">
        <v>31.536000000000001</v>
      </c>
      <c r="AJ122" s="1">
        <v>31.536000000000001</v>
      </c>
      <c r="AK122" s="1">
        <v>31.536000000000001</v>
      </c>
      <c r="AL122" s="1">
        <v>31.536000000000001</v>
      </c>
      <c r="AM122" s="1">
        <v>31.536000000000001</v>
      </c>
      <c r="AN122" s="1">
        <v>31.536000000000001</v>
      </c>
      <c r="AO122" s="1">
        <v>31.536000000000001</v>
      </c>
      <c r="AP122" s="1">
        <v>31.536000000000001</v>
      </c>
    </row>
    <row r="123" spans="1:42" x14ac:dyDescent="0.25">
      <c r="A123" t="str">
        <f t="shared" si="29"/>
        <v>LPG</v>
      </c>
      <c r="C123" t="str">
        <f t="shared" si="30"/>
        <v>C_ES-WH-HR_LPG</v>
      </c>
      <c r="F123" s="1">
        <v>31.536000000000001</v>
      </c>
      <c r="G123" s="1">
        <v>31.536000000000001</v>
      </c>
      <c r="H123" s="1">
        <v>31.536000000000001</v>
      </c>
      <c r="I123" s="1">
        <v>31.536000000000001</v>
      </c>
      <c r="J123" s="1">
        <v>31.536000000000001</v>
      </c>
      <c r="K123" s="1">
        <v>31.536000000000001</v>
      </c>
      <c r="L123" s="1">
        <v>31.536000000000001</v>
      </c>
      <c r="M123" s="1">
        <v>31.536000000000001</v>
      </c>
      <c r="N123" s="1">
        <v>31.536000000000001</v>
      </c>
      <c r="O123" s="1">
        <v>31.536000000000001</v>
      </c>
      <c r="P123" s="1">
        <v>31.536000000000001</v>
      </c>
      <c r="Q123" s="1">
        <v>31.536000000000001</v>
      </c>
      <c r="R123" s="1">
        <v>31.536000000000001</v>
      </c>
      <c r="S123" s="1">
        <v>31.536000000000001</v>
      </c>
      <c r="T123" s="1">
        <v>31.536000000000001</v>
      </c>
      <c r="U123" s="1">
        <v>31.536000000000001</v>
      </c>
      <c r="V123" s="1">
        <v>31.536000000000001</v>
      </c>
      <c r="W123" s="1">
        <v>31.536000000000001</v>
      </c>
      <c r="X123" s="1">
        <v>31.536000000000001</v>
      </c>
      <c r="Y123" s="1">
        <v>31.536000000000001</v>
      </c>
      <c r="Z123" s="1">
        <v>31.536000000000001</v>
      </c>
      <c r="AA123" s="1">
        <v>31.536000000000001</v>
      </c>
      <c r="AB123" s="1">
        <v>31.536000000000001</v>
      </c>
      <c r="AC123" s="1">
        <v>31.536000000000001</v>
      </c>
      <c r="AD123" s="1">
        <v>31.536000000000001</v>
      </c>
      <c r="AE123" s="1">
        <v>31.536000000000001</v>
      </c>
      <c r="AF123" s="1">
        <v>31.536000000000001</v>
      </c>
      <c r="AG123" s="1">
        <v>31.536000000000001</v>
      </c>
      <c r="AH123" s="1">
        <v>31.536000000000001</v>
      </c>
      <c r="AI123" s="1">
        <v>31.536000000000001</v>
      </c>
      <c r="AJ123" s="1">
        <v>31.536000000000001</v>
      </c>
      <c r="AK123" s="1">
        <v>31.536000000000001</v>
      </c>
      <c r="AL123" s="1">
        <v>31.536000000000001</v>
      </c>
      <c r="AM123" s="1">
        <v>31.536000000000001</v>
      </c>
      <c r="AN123" s="1">
        <v>31.536000000000001</v>
      </c>
      <c r="AO123" s="1">
        <v>31.536000000000001</v>
      </c>
      <c r="AP123" s="1">
        <v>31.536000000000001</v>
      </c>
    </row>
    <row r="124" spans="1:42" x14ac:dyDescent="0.25">
      <c r="A124" t="str">
        <f t="shared" si="29"/>
        <v>Solar</v>
      </c>
      <c r="C124" t="str">
        <f t="shared" si="30"/>
        <v>C_ES-WH-HR_SOL</v>
      </c>
      <c r="F124" s="1">
        <v>31.536000000000001</v>
      </c>
      <c r="G124" s="1">
        <v>31.536000000000001</v>
      </c>
      <c r="H124" s="1">
        <v>31.536000000000001</v>
      </c>
      <c r="I124" s="1">
        <v>31.536000000000001</v>
      </c>
      <c r="J124" s="1">
        <v>31.536000000000001</v>
      </c>
      <c r="K124" s="1">
        <v>31.536000000000001</v>
      </c>
      <c r="L124" s="1">
        <v>31.536000000000001</v>
      </c>
      <c r="M124" s="1">
        <v>31.536000000000001</v>
      </c>
      <c r="N124" s="1">
        <v>31.536000000000001</v>
      </c>
      <c r="O124" s="1">
        <v>31.536000000000001</v>
      </c>
      <c r="P124" s="1">
        <v>31.536000000000001</v>
      </c>
      <c r="Q124" s="1">
        <v>31.536000000000001</v>
      </c>
      <c r="R124" s="1">
        <v>31.536000000000001</v>
      </c>
      <c r="S124" s="1">
        <v>31.536000000000001</v>
      </c>
      <c r="T124" s="1">
        <v>31.536000000000001</v>
      </c>
      <c r="U124" s="1">
        <v>31.536000000000001</v>
      </c>
      <c r="V124" s="1">
        <v>31.536000000000001</v>
      </c>
      <c r="W124" s="1">
        <v>31.536000000000001</v>
      </c>
      <c r="X124" s="1">
        <v>31.536000000000001</v>
      </c>
      <c r="Y124" s="1">
        <v>31.536000000000001</v>
      </c>
      <c r="Z124" s="1">
        <v>31.536000000000001</v>
      </c>
      <c r="AA124" s="1">
        <v>31.536000000000001</v>
      </c>
      <c r="AB124" s="1">
        <v>31.536000000000001</v>
      </c>
      <c r="AC124" s="1">
        <v>31.536000000000001</v>
      </c>
      <c r="AD124" s="1">
        <v>31.536000000000001</v>
      </c>
      <c r="AE124" s="1">
        <v>31.536000000000001</v>
      </c>
      <c r="AF124" s="1">
        <v>31.536000000000001</v>
      </c>
      <c r="AG124" s="1">
        <v>31.536000000000001</v>
      </c>
      <c r="AH124" s="1">
        <v>31.536000000000001</v>
      </c>
      <c r="AI124" s="1">
        <v>31.536000000000001</v>
      </c>
      <c r="AJ124" s="1">
        <v>31.536000000000001</v>
      </c>
      <c r="AK124" s="1">
        <v>31.536000000000001</v>
      </c>
      <c r="AL124" s="1">
        <v>31.536000000000001</v>
      </c>
      <c r="AM124" s="1">
        <v>31.536000000000001</v>
      </c>
      <c r="AN124" s="1">
        <v>31.536000000000001</v>
      </c>
      <c r="AO124" s="1">
        <v>31.536000000000001</v>
      </c>
      <c r="AP124" s="1">
        <v>31.536000000000001</v>
      </c>
    </row>
    <row r="125" spans="1:42" x14ac:dyDescent="0.25">
      <c r="A125" t="str">
        <f t="shared" si="29"/>
        <v>Solids</v>
      </c>
      <c r="C125" t="str">
        <f t="shared" si="30"/>
        <v>C_ES-WH-HR_COA</v>
      </c>
      <c r="F125" s="1">
        <v>31.536000000000001</v>
      </c>
      <c r="G125" s="1">
        <v>31.536000000000001</v>
      </c>
      <c r="H125" s="1">
        <v>31.536000000000001</v>
      </c>
      <c r="I125" s="1">
        <v>31.536000000000001</v>
      </c>
      <c r="J125" s="1">
        <v>31.536000000000001</v>
      </c>
      <c r="K125" s="1">
        <v>31.536000000000001</v>
      </c>
      <c r="L125" s="1">
        <v>31.536000000000001</v>
      </c>
      <c r="M125" s="1">
        <v>31.536000000000001</v>
      </c>
      <c r="N125" s="1">
        <v>31.536000000000001</v>
      </c>
      <c r="O125" s="1">
        <v>31.536000000000001</v>
      </c>
      <c r="P125" s="1">
        <v>31.536000000000001</v>
      </c>
      <c r="Q125" s="1">
        <v>31.536000000000001</v>
      </c>
      <c r="R125" s="1">
        <v>31.536000000000001</v>
      </c>
      <c r="S125" s="1">
        <v>31.536000000000001</v>
      </c>
      <c r="T125" s="1">
        <v>31.536000000000001</v>
      </c>
      <c r="U125" s="1">
        <v>31.536000000000001</v>
      </c>
      <c r="V125" s="1">
        <v>31.536000000000001</v>
      </c>
      <c r="W125" s="1">
        <v>31.536000000000001</v>
      </c>
      <c r="X125" s="1">
        <v>31.536000000000001</v>
      </c>
      <c r="Y125" s="1">
        <v>31.536000000000001</v>
      </c>
      <c r="Z125" s="1">
        <v>31.536000000000001</v>
      </c>
      <c r="AA125" s="1">
        <v>31.536000000000001</v>
      </c>
      <c r="AB125" s="1">
        <v>31.536000000000001</v>
      </c>
      <c r="AC125" s="1">
        <v>31.536000000000001</v>
      </c>
      <c r="AD125" s="1">
        <v>31.536000000000001</v>
      </c>
      <c r="AE125" s="1">
        <v>31.536000000000001</v>
      </c>
      <c r="AF125" s="1">
        <v>31.536000000000001</v>
      </c>
      <c r="AG125" s="1">
        <v>31.536000000000001</v>
      </c>
      <c r="AH125" s="1">
        <v>31.536000000000001</v>
      </c>
      <c r="AI125" s="1">
        <v>31.536000000000001</v>
      </c>
      <c r="AJ125" s="1">
        <v>31.536000000000001</v>
      </c>
      <c r="AK125" s="1">
        <v>31.536000000000001</v>
      </c>
      <c r="AL125" s="1">
        <v>31.536000000000001</v>
      </c>
      <c r="AM125" s="1">
        <v>31.536000000000001</v>
      </c>
      <c r="AN125" s="1">
        <v>31.536000000000001</v>
      </c>
      <c r="AO125" s="1">
        <v>31.536000000000001</v>
      </c>
      <c r="AP125" s="1">
        <v>31.536000000000001</v>
      </c>
    </row>
    <row r="126" spans="1:42" x14ac:dyDescent="0.25">
      <c r="A126" t="str">
        <f t="shared" si="29"/>
        <v>Biomass and wastes</v>
      </c>
      <c r="C126" t="str">
        <f t="shared" si="30"/>
        <v>C_ES-WH-SR_BIO</v>
      </c>
      <c r="F126" s="1">
        <v>31.536000000000001</v>
      </c>
      <c r="G126" s="1">
        <v>31.536000000000001</v>
      </c>
      <c r="H126" s="1">
        <v>31.536000000000001</v>
      </c>
      <c r="I126" s="1">
        <v>31.536000000000001</v>
      </c>
      <c r="J126" s="1">
        <v>31.536000000000001</v>
      </c>
      <c r="K126" s="1">
        <v>31.536000000000001</v>
      </c>
      <c r="L126" s="1">
        <v>31.536000000000001</v>
      </c>
      <c r="M126" s="1">
        <v>31.536000000000001</v>
      </c>
      <c r="N126" s="1">
        <v>31.536000000000001</v>
      </c>
      <c r="O126" s="1">
        <v>31.536000000000001</v>
      </c>
      <c r="P126" s="1">
        <v>31.536000000000001</v>
      </c>
      <c r="Q126" s="1">
        <v>31.536000000000001</v>
      </c>
      <c r="R126" s="1">
        <v>31.536000000000001</v>
      </c>
      <c r="S126" s="1">
        <v>31.536000000000001</v>
      </c>
      <c r="T126" s="1">
        <v>31.536000000000001</v>
      </c>
      <c r="U126" s="1">
        <v>31.536000000000001</v>
      </c>
      <c r="V126" s="1">
        <v>31.536000000000001</v>
      </c>
      <c r="W126" s="1">
        <v>31.536000000000001</v>
      </c>
      <c r="X126" s="1">
        <v>31.536000000000001</v>
      </c>
      <c r="Y126" s="1">
        <v>31.536000000000001</v>
      </c>
      <c r="Z126" s="1">
        <v>31.536000000000001</v>
      </c>
      <c r="AA126" s="1">
        <v>31.536000000000001</v>
      </c>
      <c r="AB126" s="1">
        <v>31.536000000000001</v>
      </c>
      <c r="AC126" s="1">
        <v>31.536000000000001</v>
      </c>
      <c r="AD126" s="1">
        <v>31.536000000000001</v>
      </c>
      <c r="AE126" s="1">
        <v>31.536000000000001</v>
      </c>
      <c r="AF126" s="1">
        <v>31.536000000000001</v>
      </c>
      <c r="AG126" s="1">
        <v>31.536000000000001</v>
      </c>
      <c r="AH126" s="1">
        <v>31.536000000000001</v>
      </c>
      <c r="AI126" s="1">
        <v>31.536000000000001</v>
      </c>
      <c r="AJ126" s="1">
        <v>31.536000000000001</v>
      </c>
      <c r="AK126" s="1">
        <v>31.536000000000001</v>
      </c>
      <c r="AL126" s="1">
        <v>31.536000000000001</v>
      </c>
      <c r="AM126" s="1">
        <v>31.536000000000001</v>
      </c>
      <c r="AN126" s="1">
        <v>31.536000000000001</v>
      </c>
      <c r="AO126" s="1">
        <v>31.536000000000001</v>
      </c>
      <c r="AP126" s="1">
        <v>31.536000000000001</v>
      </c>
    </row>
    <row r="127" spans="1:42" x14ac:dyDescent="0.25">
      <c r="A127" t="str">
        <f t="shared" si="29"/>
        <v>Derived heat</v>
      </c>
      <c r="C127" t="str">
        <f t="shared" si="30"/>
        <v>C_ES-WH-SR_HET</v>
      </c>
      <c r="F127" s="1">
        <v>31.536000000000001</v>
      </c>
      <c r="G127" s="1">
        <v>31.536000000000001</v>
      </c>
      <c r="H127" s="1">
        <v>31.536000000000001</v>
      </c>
      <c r="I127" s="1">
        <v>31.536000000000001</v>
      </c>
      <c r="J127" s="1">
        <v>31.536000000000001</v>
      </c>
      <c r="K127" s="1">
        <v>31.536000000000001</v>
      </c>
      <c r="L127" s="1">
        <v>31.536000000000001</v>
      </c>
      <c r="M127" s="1">
        <v>31.536000000000001</v>
      </c>
      <c r="N127" s="1">
        <v>31.536000000000001</v>
      </c>
      <c r="O127" s="1">
        <v>31.536000000000001</v>
      </c>
      <c r="P127" s="1">
        <v>31.536000000000001</v>
      </c>
      <c r="Q127" s="1">
        <v>31.536000000000001</v>
      </c>
      <c r="R127" s="1">
        <v>31.536000000000001</v>
      </c>
      <c r="S127" s="1">
        <v>31.536000000000001</v>
      </c>
      <c r="T127" s="1">
        <v>31.536000000000001</v>
      </c>
      <c r="U127" s="1">
        <v>31.536000000000001</v>
      </c>
      <c r="V127" s="1">
        <v>31.536000000000001</v>
      </c>
      <c r="W127" s="1">
        <v>31.536000000000001</v>
      </c>
      <c r="X127" s="1">
        <v>31.536000000000001</v>
      </c>
      <c r="Y127" s="1">
        <v>31.536000000000001</v>
      </c>
      <c r="Z127" s="1">
        <v>31.536000000000001</v>
      </c>
      <c r="AA127" s="1">
        <v>31.536000000000001</v>
      </c>
      <c r="AB127" s="1">
        <v>31.536000000000001</v>
      </c>
      <c r="AC127" s="1">
        <v>31.536000000000001</v>
      </c>
      <c r="AD127" s="1">
        <v>31.536000000000001</v>
      </c>
      <c r="AE127" s="1">
        <v>31.536000000000001</v>
      </c>
      <c r="AF127" s="1">
        <v>31.536000000000001</v>
      </c>
      <c r="AG127" s="1">
        <v>31.536000000000001</v>
      </c>
      <c r="AH127" s="1">
        <v>31.536000000000001</v>
      </c>
      <c r="AI127" s="1">
        <v>31.536000000000001</v>
      </c>
      <c r="AJ127" s="1">
        <v>31.536000000000001</v>
      </c>
      <c r="AK127" s="1">
        <v>31.536000000000001</v>
      </c>
      <c r="AL127" s="1">
        <v>31.536000000000001</v>
      </c>
      <c r="AM127" s="1">
        <v>31.536000000000001</v>
      </c>
      <c r="AN127" s="1">
        <v>31.536000000000001</v>
      </c>
      <c r="AO127" s="1">
        <v>31.536000000000001</v>
      </c>
      <c r="AP127" s="1">
        <v>31.536000000000001</v>
      </c>
    </row>
    <row r="128" spans="1:42" x14ac:dyDescent="0.25">
      <c r="A128" t="str">
        <f t="shared" si="29"/>
        <v>Electricity</v>
      </c>
      <c r="C128" t="str">
        <f t="shared" si="30"/>
        <v>C_ES-WH-SR_ELC</v>
      </c>
      <c r="F128" s="1">
        <v>31.536000000000001</v>
      </c>
      <c r="G128" s="1">
        <v>31.536000000000001</v>
      </c>
      <c r="H128" s="1">
        <v>31.536000000000001</v>
      </c>
      <c r="I128" s="1">
        <v>31.536000000000001</v>
      </c>
      <c r="J128" s="1">
        <v>31.536000000000001</v>
      </c>
      <c r="K128" s="1">
        <v>31.536000000000001</v>
      </c>
      <c r="L128" s="1">
        <v>31.536000000000001</v>
      </c>
      <c r="M128" s="1">
        <v>31.536000000000001</v>
      </c>
      <c r="N128" s="1">
        <v>31.536000000000001</v>
      </c>
      <c r="O128" s="1">
        <v>31.536000000000001</v>
      </c>
      <c r="P128" s="1">
        <v>31.536000000000001</v>
      </c>
      <c r="Q128" s="1">
        <v>31.536000000000001</v>
      </c>
      <c r="R128" s="1">
        <v>31.536000000000001</v>
      </c>
      <c r="S128" s="1">
        <v>31.536000000000001</v>
      </c>
      <c r="T128" s="1">
        <v>31.536000000000001</v>
      </c>
      <c r="U128" s="1">
        <v>31.536000000000001</v>
      </c>
      <c r="V128" s="1">
        <v>31.536000000000001</v>
      </c>
      <c r="W128" s="1">
        <v>31.536000000000001</v>
      </c>
      <c r="X128" s="1">
        <v>31.536000000000001</v>
      </c>
      <c r="Y128" s="1">
        <v>31.536000000000001</v>
      </c>
      <c r="Z128" s="1">
        <v>31.536000000000001</v>
      </c>
      <c r="AA128" s="1">
        <v>31.536000000000001</v>
      </c>
      <c r="AB128" s="1">
        <v>31.536000000000001</v>
      </c>
      <c r="AC128" s="1">
        <v>31.536000000000001</v>
      </c>
      <c r="AD128" s="1">
        <v>31.536000000000001</v>
      </c>
      <c r="AE128" s="1">
        <v>31.536000000000001</v>
      </c>
      <c r="AF128" s="1">
        <v>31.536000000000001</v>
      </c>
      <c r="AG128" s="1">
        <v>31.536000000000001</v>
      </c>
      <c r="AH128" s="1">
        <v>31.536000000000001</v>
      </c>
      <c r="AI128" s="1">
        <v>31.536000000000001</v>
      </c>
      <c r="AJ128" s="1">
        <v>31.536000000000001</v>
      </c>
      <c r="AK128" s="1">
        <v>31.536000000000001</v>
      </c>
      <c r="AL128" s="1">
        <v>31.536000000000001</v>
      </c>
      <c r="AM128" s="1">
        <v>31.536000000000001</v>
      </c>
      <c r="AN128" s="1">
        <v>31.536000000000001</v>
      </c>
      <c r="AO128" s="1">
        <v>31.536000000000001</v>
      </c>
      <c r="AP128" s="1">
        <v>31.536000000000001</v>
      </c>
    </row>
    <row r="129" spans="1:42" x14ac:dyDescent="0.25">
      <c r="A129" t="str">
        <f t="shared" si="29"/>
        <v>Gas</v>
      </c>
      <c r="C129" t="str">
        <f t="shared" si="30"/>
        <v>C_ES-WH-SR_GAS</v>
      </c>
      <c r="F129" s="1">
        <v>31.536000000000001</v>
      </c>
      <c r="G129" s="1">
        <v>31.536000000000001</v>
      </c>
      <c r="H129" s="1">
        <v>31.536000000000001</v>
      </c>
      <c r="I129" s="1">
        <v>31.536000000000001</v>
      </c>
      <c r="J129" s="1">
        <v>31.536000000000001</v>
      </c>
      <c r="K129" s="1">
        <v>31.536000000000001</v>
      </c>
      <c r="L129" s="1">
        <v>31.536000000000001</v>
      </c>
      <c r="M129" s="1">
        <v>31.536000000000001</v>
      </c>
      <c r="N129" s="1">
        <v>31.536000000000001</v>
      </c>
      <c r="O129" s="1">
        <v>31.536000000000001</v>
      </c>
      <c r="P129" s="1">
        <v>31.536000000000001</v>
      </c>
      <c r="Q129" s="1">
        <v>31.536000000000001</v>
      </c>
      <c r="R129" s="1">
        <v>31.536000000000001</v>
      </c>
      <c r="S129" s="1">
        <v>31.536000000000001</v>
      </c>
      <c r="T129" s="1">
        <v>31.536000000000001</v>
      </c>
      <c r="U129" s="1">
        <v>31.536000000000001</v>
      </c>
      <c r="V129" s="1">
        <v>31.536000000000001</v>
      </c>
      <c r="W129" s="1">
        <v>31.536000000000001</v>
      </c>
      <c r="X129" s="1">
        <v>31.536000000000001</v>
      </c>
      <c r="Y129" s="1">
        <v>31.536000000000001</v>
      </c>
      <c r="Z129" s="1">
        <v>31.536000000000001</v>
      </c>
      <c r="AA129" s="1">
        <v>31.536000000000001</v>
      </c>
      <c r="AB129" s="1">
        <v>31.536000000000001</v>
      </c>
      <c r="AC129" s="1">
        <v>31.536000000000001</v>
      </c>
      <c r="AD129" s="1">
        <v>31.536000000000001</v>
      </c>
      <c r="AE129" s="1">
        <v>31.536000000000001</v>
      </c>
      <c r="AF129" s="1">
        <v>31.536000000000001</v>
      </c>
      <c r="AG129" s="1">
        <v>31.536000000000001</v>
      </c>
      <c r="AH129" s="1">
        <v>31.536000000000001</v>
      </c>
      <c r="AI129" s="1">
        <v>31.536000000000001</v>
      </c>
      <c r="AJ129" s="1">
        <v>31.536000000000001</v>
      </c>
      <c r="AK129" s="1">
        <v>31.536000000000001</v>
      </c>
      <c r="AL129" s="1">
        <v>31.536000000000001</v>
      </c>
      <c r="AM129" s="1">
        <v>31.536000000000001</v>
      </c>
      <c r="AN129" s="1">
        <v>31.536000000000001</v>
      </c>
      <c r="AO129" s="1">
        <v>31.536000000000001</v>
      </c>
      <c r="AP129" s="1">
        <v>31.536000000000001</v>
      </c>
    </row>
    <row r="130" spans="1:42" x14ac:dyDescent="0.25">
      <c r="A130" t="str">
        <f t="shared" si="29"/>
        <v>GDO and other liquids</v>
      </c>
      <c r="C130" t="str">
        <f t="shared" si="30"/>
        <v>C_ES-WH-SR_OIL</v>
      </c>
      <c r="F130" s="1">
        <v>31.536000000000001</v>
      </c>
      <c r="G130" s="1">
        <v>31.536000000000001</v>
      </c>
      <c r="H130" s="1">
        <v>31.536000000000001</v>
      </c>
      <c r="I130" s="1">
        <v>31.536000000000001</v>
      </c>
      <c r="J130" s="1">
        <v>31.536000000000001</v>
      </c>
      <c r="K130" s="1">
        <v>31.536000000000001</v>
      </c>
      <c r="L130" s="1">
        <v>31.536000000000001</v>
      </c>
      <c r="M130" s="1">
        <v>31.536000000000001</v>
      </c>
      <c r="N130" s="1">
        <v>31.536000000000001</v>
      </c>
      <c r="O130" s="1">
        <v>31.536000000000001</v>
      </c>
      <c r="P130" s="1">
        <v>31.536000000000001</v>
      </c>
      <c r="Q130" s="1">
        <v>31.536000000000001</v>
      </c>
      <c r="R130" s="1">
        <v>31.536000000000001</v>
      </c>
      <c r="S130" s="1">
        <v>31.536000000000001</v>
      </c>
      <c r="T130" s="1">
        <v>31.536000000000001</v>
      </c>
      <c r="U130" s="1">
        <v>31.536000000000001</v>
      </c>
      <c r="V130" s="1">
        <v>31.536000000000001</v>
      </c>
      <c r="W130" s="1">
        <v>31.536000000000001</v>
      </c>
      <c r="X130" s="1">
        <v>31.536000000000001</v>
      </c>
      <c r="Y130" s="1">
        <v>31.536000000000001</v>
      </c>
      <c r="Z130" s="1">
        <v>31.536000000000001</v>
      </c>
      <c r="AA130" s="1">
        <v>31.536000000000001</v>
      </c>
      <c r="AB130" s="1">
        <v>31.536000000000001</v>
      </c>
      <c r="AC130" s="1">
        <v>31.536000000000001</v>
      </c>
      <c r="AD130" s="1">
        <v>31.536000000000001</v>
      </c>
      <c r="AE130" s="1">
        <v>31.536000000000001</v>
      </c>
      <c r="AF130" s="1">
        <v>31.536000000000001</v>
      </c>
      <c r="AG130" s="1">
        <v>31.536000000000001</v>
      </c>
      <c r="AH130" s="1">
        <v>31.536000000000001</v>
      </c>
      <c r="AI130" s="1">
        <v>31.536000000000001</v>
      </c>
      <c r="AJ130" s="1">
        <v>31.536000000000001</v>
      </c>
      <c r="AK130" s="1">
        <v>31.536000000000001</v>
      </c>
      <c r="AL130" s="1">
        <v>31.536000000000001</v>
      </c>
      <c r="AM130" s="1">
        <v>31.536000000000001</v>
      </c>
      <c r="AN130" s="1">
        <v>31.536000000000001</v>
      </c>
      <c r="AO130" s="1">
        <v>31.536000000000001</v>
      </c>
      <c r="AP130" s="1">
        <v>31.536000000000001</v>
      </c>
    </row>
    <row r="131" spans="1:42" x14ac:dyDescent="0.25">
      <c r="A131" t="str">
        <f t="shared" si="29"/>
        <v>LPG</v>
      </c>
      <c r="C131" t="str">
        <f t="shared" si="30"/>
        <v>C_ES-WH-SR_LPG</v>
      </c>
      <c r="F131" s="1">
        <v>31.536000000000001</v>
      </c>
      <c r="G131" s="1">
        <v>31.536000000000001</v>
      </c>
      <c r="H131" s="1">
        <v>31.536000000000001</v>
      </c>
      <c r="I131" s="1">
        <v>31.536000000000001</v>
      </c>
      <c r="J131" s="1">
        <v>31.536000000000001</v>
      </c>
      <c r="K131" s="1">
        <v>31.536000000000001</v>
      </c>
      <c r="L131" s="1">
        <v>31.536000000000001</v>
      </c>
      <c r="M131" s="1">
        <v>31.536000000000001</v>
      </c>
      <c r="N131" s="1">
        <v>31.536000000000001</v>
      </c>
      <c r="O131" s="1">
        <v>31.536000000000001</v>
      </c>
      <c r="P131" s="1">
        <v>31.536000000000001</v>
      </c>
      <c r="Q131" s="1">
        <v>31.536000000000001</v>
      </c>
      <c r="R131" s="1">
        <v>31.536000000000001</v>
      </c>
      <c r="S131" s="1">
        <v>31.536000000000001</v>
      </c>
      <c r="T131" s="1">
        <v>31.536000000000001</v>
      </c>
      <c r="U131" s="1">
        <v>31.536000000000001</v>
      </c>
      <c r="V131" s="1">
        <v>31.536000000000001</v>
      </c>
      <c r="W131" s="1">
        <v>31.536000000000001</v>
      </c>
      <c r="X131" s="1">
        <v>31.536000000000001</v>
      </c>
      <c r="Y131" s="1">
        <v>31.536000000000001</v>
      </c>
      <c r="Z131" s="1">
        <v>31.536000000000001</v>
      </c>
      <c r="AA131" s="1">
        <v>31.536000000000001</v>
      </c>
      <c r="AB131" s="1">
        <v>31.536000000000001</v>
      </c>
      <c r="AC131" s="1">
        <v>31.536000000000001</v>
      </c>
      <c r="AD131" s="1">
        <v>31.536000000000001</v>
      </c>
      <c r="AE131" s="1">
        <v>31.536000000000001</v>
      </c>
      <c r="AF131" s="1">
        <v>31.536000000000001</v>
      </c>
      <c r="AG131" s="1">
        <v>31.536000000000001</v>
      </c>
      <c r="AH131" s="1">
        <v>31.536000000000001</v>
      </c>
      <c r="AI131" s="1">
        <v>31.536000000000001</v>
      </c>
      <c r="AJ131" s="1">
        <v>31.536000000000001</v>
      </c>
      <c r="AK131" s="1">
        <v>31.536000000000001</v>
      </c>
      <c r="AL131" s="1">
        <v>31.536000000000001</v>
      </c>
      <c r="AM131" s="1">
        <v>31.536000000000001</v>
      </c>
      <c r="AN131" s="1">
        <v>31.536000000000001</v>
      </c>
      <c r="AO131" s="1">
        <v>31.536000000000001</v>
      </c>
      <c r="AP131" s="1">
        <v>31.536000000000001</v>
      </c>
    </row>
    <row r="132" spans="1:42" x14ac:dyDescent="0.25">
      <c r="A132" t="str">
        <f t="shared" si="29"/>
        <v>Solar</v>
      </c>
      <c r="C132" t="str">
        <f t="shared" si="30"/>
        <v>C_ES-WH-SR_SOL</v>
      </c>
      <c r="F132" s="1">
        <v>31.536000000000001</v>
      </c>
      <c r="G132" s="1">
        <v>31.536000000000001</v>
      </c>
      <c r="H132" s="1">
        <v>31.536000000000001</v>
      </c>
      <c r="I132" s="1">
        <v>31.536000000000001</v>
      </c>
      <c r="J132" s="1">
        <v>31.536000000000001</v>
      </c>
      <c r="K132" s="1">
        <v>31.536000000000001</v>
      </c>
      <c r="L132" s="1">
        <v>31.536000000000001</v>
      </c>
      <c r="M132" s="1">
        <v>31.536000000000001</v>
      </c>
      <c r="N132" s="1">
        <v>31.536000000000001</v>
      </c>
      <c r="O132" s="1">
        <v>31.536000000000001</v>
      </c>
      <c r="P132" s="1">
        <v>31.536000000000001</v>
      </c>
      <c r="Q132" s="1">
        <v>31.536000000000001</v>
      </c>
      <c r="R132" s="1">
        <v>31.536000000000001</v>
      </c>
      <c r="S132" s="1">
        <v>31.536000000000001</v>
      </c>
      <c r="T132" s="1">
        <v>31.536000000000001</v>
      </c>
      <c r="U132" s="1">
        <v>31.536000000000001</v>
      </c>
      <c r="V132" s="1">
        <v>31.536000000000001</v>
      </c>
      <c r="W132" s="1">
        <v>31.536000000000001</v>
      </c>
      <c r="X132" s="1">
        <v>31.536000000000001</v>
      </c>
      <c r="Y132" s="1">
        <v>31.536000000000001</v>
      </c>
      <c r="Z132" s="1">
        <v>31.536000000000001</v>
      </c>
      <c r="AA132" s="1">
        <v>31.536000000000001</v>
      </c>
      <c r="AB132" s="1">
        <v>31.536000000000001</v>
      </c>
      <c r="AC132" s="1">
        <v>31.536000000000001</v>
      </c>
      <c r="AD132" s="1">
        <v>31.536000000000001</v>
      </c>
      <c r="AE132" s="1">
        <v>31.536000000000001</v>
      </c>
      <c r="AF132" s="1">
        <v>31.536000000000001</v>
      </c>
      <c r="AG132" s="1">
        <v>31.536000000000001</v>
      </c>
      <c r="AH132" s="1">
        <v>31.536000000000001</v>
      </c>
      <c r="AI132" s="1">
        <v>31.536000000000001</v>
      </c>
      <c r="AJ132" s="1">
        <v>31.536000000000001</v>
      </c>
      <c r="AK132" s="1">
        <v>31.536000000000001</v>
      </c>
      <c r="AL132" s="1">
        <v>31.536000000000001</v>
      </c>
      <c r="AM132" s="1">
        <v>31.536000000000001</v>
      </c>
      <c r="AN132" s="1">
        <v>31.536000000000001</v>
      </c>
      <c r="AO132" s="1">
        <v>31.536000000000001</v>
      </c>
      <c r="AP132" s="1">
        <v>31.536000000000001</v>
      </c>
    </row>
    <row r="133" spans="1:42" x14ac:dyDescent="0.25">
      <c r="A133" t="str">
        <f t="shared" si="29"/>
        <v>Solids</v>
      </c>
      <c r="C133" t="str">
        <f t="shared" si="30"/>
        <v>C_ES-WH-SR_COA</v>
      </c>
      <c r="F133" s="1">
        <v>31.536000000000001</v>
      </c>
      <c r="G133" s="1">
        <v>31.536000000000001</v>
      </c>
      <c r="H133" s="1">
        <v>31.536000000000001</v>
      </c>
      <c r="I133" s="1">
        <v>31.536000000000001</v>
      </c>
      <c r="J133" s="1">
        <v>31.536000000000001</v>
      </c>
      <c r="K133" s="1">
        <v>31.536000000000001</v>
      </c>
      <c r="L133" s="1">
        <v>31.536000000000001</v>
      </c>
      <c r="M133" s="1">
        <v>31.536000000000001</v>
      </c>
      <c r="N133" s="1">
        <v>31.536000000000001</v>
      </c>
      <c r="O133" s="1">
        <v>31.536000000000001</v>
      </c>
      <c r="P133" s="1">
        <v>31.536000000000001</v>
      </c>
      <c r="Q133" s="1">
        <v>31.536000000000001</v>
      </c>
      <c r="R133" s="1">
        <v>31.536000000000001</v>
      </c>
      <c r="S133" s="1">
        <v>31.536000000000001</v>
      </c>
      <c r="T133" s="1">
        <v>31.536000000000001</v>
      </c>
      <c r="U133" s="1">
        <v>31.536000000000001</v>
      </c>
      <c r="V133" s="1">
        <v>31.536000000000001</v>
      </c>
      <c r="W133" s="1">
        <v>31.536000000000001</v>
      </c>
      <c r="X133" s="1">
        <v>31.536000000000001</v>
      </c>
      <c r="Y133" s="1">
        <v>31.536000000000001</v>
      </c>
      <c r="Z133" s="1">
        <v>31.536000000000001</v>
      </c>
      <c r="AA133" s="1">
        <v>31.536000000000001</v>
      </c>
      <c r="AB133" s="1">
        <v>31.536000000000001</v>
      </c>
      <c r="AC133" s="1">
        <v>31.536000000000001</v>
      </c>
      <c r="AD133" s="1">
        <v>31.536000000000001</v>
      </c>
      <c r="AE133" s="1">
        <v>31.536000000000001</v>
      </c>
      <c r="AF133" s="1">
        <v>31.536000000000001</v>
      </c>
      <c r="AG133" s="1">
        <v>31.536000000000001</v>
      </c>
      <c r="AH133" s="1">
        <v>31.536000000000001</v>
      </c>
      <c r="AI133" s="1">
        <v>31.536000000000001</v>
      </c>
      <c r="AJ133" s="1">
        <v>31.536000000000001</v>
      </c>
      <c r="AK133" s="1">
        <v>31.536000000000001</v>
      </c>
      <c r="AL133" s="1">
        <v>31.536000000000001</v>
      </c>
      <c r="AM133" s="1">
        <v>31.536000000000001</v>
      </c>
      <c r="AN133" s="1">
        <v>31.536000000000001</v>
      </c>
      <c r="AO133" s="1">
        <v>31.536000000000001</v>
      </c>
      <c r="AP133" s="1">
        <v>31.536000000000001</v>
      </c>
    </row>
    <row r="134" spans="1:42" x14ac:dyDescent="0.25">
      <c r="A134" t="str">
        <f t="shared" si="29"/>
        <v>Biomass and wastes</v>
      </c>
      <c r="C134" t="str">
        <f t="shared" si="30"/>
        <v>C_ES-WH-SL_BIO</v>
      </c>
      <c r="F134" s="1">
        <v>31.536000000000001</v>
      </c>
      <c r="G134" s="1">
        <v>31.536000000000001</v>
      </c>
      <c r="H134" s="1">
        <v>31.536000000000001</v>
      </c>
      <c r="I134" s="1">
        <v>31.536000000000001</v>
      </c>
      <c r="J134" s="1">
        <v>31.536000000000001</v>
      </c>
      <c r="K134" s="1">
        <v>31.536000000000001</v>
      </c>
      <c r="L134" s="1">
        <v>31.536000000000001</v>
      </c>
      <c r="M134" s="1">
        <v>31.536000000000001</v>
      </c>
      <c r="N134" s="1">
        <v>31.536000000000001</v>
      </c>
      <c r="O134" s="1">
        <v>31.536000000000001</v>
      </c>
      <c r="P134" s="1">
        <v>31.536000000000001</v>
      </c>
      <c r="Q134" s="1">
        <v>31.536000000000001</v>
      </c>
      <c r="R134" s="1">
        <v>31.536000000000001</v>
      </c>
      <c r="S134" s="1">
        <v>31.536000000000001</v>
      </c>
      <c r="T134" s="1">
        <v>31.536000000000001</v>
      </c>
      <c r="U134" s="1">
        <v>31.536000000000001</v>
      </c>
      <c r="V134" s="1">
        <v>31.536000000000001</v>
      </c>
      <c r="W134" s="1">
        <v>31.536000000000001</v>
      </c>
      <c r="X134" s="1">
        <v>31.536000000000001</v>
      </c>
      <c r="Y134" s="1">
        <v>31.536000000000001</v>
      </c>
      <c r="Z134" s="1">
        <v>31.536000000000001</v>
      </c>
      <c r="AA134" s="1">
        <v>31.536000000000001</v>
      </c>
      <c r="AB134" s="1">
        <v>31.536000000000001</v>
      </c>
      <c r="AC134" s="1">
        <v>31.536000000000001</v>
      </c>
      <c r="AD134" s="1">
        <v>31.536000000000001</v>
      </c>
      <c r="AE134" s="1">
        <v>31.536000000000001</v>
      </c>
      <c r="AF134" s="1">
        <v>31.536000000000001</v>
      </c>
      <c r="AG134" s="1">
        <v>31.536000000000001</v>
      </c>
      <c r="AH134" s="1">
        <v>31.536000000000001</v>
      </c>
      <c r="AI134" s="1">
        <v>31.536000000000001</v>
      </c>
      <c r="AJ134" s="1">
        <v>31.536000000000001</v>
      </c>
      <c r="AK134" s="1">
        <v>31.536000000000001</v>
      </c>
      <c r="AL134" s="1">
        <v>31.536000000000001</v>
      </c>
      <c r="AM134" s="1">
        <v>31.536000000000001</v>
      </c>
      <c r="AN134" s="1">
        <v>31.536000000000001</v>
      </c>
      <c r="AO134" s="1">
        <v>31.536000000000001</v>
      </c>
      <c r="AP134" s="1">
        <v>31.536000000000001</v>
      </c>
    </row>
    <row r="135" spans="1:42" x14ac:dyDescent="0.25">
      <c r="A135" t="str">
        <f t="shared" si="29"/>
        <v>Derived heat</v>
      </c>
      <c r="C135" t="str">
        <f t="shared" si="30"/>
        <v>C_ES-WH-SL_HET</v>
      </c>
      <c r="F135" s="1">
        <v>31.536000000000001</v>
      </c>
      <c r="G135" s="1">
        <v>31.536000000000001</v>
      </c>
      <c r="H135" s="1">
        <v>31.536000000000001</v>
      </c>
      <c r="I135" s="1">
        <v>31.536000000000001</v>
      </c>
      <c r="J135" s="1">
        <v>31.536000000000001</v>
      </c>
      <c r="K135" s="1">
        <v>31.536000000000001</v>
      </c>
      <c r="L135" s="1">
        <v>31.536000000000001</v>
      </c>
      <c r="M135" s="1">
        <v>31.536000000000001</v>
      </c>
      <c r="N135" s="1">
        <v>31.536000000000001</v>
      </c>
      <c r="O135" s="1">
        <v>31.536000000000001</v>
      </c>
      <c r="P135" s="1">
        <v>31.536000000000001</v>
      </c>
      <c r="Q135" s="1">
        <v>31.536000000000001</v>
      </c>
      <c r="R135" s="1">
        <v>31.536000000000001</v>
      </c>
      <c r="S135" s="1">
        <v>31.536000000000001</v>
      </c>
      <c r="T135" s="1">
        <v>31.536000000000001</v>
      </c>
      <c r="U135" s="1">
        <v>31.536000000000001</v>
      </c>
      <c r="V135" s="1">
        <v>31.536000000000001</v>
      </c>
      <c r="W135" s="1">
        <v>31.536000000000001</v>
      </c>
      <c r="X135" s="1">
        <v>31.536000000000001</v>
      </c>
      <c r="Y135" s="1">
        <v>31.536000000000001</v>
      </c>
      <c r="Z135" s="1">
        <v>31.536000000000001</v>
      </c>
      <c r="AA135" s="1">
        <v>31.536000000000001</v>
      </c>
      <c r="AB135" s="1">
        <v>31.536000000000001</v>
      </c>
      <c r="AC135" s="1">
        <v>31.536000000000001</v>
      </c>
      <c r="AD135" s="1">
        <v>31.536000000000001</v>
      </c>
      <c r="AE135" s="1">
        <v>31.536000000000001</v>
      </c>
      <c r="AF135" s="1">
        <v>31.536000000000001</v>
      </c>
      <c r="AG135" s="1">
        <v>31.536000000000001</v>
      </c>
      <c r="AH135" s="1">
        <v>31.536000000000001</v>
      </c>
      <c r="AI135" s="1">
        <v>31.536000000000001</v>
      </c>
      <c r="AJ135" s="1">
        <v>31.536000000000001</v>
      </c>
      <c r="AK135" s="1">
        <v>31.536000000000001</v>
      </c>
      <c r="AL135" s="1">
        <v>31.536000000000001</v>
      </c>
      <c r="AM135" s="1">
        <v>31.536000000000001</v>
      </c>
      <c r="AN135" s="1">
        <v>31.536000000000001</v>
      </c>
      <c r="AO135" s="1">
        <v>31.536000000000001</v>
      </c>
      <c r="AP135" s="1">
        <v>31.536000000000001</v>
      </c>
    </row>
    <row r="136" spans="1:42" x14ac:dyDescent="0.25">
      <c r="A136" t="str">
        <f t="shared" si="29"/>
        <v>Electricity</v>
      </c>
      <c r="C136" t="str">
        <f t="shared" si="30"/>
        <v>C_ES-WH-SL_ELC</v>
      </c>
      <c r="F136" s="1">
        <v>31.536000000000001</v>
      </c>
      <c r="G136" s="1">
        <v>31.536000000000001</v>
      </c>
      <c r="H136" s="1">
        <v>31.536000000000001</v>
      </c>
      <c r="I136" s="1">
        <v>31.536000000000001</v>
      </c>
      <c r="J136" s="1">
        <v>31.536000000000001</v>
      </c>
      <c r="K136" s="1">
        <v>31.536000000000001</v>
      </c>
      <c r="L136" s="1">
        <v>31.536000000000001</v>
      </c>
      <c r="M136" s="1">
        <v>31.536000000000001</v>
      </c>
      <c r="N136" s="1">
        <v>31.536000000000001</v>
      </c>
      <c r="O136" s="1">
        <v>31.536000000000001</v>
      </c>
      <c r="P136" s="1">
        <v>31.536000000000001</v>
      </c>
      <c r="Q136" s="1">
        <v>31.536000000000001</v>
      </c>
      <c r="R136" s="1">
        <v>31.536000000000001</v>
      </c>
      <c r="S136" s="1">
        <v>31.536000000000001</v>
      </c>
      <c r="T136" s="1">
        <v>31.536000000000001</v>
      </c>
      <c r="U136" s="1">
        <v>31.536000000000001</v>
      </c>
      <c r="V136" s="1">
        <v>31.536000000000001</v>
      </c>
      <c r="W136" s="1">
        <v>31.536000000000001</v>
      </c>
      <c r="X136" s="1">
        <v>31.536000000000001</v>
      </c>
      <c r="Y136" s="1">
        <v>31.536000000000001</v>
      </c>
      <c r="Z136" s="1">
        <v>31.536000000000001</v>
      </c>
      <c r="AA136" s="1">
        <v>31.536000000000001</v>
      </c>
      <c r="AB136" s="1">
        <v>31.536000000000001</v>
      </c>
      <c r="AC136" s="1">
        <v>31.536000000000001</v>
      </c>
      <c r="AD136" s="1">
        <v>31.536000000000001</v>
      </c>
      <c r="AE136" s="1">
        <v>31.536000000000001</v>
      </c>
      <c r="AF136" s="1">
        <v>31.536000000000001</v>
      </c>
      <c r="AG136" s="1">
        <v>31.536000000000001</v>
      </c>
      <c r="AH136" s="1">
        <v>31.536000000000001</v>
      </c>
      <c r="AI136" s="1">
        <v>31.536000000000001</v>
      </c>
      <c r="AJ136" s="1">
        <v>31.536000000000001</v>
      </c>
      <c r="AK136" s="1">
        <v>31.536000000000001</v>
      </c>
      <c r="AL136" s="1">
        <v>31.536000000000001</v>
      </c>
      <c r="AM136" s="1">
        <v>31.536000000000001</v>
      </c>
      <c r="AN136" s="1">
        <v>31.536000000000001</v>
      </c>
      <c r="AO136" s="1">
        <v>31.536000000000001</v>
      </c>
      <c r="AP136" s="1">
        <v>31.536000000000001</v>
      </c>
    </row>
    <row r="137" spans="1:42" x14ac:dyDescent="0.25">
      <c r="A137" t="str">
        <f t="shared" si="29"/>
        <v>Gas</v>
      </c>
      <c r="C137" t="str">
        <f t="shared" si="30"/>
        <v>C_ES-WH-SL_GAS</v>
      </c>
      <c r="F137" s="1">
        <v>31.536000000000001</v>
      </c>
      <c r="G137" s="1">
        <v>31.536000000000001</v>
      </c>
      <c r="H137" s="1">
        <v>31.536000000000001</v>
      </c>
      <c r="I137" s="1">
        <v>31.536000000000001</v>
      </c>
      <c r="J137" s="1">
        <v>31.536000000000001</v>
      </c>
      <c r="K137" s="1">
        <v>31.536000000000001</v>
      </c>
      <c r="L137" s="1">
        <v>31.536000000000001</v>
      </c>
      <c r="M137" s="1">
        <v>31.536000000000001</v>
      </c>
      <c r="N137" s="1">
        <v>31.536000000000001</v>
      </c>
      <c r="O137" s="1">
        <v>31.536000000000001</v>
      </c>
      <c r="P137" s="1">
        <v>31.536000000000001</v>
      </c>
      <c r="Q137" s="1">
        <v>31.536000000000001</v>
      </c>
      <c r="R137" s="1">
        <v>31.536000000000001</v>
      </c>
      <c r="S137" s="1">
        <v>31.536000000000001</v>
      </c>
      <c r="T137" s="1">
        <v>31.536000000000001</v>
      </c>
      <c r="U137" s="1">
        <v>31.536000000000001</v>
      </c>
      <c r="V137" s="1">
        <v>31.536000000000001</v>
      </c>
      <c r="W137" s="1">
        <v>31.536000000000001</v>
      </c>
      <c r="X137" s="1">
        <v>31.536000000000001</v>
      </c>
      <c r="Y137" s="1">
        <v>31.536000000000001</v>
      </c>
      <c r="Z137" s="1">
        <v>31.536000000000001</v>
      </c>
      <c r="AA137" s="1">
        <v>31.536000000000001</v>
      </c>
      <c r="AB137" s="1">
        <v>31.536000000000001</v>
      </c>
      <c r="AC137" s="1">
        <v>31.536000000000001</v>
      </c>
      <c r="AD137" s="1">
        <v>31.536000000000001</v>
      </c>
      <c r="AE137" s="1">
        <v>31.536000000000001</v>
      </c>
      <c r="AF137" s="1">
        <v>31.536000000000001</v>
      </c>
      <c r="AG137" s="1">
        <v>31.536000000000001</v>
      </c>
      <c r="AH137" s="1">
        <v>31.536000000000001</v>
      </c>
      <c r="AI137" s="1">
        <v>31.536000000000001</v>
      </c>
      <c r="AJ137" s="1">
        <v>31.536000000000001</v>
      </c>
      <c r="AK137" s="1">
        <v>31.536000000000001</v>
      </c>
      <c r="AL137" s="1">
        <v>31.536000000000001</v>
      </c>
      <c r="AM137" s="1">
        <v>31.536000000000001</v>
      </c>
      <c r="AN137" s="1">
        <v>31.536000000000001</v>
      </c>
      <c r="AO137" s="1">
        <v>31.536000000000001</v>
      </c>
      <c r="AP137" s="1">
        <v>31.536000000000001</v>
      </c>
    </row>
    <row r="138" spans="1:42" x14ac:dyDescent="0.25">
      <c r="A138" t="str">
        <f t="shared" si="29"/>
        <v>GDO and other liquids</v>
      </c>
      <c r="C138" t="str">
        <f t="shared" si="30"/>
        <v>C_ES-WH-SL_OIL</v>
      </c>
      <c r="F138" s="1">
        <v>31.536000000000001</v>
      </c>
      <c r="G138" s="1">
        <v>31.536000000000001</v>
      </c>
      <c r="H138" s="1">
        <v>31.536000000000001</v>
      </c>
      <c r="I138" s="1">
        <v>31.536000000000001</v>
      </c>
      <c r="J138" s="1">
        <v>31.536000000000001</v>
      </c>
      <c r="K138" s="1">
        <v>31.536000000000001</v>
      </c>
      <c r="L138" s="1">
        <v>31.536000000000001</v>
      </c>
      <c r="M138" s="1">
        <v>31.536000000000001</v>
      </c>
      <c r="N138" s="1">
        <v>31.536000000000001</v>
      </c>
      <c r="O138" s="1">
        <v>31.536000000000001</v>
      </c>
      <c r="P138" s="1">
        <v>31.536000000000001</v>
      </c>
      <c r="Q138" s="1">
        <v>31.536000000000001</v>
      </c>
      <c r="R138" s="1">
        <v>31.536000000000001</v>
      </c>
      <c r="S138" s="1">
        <v>31.536000000000001</v>
      </c>
      <c r="T138" s="1">
        <v>31.536000000000001</v>
      </c>
      <c r="U138" s="1">
        <v>31.536000000000001</v>
      </c>
      <c r="V138" s="1">
        <v>31.536000000000001</v>
      </c>
      <c r="W138" s="1">
        <v>31.536000000000001</v>
      </c>
      <c r="X138" s="1">
        <v>31.536000000000001</v>
      </c>
      <c r="Y138" s="1">
        <v>31.536000000000001</v>
      </c>
      <c r="Z138" s="1">
        <v>31.536000000000001</v>
      </c>
      <c r="AA138" s="1">
        <v>31.536000000000001</v>
      </c>
      <c r="AB138" s="1">
        <v>31.536000000000001</v>
      </c>
      <c r="AC138" s="1">
        <v>31.536000000000001</v>
      </c>
      <c r="AD138" s="1">
        <v>31.536000000000001</v>
      </c>
      <c r="AE138" s="1">
        <v>31.536000000000001</v>
      </c>
      <c r="AF138" s="1">
        <v>31.536000000000001</v>
      </c>
      <c r="AG138" s="1">
        <v>31.536000000000001</v>
      </c>
      <c r="AH138" s="1">
        <v>31.536000000000001</v>
      </c>
      <c r="AI138" s="1">
        <v>31.536000000000001</v>
      </c>
      <c r="AJ138" s="1">
        <v>31.536000000000001</v>
      </c>
      <c r="AK138" s="1">
        <v>31.536000000000001</v>
      </c>
      <c r="AL138" s="1">
        <v>31.536000000000001</v>
      </c>
      <c r="AM138" s="1">
        <v>31.536000000000001</v>
      </c>
      <c r="AN138" s="1">
        <v>31.536000000000001</v>
      </c>
      <c r="AO138" s="1">
        <v>31.536000000000001</v>
      </c>
      <c r="AP138" s="1">
        <v>31.536000000000001</v>
      </c>
    </row>
    <row r="139" spans="1:42" x14ac:dyDescent="0.25">
      <c r="A139" t="str">
        <f t="shared" si="29"/>
        <v>LPG</v>
      </c>
      <c r="C139" t="str">
        <f t="shared" si="30"/>
        <v>C_ES-WH-SL_LPG</v>
      </c>
      <c r="F139" s="1">
        <v>31.536000000000001</v>
      </c>
      <c r="G139" s="1">
        <v>31.536000000000001</v>
      </c>
      <c r="H139" s="1">
        <v>31.536000000000001</v>
      </c>
      <c r="I139" s="1">
        <v>31.536000000000001</v>
      </c>
      <c r="J139" s="1">
        <v>31.536000000000001</v>
      </c>
      <c r="K139" s="1">
        <v>31.536000000000001</v>
      </c>
      <c r="L139" s="1">
        <v>31.536000000000001</v>
      </c>
      <c r="M139" s="1">
        <v>31.536000000000001</v>
      </c>
      <c r="N139" s="1">
        <v>31.536000000000001</v>
      </c>
      <c r="O139" s="1">
        <v>31.536000000000001</v>
      </c>
      <c r="P139" s="1">
        <v>31.536000000000001</v>
      </c>
      <c r="Q139" s="1">
        <v>31.536000000000001</v>
      </c>
      <c r="R139" s="1">
        <v>31.536000000000001</v>
      </c>
      <c r="S139" s="1">
        <v>31.536000000000001</v>
      </c>
      <c r="T139" s="1">
        <v>31.536000000000001</v>
      </c>
      <c r="U139" s="1">
        <v>31.536000000000001</v>
      </c>
      <c r="V139" s="1">
        <v>31.536000000000001</v>
      </c>
      <c r="W139" s="1">
        <v>31.536000000000001</v>
      </c>
      <c r="X139" s="1">
        <v>31.536000000000001</v>
      </c>
      <c r="Y139" s="1">
        <v>31.536000000000001</v>
      </c>
      <c r="Z139" s="1">
        <v>31.536000000000001</v>
      </c>
      <c r="AA139" s="1">
        <v>31.536000000000001</v>
      </c>
      <c r="AB139" s="1">
        <v>31.536000000000001</v>
      </c>
      <c r="AC139" s="1">
        <v>31.536000000000001</v>
      </c>
      <c r="AD139" s="1">
        <v>31.536000000000001</v>
      </c>
      <c r="AE139" s="1">
        <v>31.536000000000001</v>
      </c>
      <c r="AF139" s="1">
        <v>31.536000000000001</v>
      </c>
      <c r="AG139" s="1">
        <v>31.536000000000001</v>
      </c>
      <c r="AH139" s="1">
        <v>31.536000000000001</v>
      </c>
      <c r="AI139" s="1">
        <v>31.536000000000001</v>
      </c>
      <c r="AJ139" s="1">
        <v>31.536000000000001</v>
      </c>
      <c r="AK139" s="1">
        <v>31.536000000000001</v>
      </c>
      <c r="AL139" s="1">
        <v>31.536000000000001</v>
      </c>
      <c r="AM139" s="1">
        <v>31.536000000000001</v>
      </c>
      <c r="AN139" s="1">
        <v>31.536000000000001</v>
      </c>
      <c r="AO139" s="1">
        <v>31.536000000000001</v>
      </c>
      <c r="AP139" s="1">
        <v>31.536000000000001</v>
      </c>
    </row>
    <row r="140" spans="1:42" x14ac:dyDescent="0.25">
      <c r="A140" t="str">
        <f t="shared" si="29"/>
        <v>Solar</v>
      </c>
      <c r="C140" t="str">
        <f t="shared" si="30"/>
        <v>C_ES-WH-SL_SOL</v>
      </c>
      <c r="F140" s="1">
        <v>31.536000000000001</v>
      </c>
      <c r="G140" s="1">
        <v>31.536000000000001</v>
      </c>
      <c r="H140" s="1">
        <v>31.536000000000001</v>
      </c>
      <c r="I140" s="1">
        <v>31.536000000000001</v>
      </c>
      <c r="J140" s="1">
        <v>31.536000000000001</v>
      </c>
      <c r="K140" s="1">
        <v>31.536000000000001</v>
      </c>
      <c r="L140" s="1">
        <v>31.536000000000001</v>
      </c>
      <c r="M140" s="1">
        <v>31.536000000000001</v>
      </c>
      <c r="N140" s="1">
        <v>31.536000000000001</v>
      </c>
      <c r="O140" s="1">
        <v>31.536000000000001</v>
      </c>
      <c r="P140" s="1">
        <v>31.536000000000001</v>
      </c>
      <c r="Q140" s="1">
        <v>31.536000000000001</v>
      </c>
      <c r="R140" s="1">
        <v>31.536000000000001</v>
      </c>
      <c r="S140" s="1">
        <v>31.536000000000001</v>
      </c>
      <c r="T140" s="1">
        <v>31.536000000000001</v>
      </c>
      <c r="U140" s="1">
        <v>31.536000000000001</v>
      </c>
      <c r="V140" s="1">
        <v>31.536000000000001</v>
      </c>
      <c r="W140" s="1">
        <v>31.536000000000001</v>
      </c>
      <c r="X140" s="1">
        <v>31.536000000000001</v>
      </c>
      <c r="Y140" s="1">
        <v>31.536000000000001</v>
      </c>
      <c r="Z140" s="1">
        <v>31.536000000000001</v>
      </c>
      <c r="AA140" s="1">
        <v>31.536000000000001</v>
      </c>
      <c r="AB140" s="1">
        <v>31.536000000000001</v>
      </c>
      <c r="AC140" s="1">
        <v>31.536000000000001</v>
      </c>
      <c r="AD140" s="1">
        <v>31.536000000000001</v>
      </c>
      <c r="AE140" s="1">
        <v>31.536000000000001</v>
      </c>
      <c r="AF140" s="1">
        <v>31.536000000000001</v>
      </c>
      <c r="AG140" s="1">
        <v>31.536000000000001</v>
      </c>
      <c r="AH140" s="1">
        <v>31.536000000000001</v>
      </c>
      <c r="AI140" s="1">
        <v>31.536000000000001</v>
      </c>
      <c r="AJ140" s="1">
        <v>31.536000000000001</v>
      </c>
      <c r="AK140" s="1">
        <v>31.536000000000001</v>
      </c>
      <c r="AL140" s="1">
        <v>31.536000000000001</v>
      </c>
      <c r="AM140" s="1">
        <v>31.536000000000001</v>
      </c>
      <c r="AN140" s="1">
        <v>31.536000000000001</v>
      </c>
      <c r="AO140" s="1">
        <v>31.536000000000001</v>
      </c>
      <c r="AP140" s="1">
        <v>31.536000000000001</v>
      </c>
    </row>
    <row r="141" spans="1:42" x14ac:dyDescent="0.25">
      <c r="A141" t="str">
        <f t="shared" si="29"/>
        <v>Solids</v>
      </c>
      <c r="C141" t="str">
        <f t="shared" si="30"/>
        <v>C_ES-WH-SL_COA</v>
      </c>
      <c r="F141" s="1">
        <v>31.536000000000001</v>
      </c>
      <c r="G141" s="1">
        <v>31.536000000000001</v>
      </c>
      <c r="H141" s="1">
        <v>31.536000000000001</v>
      </c>
      <c r="I141" s="1">
        <v>31.536000000000001</v>
      </c>
      <c r="J141" s="1">
        <v>31.536000000000001</v>
      </c>
      <c r="K141" s="1">
        <v>31.536000000000001</v>
      </c>
      <c r="L141" s="1">
        <v>31.536000000000001</v>
      </c>
      <c r="M141" s="1">
        <v>31.536000000000001</v>
      </c>
      <c r="N141" s="1">
        <v>31.536000000000001</v>
      </c>
      <c r="O141" s="1">
        <v>31.536000000000001</v>
      </c>
      <c r="P141" s="1">
        <v>31.536000000000001</v>
      </c>
      <c r="Q141" s="1">
        <v>31.536000000000001</v>
      </c>
      <c r="R141" s="1">
        <v>31.536000000000001</v>
      </c>
      <c r="S141" s="1">
        <v>31.536000000000001</v>
      </c>
      <c r="T141" s="1">
        <v>31.536000000000001</v>
      </c>
      <c r="U141" s="1">
        <v>31.536000000000001</v>
      </c>
      <c r="V141" s="1">
        <v>31.536000000000001</v>
      </c>
      <c r="W141" s="1">
        <v>31.536000000000001</v>
      </c>
      <c r="X141" s="1">
        <v>31.536000000000001</v>
      </c>
      <c r="Y141" s="1">
        <v>31.536000000000001</v>
      </c>
      <c r="Z141" s="1">
        <v>31.536000000000001</v>
      </c>
      <c r="AA141" s="1">
        <v>31.536000000000001</v>
      </c>
      <c r="AB141" s="1">
        <v>31.536000000000001</v>
      </c>
      <c r="AC141" s="1">
        <v>31.536000000000001</v>
      </c>
      <c r="AD141" s="1">
        <v>31.536000000000001</v>
      </c>
      <c r="AE141" s="1">
        <v>31.536000000000001</v>
      </c>
      <c r="AF141" s="1">
        <v>31.536000000000001</v>
      </c>
      <c r="AG141" s="1">
        <v>31.536000000000001</v>
      </c>
      <c r="AH141" s="1">
        <v>31.536000000000001</v>
      </c>
      <c r="AI141" s="1">
        <v>31.536000000000001</v>
      </c>
      <c r="AJ141" s="1">
        <v>31.536000000000001</v>
      </c>
      <c r="AK141" s="1">
        <v>31.536000000000001</v>
      </c>
      <c r="AL141" s="1">
        <v>31.536000000000001</v>
      </c>
      <c r="AM141" s="1">
        <v>31.536000000000001</v>
      </c>
      <c r="AN141" s="1">
        <v>31.536000000000001</v>
      </c>
      <c r="AO141" s="1">
        <v>31.536000000000001</v>
      </c>
      <c r="AP141" s="1">
        <v>31.536000000000001</v>
      </c>
    </row>
    <row r="142" spans="1:42" x14ac:dyDescent="0.25">
      <c r="A142" t="str">
        <f t="shared" si="29"/>
        <v>Biomass and wastes</v>
      </c>
      <c r="C142" t="str">
        <f t="shared" si="30"/>
        <v>C_ES-WH-SS_BIO</v>
      </c>
      <c r="F142" s="1">
        <v>31.536000000000001</v>
      </c>
      <c r="G142" s="1">
        <v>31.536000000000001</v>
      </c>
      <c r="H142" s="1">
        <v>31.536000000000001</v>
      </c>
      <c r="I142" s="1">
        <v>31.536000000000001</v>
      </c>
      <c r="J142" s="1">
        <v>31.536000000000001</v>
      </c>
      <c r="K142" s="1">
        <v>31.536000000000001</v>
      </c>
      <c r="L142" s="1">
        <v>31.536000000000001</v>
      </c>
      <c r="M142" s="1">
        <v>31.536000000000001</v>
      </c>
      <c r="N142" s="1">
        <v>31.536000000000001</v>
      </c>
      <c r="O142" s="1">
        <v>31.536000000000001</v>
      </c>
      <c r="P142" s="1">
        <v>31.536000000000001</v>
      </c>
      <c r="Q142" s="1">
        <v>31.536000000000001</v>
      </c>
      <c r="R142" s="1">
        <v>31.536000000000001</v>
      </c>
      <c r="S142" s="1">
        <v>31.536000000000001</v>
      </c>
      <c r="T142" s="1">
        <v>31.536000000000001</v>
      </c>
      <c r="U142" s="1">
        <v>31.536000000000001</v>
      </c>
      <c r="V142" s="1">
        <v>31.536000000000001</v>
      </c>
      <c r="W142" s="1">
        <v>31.536000000000001</v>
      </c>
      <c r="X142" s="1">
        <v>31.536000000000001</v>
      </c>
      <c r="Y142" s="1">
        <v>31.536000000000001</v>
      </c>
      <c r="Z142" s="1">
        <v>31.536000000000001</v>
      </c>
      <c r="AA142" s="1">
        <v>31.536000000000001</v>
      </c>
      <c r="AB142" s="1">
        <v>31.536000000000001</v>
      </c>
      <c r="AC142" s="1">
        <v>31.536000000000001</v>
      </c>
      <c r="AD142" s="1">
        <v>31.536000000000001</v>
      </c>
      <c r="AE142" s="1">
        <v>31.536000000000001</v>
      </c>
      <c r="AF142" s="1">
        <v>31.536000000000001</v>
      </c>
      <c r="AG142" s="1">
        <v>31.536000000000001</v>
      </c>
      <c r="AH142" s="1">
        <v>31.536000000000001</v>
      </c>
      <c r="AI142" s="1">
        <v>31.536000000000001</v>
      </c>
      <c r="AJ142" s="1">
        <v>31.536000000000001</v>
      </c>
      <c r="AK142" s="1">
        <v>31.536000000000001</v>
      </c>
      <c r="AL142" s="1">
        <v>31.536000000000001</v>
      </c>
      <c r="AM142" s="1">
        <v>31.536000000000001</v>
      </c>
      <c r="AN142" s="1">
        <v>31.536000000000001</v>
      </c>
      <c r="AO142" s="1">
        <v>31.536000000000001</v>
      </c>
      <c r="AP142" s="1">
        <v>31.536000000000001</v>
      </c>
    </row>
    <row r="143" spans="1:42" x14ac:dyDescent="0.25">
      <c r="A143" t="str">
        <f t="shared" si="29"/>
        <v>Derived heat</v>
      </c>
      <c r="C143" t="str">
        <f t="shared" si="30"/>
        <v>C_ES-WH-SS_HET</v>
      </c>
      <c r="F143" s="1">
        <v>31.536000000000001</v>
      </c>
      <c r="G143" s="1">
        <v>31.536000000000001</v>
      </c>
      <c r="H143" s="1">
        <v>31.536000000000001</v>
      </c>
      <c r="I143" s="1">
        <v>31.536000000000001</v>
      </c>
      <c r="J143" s="1">
        <v>31.536000000000001</v>
      </c>
      <c r="K143" s="1">
        <v>31.536000000000001</v>
      </c>
      <c r="L143" s="1">
        <v>31.536000000000001</v>
      </c>
      <c r="M143" s="1">
        <v>31.536000000000001</v>
      </c>
      <c r="N143" s="1">
        <v>31.536000000000001</v>
      </c>
      <c r="O143" s="1">
        <v>31.536000000000001</v>
      </c>
      <c r="P143" s="1">
        <v>31.536000000000001</v>
      </c>
      <c r="Q143" s="1">
        <v>31.536000000000001</v>
      </c>
      <c r="R143" s="1">
        <v>31.536000000000001</v>
      </c>
      <c r="S143" s="1">
        <v>31.536000000000001</v>
      </c>
      <c r="T143" s="1">
        <v>31.536000000000001</v>
      </c>
      <c r="U143" s="1">
        <v>31.536000000000001</v>
      </c>
      <c r="V143" s="1">
        <v>31.536000000000001</v>
      </c>
      <c r="W143" s="1">
        <v>31.536000000000001</v>
      </c>
      <c r="X143" s="1">
        <v>31.536000000000001</v>
      </c>
      <c r="Y143" s="1">
        <v>31.536000000000001</v>
      </c>
      <c r="Z143" s="1">
        <v>31.536000000000001</v>
      </c>
      <c r="AA143" s="1">
        <v>31.536000000000001</v>
      </c>
      <c r="AB143" s="1">
        <v>31.536000000000001</v>
      </c>
      <c r="AC143" s="1">
        <v>31.536000000000001</v>
      </c>
      <c r="AD143" s="1">
        <v>31.536000000000001</v>
      </c>
      <c r="AE143" s="1">
        <v>31.536000000000001</v>
      </c>
      <c r="AF143" s="1">
        <v>31.536000000000001</v>
      </c>
      <c r="AG143" s="1">
        <v>31.536000000000001</v>
      </c>
      <c r="AH143" s="1">
        <v>31.536000000000001</v>
      </c>
      <c r="AI143" s="1">
        <v>31.536000000000001</v>
      </c>
      <c r="AJ143" s="1">
        <v>31.536000000000001</v>
      </c>
      <c r="AK143" s="1">
        <v>31.536000000000001</v>
      </c>
      <c r="AL143" s="1">
        <v>31.536000000000001</v>
      </c>
      <c r="AM143" s="1">
        <v>31.536000000000001</v>
      </c>
      <c r="AN143" s="1">
        <v>31.536000000000001</v>
      </c>
      <c r="AO143" s="1">
        <v>31.536000000000001</v>
      </c>
      <c r="AP143" s="1">
        <v>31.536000000000001</v>
      </c>
    </row>
    <row r="144" spans="1:42" x14ac:dyDescent="0.25">
      <c r="A144" t="str">
        <f t="shared" si="29"/>
        <v>Electricity</v>
      </c>
      <c r="C144" t="str">
        <f t="shared" si="30"/>
        <v>C_ES-WH-SS_ELC</v>
      </c>
      <c r="F144" s="1">
        <v>31.536000000000001</v>
      </c>
      <c r="G144" s="1">
        <v>31.536000000000001</v>
      </c>
      <c r="H144" s="1">
        <v>31.536000000000001</v>
      </c>
      <c r="I144" s="1">
        <v>31.536000000000001</v>
      </c>
      <c r="J144" s="1">
        <v>31.536000000000001</v>
      </c>
      <c r="K144" s="1">
        <v>31.536000000000001</v>
      </c>
      <c r="L144" s="1">
        <v>31.536000000000001</v>
      </c>
      <c r="M144" s="1">
        <v>31.536000000000001</v>
      </c>
      <c r="N144" s="1">
        <v>31.536000000000001</v>
      </c>
      <c r="O144" s="1">
        <v>31.536000000000001</v>
      </c>
      <c r="P144" s="1">
        <v>31.536000000000001</v>
      </c>
      <c r="Q144" s="1">
        <v>31.536000000000001</v>
      </c>
      <c r="R144" s="1">
        <v>31.536000000000001</v>
      </c>
      <c r="S144" s="1">
        <v>31.536000000000001</v>
      </c>
      <c r="T144" s="1">
        <v>31.536000000000001</v>
      </c>
      <c r="U144" s="1">
        <v>31.536000000000001</v>
      </c>
      <c r="V144" s="1">
        <v>31.536000000000001</v>
      </c>
      <c r="W144" s="1">
        <v>31.536000000000001</v>
      </c>
      <c r="X144" s="1">
        <v>31.536000000000001</v>
      </c>
      <c r="Y144" s="1">
        <v>31.536000000000001</v>
      </c>
      <c r="Z144" s="1">
        <v>31.536000000000001</v>
      </c>
      <c r="AA144" s="1">
        <v>31.536000000000001</v>
      </c>
      <c r="AB144" s="1">
        <v>31.536000000000001</v>
      </c>
      <c r="AC144" s="1">
        <v>31.536000000000001</v>
      </c>
      <c r="AD144" s="1">
        <v>31.536000000000001</v>
      </c>
      <c r="AE144" s="1">
        <v>31.536000000000001</v>
      </c>
      <c r="AF144" s="1">
        <v>31.536000000000001</v>
      </c>
      <c r="AG144" s="1">
        <v>31.536000000000001</v>
      </c>
      <c r="AH144" s="1">
        <v>31.536000000000001</v>
      </c>
      <c r="AI144" s="1">
        <v>31.536000000000001</v>
      </c>
      <c r="AJ144" s="1">
        <v>31.536000000000001</v>
      </c>
      <c r="AK144" s="1">
        <v>31.536000000000001</v>
      </c>
      <c r="AL144" s="1">
        <v>31.536000000000001</v>
      </c>
      <c r="AM144" s="1">
        <v>31.536000000000001</v>
      </c>
      <c r="AN144" s="1">
        <v>31.536000000000001</v>
      </c>
      <c r="AO144" s="1">
        <v>31.536000000000001</v>
      </c>
      <c r="AP144" s="1">
        <v>31.536000000000001</v>
      </c>
    </row>
    <row r="145" spans="1:42" x14ac:dyDescent="0.25">
      <c r="A145" t="str">
        <f t="shared" si="29"/>
        <v>Gas</v>
      </c>
      <c r="C145" t="str">
        <f t="shared" si="30"/>
        <v>C_ES-WH-SS_GAS</v>
      </c>
      <c r="F145" s="1">
        <v>31.536000000000001</v>
      </c>
      <c r="G145" s="1">
        <v>31.536000000000001</v>
      </c>
      <c r="H145" s="1">
        <v>31.536000000000001</v>
      </c>
      <c r="I145" s="1">
        <v>31.536000000000001</v>
      </c>
      <c r="J145" s="1">
        <v>31.536000000000001</v>
      </c>
      <c r="K145" s="1">
        <v>31.536000000000001</v>
      </c>
      <c r="L145" s="1">
        <v>31.536000000000001</v>
      </c>
      <c r="M145" s="1">
        <v>31.536000000000001</v>
      </c>
      <c r="N145" s="1">
        <v>31.536000000000001</v>
      </c>
      <c r="O145" s="1">
        <v>31.536000000000001</v>
      </c>
      <c r="P145" s="1">
        <v>31.536000000000001</v>
      </c>
      <c r="Q145" s="1">
        <v>31.536000000000001</v>
      </c>
      <c r="R145" s="1">
        <v>31.536000000000001</v>
      </c>
      <c r="S145" s="1">
        <v>31.536000000000001</v>
      </c>
      <c r="T145" s="1">
        <v>31.536000000000001</v>
      </c>
      <c r="U145" s="1">
        <v>31.536000000000001</v>
      </c>
      <c r="V145" s="1">
        <v>31.536000000000001</v>
      </c>
      <c r="W145" s="1">
        <v>31.536000000000001</v>
      </c>
      <c r="X145" s="1">
        <v>31.536000000000001</v>
      </c>
      <c r="Y145" s="1">
        <v>31.536000000000001</v>
      </c>
      <c r="Z145" s="1">
        <v>31.536000000000001</v>
      </c>
      <c r="AA145" s="1">
        <v>31.536000000000001</v>
      </c>
      <c r="AB145" s="1">
        <v>31.536000000000001</v>
      </c>
      <c r="AC145" s="1">
        <v>31.536000000000001</v>
      </c>
      <c r="AD145" s="1">
        <v>31.536000000000001</v>
      </c>
      <c r="AE145" s="1">
        <v>31.536000000000001</v>
      </c>
      <c r="AF145" s="1">
        <v>31.536000000000001</v>
      </c>
      <c r="AG145" s="1">
        <v>31.536000000000001</v>
      </c>
      <c r="AH145" s="1">
        <v>31.536000000000001</v>
      </c>
      <c r="AI145" s="1">
        <v>31.536000000000001</v>
      </c>
      <c r="AJ145" s="1">
        <v>31.536000000000001</v>
      </c>
      <c r="AK145" s="1">
        <v>31.536000000000001</v>
      </c>
      <c r="AL145" s="1">
        <v>31.536000000000001</v>
      </c>
      <c r="AM145" s="1">
        <v>31.536000000000001</v>
      </c>
      <c r="AN145" s="1">
        <v>31.536000000000001</v>
      </c>
      <c r="AO145" s="1">
        <v>31.536000000000001</v>
      </c>
      <c r="AP145" s="1">
        <v>31.536000000000001</v>
      </c>
    </row>
    <row r="146" spans="1:42" x14ac:dyDescent="0.25">
      <c r="A146" t="str">
        <f t="shared" si="29"/>
        <v>GDO and other liquids</v>
      </c>
      <c r="C146" t="str">
        <f t="shared" si="30"/>
        <v>C_ES-WH-SS_OIL</v>
      </c>
      <c r="F146" s="1">
        <v>31.536000000000001</v>
      </c>
      <c r="G146" s="1">
        <v>31.536000000000001</v>
      </c>
      <c r="H146" s="1">
        <v>31.536000000000001</v>
      </c>
      <c r="I146" s="1">
        <v>31.536000000000001</v>
      </c>
      <c r="J146" s="1">
        <v>31.536000000000001</v>
      </c>
      <c r="K146" s="1">
        <v>31.536000000000001</v>
      </c>
      <c r="L146" s="1">
        <v>31.536000000000001</v>
      </c>
      <c r="M146" s="1">
        <v>31.536000000000001</v>
      </c>
      <c r="N146" s="1">
        <v>31.536000000000001</v>
      </c>
      <c r="O146" s="1">
        <v>31.536000000000001</v>
      </c>
      <c r="P146" s="1">
        <v>31.536000000000001</v>
      </c>
      <c r="Q146" s="1">
        <v>31.536000000000001</v>
      </c>
      <c r="R146" s="1">
        <v>31.536000000000001</v>
      </c>
      <c r="S146" s="1">
        <v>31.536000000000001</v>
      </c>
      <c r="T146" s="1">
        <v>31.536000000000001</v>
      </c>
      <c r="U146" s="1">
        <v>31.536000000000001</v>
      </c>
      <c r="V146" s="1">
        <v>31.536000000000001</v>
      </c>
      <c r="W146" s="1">
        <v>31.536000000000001</v>
      </c>
      <c r="X146" s="1">
        <v>31.536000000000001</v>
      </c>
      <c r="Y146" s="1">
        <v>31.536000000000001</v>
      </c>
      <c r="Z146" s="1">
        <v>31.536000000000001</v>
      </c>
      <c r="AA146" s="1">
        <v>31.536000000000001</v>
      </c>
      <c r="AB146" s="1">
        <v>31.536000000000001</v>
      </c>
      <c r="AC146" s="1">
        <v>31.536000000000001</v>
      </c>
      <c r="AD146" s="1">
        <v>31.536000000000001</v>
      </c>
      <c r="AE146" s="1">
        <v>31.536000000000001</v>
      </c>
      <c r="AF146" s="1">
        <v>31.536000000000001</v>
      </c>
      <c r="AG146" s="1">
        <v>31.536000000000001</v>
      </c>
      <c r="AH146" s="1">
        <v>31.536000000000001</v>
      </c>
      <c r="AI146" s="1">
        <v>31.536000000000001</v>
      </c>
      <c r="AJ146" s="1">
        <v>31.536000000000001</v>
      </c>
      <c r="AK146" s="1">
        <v>31.536000000000001</v>
      </c>
      <c r="AL146" s="1">
        <v>31.536000000000001</v>
      </c>
      <c r="AM146" s="1">
        <v>31.536000000000001</v>
      </c>
      <c r="AN146" s="1">
        <v>31.536000000000001</v>
      </c>
      <c r="AO146" s="1">
        <v>31.536000000000001</v>
      </c>
      <c r="AP146" s="1">
        <v>31.536000000000001</v>
      </c>
    </row>
    <row r="147" spans="1:42" x14ac:dyDescent="0.25">
      <c r="A147" t="str">
        <f t="shared" si="29"/>
        <v>LPG</v>
      </c>
      <c r="C147" t="str">
        <f t="shared" si="30"/>
        <v>C_ES-WH-SS_LPG</v>
      </c>
      <c r="F147" s="1">
        <v>31.536000000000001</v>
      </c>
      <c r="G147" s="1">
        <v>31.536000000000001</v>
      </c>
      <c r="H147" s="1">
        <v>31.536000000000001</v>
      </c>
      <c r="I147" s="1">
        <v>31.536000000000001</v>
      </c>
      <c r="J147" s="1">
        <v>31.536000000000001</v>
      </c>
      <c r="K147" s="1">
        <v>31.536000000000001</v>
      </c>
      <c r="L147" s="1">
        <v>31.536000000000001</v>
      </c>
      <c r="M147" s="1">
        <v>31.536000000000001</v>
      </c>
      <c r="N147" s="1">
        <v>31.536000000000001</v>
      </c>
      <c r="O147" s="1">
        <v>31.536000000000001</v>
      </c>
      <c r="P147" s="1">
        <v>31.536000000000001</v>
      </c>
      <c r="Q147" s="1">
        <v>31.536000000000001</v>
      </c>
      <c r="R147" s="1">
        <v>31.536000000000001</v>
      </c>
      <c r="S147" s="1">
        <v>31.536000000000001</v>
      </c>
      <c r="T147" s="1">
        <v>31.536000000000001</v>
      </c>
      <c r="U147" s="1">
        <v>31.536000000000001</v>
      </c>
      <c r="V147" s="1">
        <v>31.536000000000001</v>
      </c>
      <c r="W147" s="1">
        <v>31.536000000000001</v>
      </c>
      <c r="X147" s="1">
        <v>31.536000000000001</v>
      </c>
      <c r="Y147" s="1">
        <v>31.536000000000001</v>
      </c>
      <c r="Z147" s="1">
        <v>31.536000000000001</v>
      </c>
      <c r="AA147" s="1">
        <v>31.536000000000001</v>
      </c>
      <c r="AB147" s="1">
        <v>31.536000000000001</v>
      </c>
      <c r="AC147" s="1">
        <v>31.536000000000001</v>
      </c>
      <c r="AD147" s="1">
        <v>31.536000000000001</v>
      </c>
      <c r="AE147" s="1">
        <v>31.536000000000001</v>
      </c>
      <c r="AF147" s="1">
        <v>31.536000000000001</v>
      </c>
      <c r="AG147" s="1">
        <v>31.536000000000001</v>
      </c>
      <c r="AH147" s="1">
        <v>31.536000000000001</v>
      </c>
      <c r="AI147" s="1">
        <v>31.536000000000001</v>
      </c>
      <c r="AJ147" s="1">
        <v>31.536000000000001</v>
      </c>
      <c r="AK147" s="1">
        <v>31.536000000000001</v>
      </c>
      <c r="AL147" s="1">
        <v>31.536000000000001</v>
      </c>
      <c r="AM147" s="1">
        <v>31.536000000000001</v>
      </c>
      <c r="AN147" s="1">
        <v>31.536000000000001</v>
      </c>
      <c r="AO147" s="1">
        <v>31.536000000000001</v>
      </c>
      <c r="AP147" s="1">
        <v>31.536000000000001</v>
      </c>
    </row>
    <row r="148" spans="1:42" x14ac:dyDescent="0.25">
      <c r="A148" t="str">
        <f t="shared" si="29"/>
        <v>Solar</v>
      </c>
      <c r="C148" t="str">
        <f t="shared" si="30"/>
        <v>C_ES-WH-SS_SOL</v>
      </c>
      <c r="F148" s="1">
        <v>31.536000000000001</v>
      </c>
      <c r="G148" s="1">
        <v>31.536000000000001</v>
      </c>
      <c r="H148" s="1">
        <v>31.536000000000001</v>
      </c>
      <c r="I148" s="1">
        <v>31.536000000000001</v>
      </c>
      <c r="J148" s="1">
        <v>31.536000000000001</v>
      </c>
      <c r="K148" s="1">
        <v>31.536000000000001</v>
      </c>
      <c r="L148" s="1">
        <v>31.536000000000001</v>
      </c>
      <c r="M148" s="1">
        <v>31.536000000000001</v>
      </c>
      <c r="N148" s="1">
        <v>31.536000000000001</v>
      </c>
      <c r="O148" s="1">
        <v>31.536000000000001</v>
      </c>
      <c r="P148" s="1">
        <v>31.536000000000001</v>
      </c>
      <c r="Q148" s="1">
        <v>31.536000000000001</v>
      </c>
      <c r="R148" s="1">
        <v>31.536000000000001</v>
      </c>
      <c r="S148" s="1">
        <v>31.536000000000001</v>
      </c>
      <c r="T148" s="1">
        <v>31.536000000000001</v>
      </c>
      <c r="U148" s="1">
        <v>31.536000000000001</v>
      </c>
      <c r="V148" s="1">
        <v>31.536000000000001</v>
      </c>
      <c r="W148" s="1">
        <v>31.536000000000001</v>
      </c>
      <c r="X148" s="1">
        <v>31.536000000000001</v>
      </c>
      <c r="Y148" s="1">
        <v>31.536000000000001</v>
      </c>
      <c r="Z148" s="1">
        <v>31.536000000000001</v>
      </c>
      <c r="AA148" s="1">
        <v>31.536000000000001</v>
      </c>
      <c r="AB148" s="1">
        <v>31.536000000000001</v>
      </c>
      <c r="AC148" s="1">
        <v>31.536000000000001</v>
      </c>
      <c r="AD148" s="1">
        <v>31.536000000000001</v>
      </c>
      <c r="AE148" s="1">
        <v>31.536000000000001</v>
      </c>
      <c r="AF148" s="1">
        <v>31.536000000000001</v>
      </c>
      <c r="AG148" s="1">
        <v>31.536000000000001</v>
      </c>
      <c r="AH148" s="1">
        <v>31.536000000000001</v>
      </c>
      <c r="AI148" s="1">
        <v>31.536000000000001</v>
      </c>
      <c r="AJ148" s="1">
        <v>31.536000000000001</v>
      </c>
      <c r="AK148" s="1">
        <v>31.536000000000001</v>
      </c>
      <c r="AL148" s="1">
        <v>31.536000000000001</v>
      </c>
      <c r="AM148" s="1">
        <v>31.536000000000001</v>
      </c>
      <c r="AN148" s="1">
        <v>31.536000000000001</v>
      </c>
      <c r="AO148" s="1">
        <v>31.536000000000001</v>
      </c>
      <c r="AP148" s="1">
        <v>31.536000000000001</v>
      </c>
    </row>
    <row r="149" spans="1:42" x14ac:dyDescent="0.25">
      <c r="A149" t="str">
        <f t="shared" si="29"/>
        <v>Solids</v>
      </c>
      <c r="C149" t="str">
        <f t="shared" si="30"/>
        <v>C_ES-WH-SS_COA</v>
      </c>
      <c r="F149" s="1">
        <v>31.536000000000001</v>
      </c>
      <c r="G149" s="1">
        <v>31.536000000000001</v>
      </c>
      <c r="H149" s="1">
        <v>31.536000000000001</v>
      </c>
      <c r="I149" s="1">
        <v>31.536000000000001</v>
      </c>
      <c r="J149" s="1">
        <v>31.536000000000001</v>
      </c>
      <c r="K149" s="1">
        <v>31.536000000000001</v>
      </c>
      <c r="L149" s="1">
        <v>31.536000000000001</v>
      </c>
      <c r="M149" s="1">
        <v>31.536000000000001</v>
      </c>
      <c r="N149" s="1">
        <v>31.536000000000001</v>
      </c>
      <c r="O149" s="1">
        <v>31.536000000000001</v>
      </c>
      <c r="P149" s="1">
        <v>31.536000000000001</v>
      </c>
      <c r="Q149" s="1">
        <v>31.536000000000001</v>
      </c>
      <c r="R149" s="1">
        <v>31.536000000000001</v>
      </c>
      <c r="S149" s="1">
        <v>31.536000000000001</v>
      </c>
      <c r="T149" s="1">
        <v>31.536000000000001</v>
      </c>
      <c r="U149" s="1">
        <v>31.536000000000001</v>
      </c>
      <c r="V149" s="1">
        <v>31.536000000000001</v>
      </c>
      <c r="W149" s="1">
        <v>31.536000000000001</v>
      </c>
      <c r="X149" s="1">
        <v>31.536000000000001</v>
      </c>
      <c r="Y149" s="1">
        <v>31.536000000000001</v>
      </c>
      <c r="Z149" s="1">
        <v>31.536000000000001</v>
      </c>
      <c r="AA149" s="1">
        <v>31.536000000000001</v>
      </c>
      <c r="AB149" s="1">
        <v>31.536000000000001</v>
      </c>
      <c r="AC149" s="1">
        <v>31.536000000000001</v>
      </c>
      <c r="AD149" s="1">
        <v>31.536000000000001</v>
      </c>
      <c r="AE149" s="1">
        <v>31.536000000000001</v>
      </c>
      <c r="AF149" s="1">
        <v>31.536000000000001</v>
      </c>
      <c r="AG149" s="1">
        <v>31.536000000000001</v>
      </c>
      <c r="AH149" s="1">
        <v>31.536000000000001</v>
      </c>
      <c r="AI149" s="1">
        <v>31.536000000000001</v>
      </c>
      <c r="AJ149" s="1">
        <v>31.536000000000001</v>
      </c>
      <c r="AK149" s="1">
        <v>31.536000000000001</v>
      </c>
      <c r="AL149" s="1">
        <v>31.536000000000001</v>
      </c>
      <c r="AM149" s="1">
        <v>31.536000000000001</v>
      </c>
      <c r="AN149" s="1">
        <v>31.536000000000001</v>
      </c>
      <c r="AO149" s="1">
        <v>31.536000000000001</v>
      </c>
      <c r="AP149" s="1">
        <v>31.536000000000001</v>
      </c>
    </row>
    <row r="150" spans="1:42" x14ac:dyDescent="0.25">
      <c r="A150" t="str">
        <f t="shared" si="29"/>
        <v>Biomass and wastes</v>
      </c>
      <c r="C150" t="str">
        <f t="shared" si="30"/>
        <v>C_ES-WH-OF_BIO</v>
      </c>
      <c r="F150" s="1">
        <v>31.536000000000001</v>
      </c>
      <c r="G150" s="1">
        <v>31.536000000000001</v>
      </c>
      <c r="H150" s="1">
        <v>31.536000000000001</v>
      </c>
      <c r="I150" s="1">
        <v>31.536000000000001</v>
      </c>
      <c r="J150" s="1">
        <v>31.536000000000001</v>
      </c>
      <c r="K150" s="1">
        <v>31.536000000000001</v>
      </c>
      <c r="L150" s="1">
        <v>31.536000000000001</v>
      </c>
      <c r="M150" s="1">
        <v>31.536000000000001</v>
      </c>
      <c r="N150" s="1">
        <v>31.536000000000001</v>
      </c>
      <c r="O150" s="1">
        <v>31.536000000000001</v>
      </c>
      <c r="P150" s="1">
        <v>31.536000000000001</v>
      </c>
      <c r="Q150" s="1">
        <v>31.536000000000001</v>
      </c>
      <c r="R150" s="1">
        <v>31.536000000000001</v>
      </c>
      <c r="S150" s="1">
        <v>31.536000000000001</v>
      </c>
      <c r="T150" s="1">
        <v>31.536000000000001</v>
      </c>
      <c r="U150" s="1">
        <v>31.536000000000001</v>
      </c>
      <c r="V150" s="1">
        <v>31.536000000000001</v>
      </c>
      <c r="W150" s="1">
        <v>31.536000000000001</v>
      </c>
      <c r="X150" s="1">
        <v>31.536000000000001</v>
      </c>
      <c r="Y150" s="1">
        <v>31.536000000000001</v>
      </c>
      <c r="Z150" s="1">
        <v>31.536000000000001</v>
      </c>
      <c r="AA150" s="1">
        <v>31.536000000000001</v>
      </c>
      <c r="AB150" s="1">
        <v>31.536000000000001</v>
      </c>
      <c r="AC150" s="1">
        <v>31.536000000000001</v>
      </c>
      <c r="AD150" s="1">
        <v>31.536000000000001</v>
      </c>
      <c r="AE150" s="1">
        <v>31.536000000000001</v>
      </c>
      <c r="AF150" s="1">
        <v>31.536000000000001</v>
      </c>
      <c r="AG150" s="1">
        <v>31.536000000000001</v>
      </c>
      <c r="AH150" s="1">
        <v>31.536000000000001</v>
      </c>
      <c r="AI150" s="1">
        <v>31.536000000000001</v>
      </c>
      <c r="AJ150" s="1">
        <v>31.536000000000001</v>
      </c>
      <c r="AK150" s="1">
        <v>31.536000000000001</v>
      </c>
      <c r="AL150" s="1">
        <v>31.536000000000001</v>
      </c>
      <c r="AM150" s="1">
        <v>31.536000000000001</v>
      </c>
      <c r="AN150" s="1">
        <v>31.536000000000001</v>
      </c>
      <c r="AO150" s="1">
        <v>31.536000000000001</v>
      </c>
      <c r="AP150" s="1">
        <v>31.536000000000001</v>
      </c>
    </row>
    <row r="151" spans="1:42" x14ac:dyDescent="0.25">
      <c r="A151" t="str">
        <f t="shared" si="29"/>
        <v>Derived heat</v>
      </c>
      <c r="C151" t="str">
        <f t="shared" si="30"/>
        <v>C_ES-WH-OF_HET</v>
      </c>
      <c r="F151" s="1">
        <v>31.536000000000001</v>
      </c>
      <c r="G151" s="1">
        <v>31.536000000000001</v>
      </c>
      <c r="H151" s="1">
        <v>31.536000000000001</v>
      </c>
      <c r="I151" s="1">
        <v>31.536000000000001</v>
      </c>
      <c r="J151" s="1">
        <v>31.536000000000001</v>
      </c>
      <c r="K151" s="1">
        <v>31.536000000000001</v>
      </c>
      <c r="L151" s="1">
        <v>31.536000000000001</v>
      </c>
      <c r="M151" s="1">
        <v>31.536000000000001</v>
      </c>
      <c r="N151" s="1">
        <v>31.536000000000001</v>
      </c>
      <c r="O151" s="1">
        <v>31.536000000000001</v>
      </c>
      <c r="P151" s="1">
        <v>31.536000000000001</v>
      </c>
      <c r="Q151" s="1">
        <v>31.536000000000001</v>
      </c>
      <c r="R151" s="1">
        <v>31.536000000000001</v>
      </c>
      <c r="S151" s="1">
        <v>31.536000000000001</v>
      </c>
      <c r="T151" s="1">
        <v>31.536000000000001</v>
      </c>
      <c r="U151" s="1">
        <v>31.536000000000001</v>
      </c>
      <c r="V151" s="1">
        <v>31.536000000000001</v>
      </c>
      <c r="W151" s="1">
        <v>31.536000000000001</v>
      </c>
      <c r="X151" s="1">
        <v>31.536000000000001</v>
      </c>
      <c r="Y151" s="1">
        <v>31.536000000000001</v>
      </c>
      <c r="Z151" s="1">
        <v>31.536000000000001</v>
      </c>
      <c r="AA151" s="1">
        <v>31.536000000000001</v>
      </c>
      <c r="AB151" s="1">
        <v>31.536000000000001</v>
      </c>
      <c r="AC151" s="1">
        <v>31.536000000000001</v>
      </c>
      <c r="AD151" s="1">
        <v>31.536000000000001</v>
      </c>
      <c r="AE151" s="1">
        <v>31.536000000000001</v>
      </c>
      <c r="AF151" s="1">
        <v>31.536000000000001</v>
      </c>
      <c r="AG151" s="1">
        <v>31.536000000000001</v>
      </c>
      <c r="AH151" s="1">
        <v>31.536000000000001</v>
      </c>
      <c r="AI151" s="1">
        <v>31.536000000000001</v>
      </c>
      <c r="AJ151" s="1">
        <v>31.536000000000001</v>
      </c>
      <c r="AK151" s="1">
        <v>31.536000000000001</v>
      </c>
      <c r="AL151" s="1">
        <v>31.536000000000001</v>
      </c>
      <c r="AM151" s="1">
        <v>31.536000000000001</v>
      </c>
      <c r="AN151" s="1">
        <v>31.536000000000001</v>
      </c>
      <c r="AO151" s="1">
        <v>31.536000000000001</v>
      </c>
      <c r="AP151" s="1">
        <v>31.536000000000001</v>
      </c>
    </row>
    <row r="152" spans="1:42" x14ac:dyDescent="0.25">
      <c r="A152" t="str">
        <f t="shared" si="29"/>
        <v>Electricity</v>
      </c>
      <c r="C152" t="str">
        <f t="shared" si="30"/>
        <v>C_ES-WH-OF_ELC</v>
      </c>
      <c r="F152" s="1">
        <v>31.536000000000001</v>
      </c>
      <c r="G152" s="1">
        <v>31.536000000000001</v>
      </c>
      <c r="H152" s="1">
        <v>31.536000000000001</v>
      </c>
      <c r="I152" s="1">
        <v>31.536000000000001</v>
      </c>
      <c r="J152" s="1">
        <v>31.536000000000001</v>
      </c>
      <c r="K152" s="1">
        <v>31.536000000000001</v>
      </c>
      <c r="L152" s="1">
        <v>31.536000000000001</v>
      </c>
      <c r="M152" s="1">
        <v>31.536000000000001</v>
      </c>
      <c r="N152" s="1">
        <v>31.536000000000001</v>
      </c>
      <c r="O152" s="1">
        <v>31.536000000000001</v>
      </c>
      <c r="P152" s="1">
        <v>31.536000000000001</v>
      </c>
      <c r="Q152" s="1">
        <v>31.536000000000001</v>
      </c>
      <c r="R152" s="1">
        <v>31.536000000000001</v>
      </c>
      <c r="S152" s="1">
        <v>31.536000000000001</v>
      </c>
      <c r="T152" s="1">
        <v>31.536000000000001</v>
      </c>
      <c r="U152" s="1">
        <v>31.536000000000001</v>
      </c>
      <c r="V152" s="1">
        <v>31.536000000000001</v>
      </c>
      <c r="W152" s="1">
        <v>31.536000000000001</v>
      </c>
      <c r="X152" s="1">
        <v>31.536000000000001</v>
      </c>
      <c r="Y152" s="1">
        <v>31.536000000000001</v>
      </c>
      <c r="Z152" s="1">
        <v>31.536000000000001</v>
      </c>
      <c r="AA152" s="1">
        <v>31.536000000000001</v>
      </c>
      <c r="AB152" s="1">
        <v>31.536000000000001</v>
      </c>
      <c r="AC152" s="1">
        <v>31.536000000000001</v>
      </c>
      <c r="AD152" s="1">
        <v>31.536000000000001</v>
      </c>
      <c r="AE152" s="1">
        <v>31.536000000000001</v>
      </c>
      <c r="AF152" s="1">
        <v>31.536000000000001</v>
      </c>
      <c r="AG152" s="1">
        <v>31.536000000000001</v>
      </c>
      <c r="AH152" s="1">
        <v>31.536000000000001</v>
      </c>
      <c r="AI152" s="1">
        <v>31.536000000000001</v>
      </c>
      <c r="AJ152" s="1">
        <v>31.536000000000001</v>
      </c>
      <c r="AK152" s="1">
        <v>31.536000000000001</v>
      </c>
      <c r="AL152" s="1">
        <v>31.536000000000001</v>
      </c>
      <c r="AM152" s="1">
        <v>31.536000000000001</v>
      </c>
      <c r="AN152" s="1">
        <v>31.536000000000001</v>
      </c>
      <c r="AO152" s="1">
        <v>31.536000000000001</v>
      </c>
      <c r="AP152" s="1">
        <v>31.536000000000001</v>
      </c>
    </row>
    <row r="153" spans="1:42" x14ac:dyDescent="0.25">
      <c r="A153" t="str">
        <f t="shared" si="29"/>
        <v>Gas</v>
      </c>
      <c r="C153" t="str">
        <f t="shared" si="30"/>
        <v>C_ES-WH-OF_GAS</v>
      </c>
      <c r="F153" s="1">
        <v>31.536000000000001</v>
      </c>
      <c r="G153" s="1">
        <v>31.536000000000001</v>
      </c>
      <c r="H153" s="1">
        <v>31.536000000000001</v>
      </c>
      <c r="I153" s="1">
        <v>31.536000000000001</v>
      </c>
      <c r="J153" s="1">
        <v>31.536000000000001</v>
      </c>
      <c r="K153" s="1">
        <v>31.536000000000001</v>
      </c>
      <c r="L153" s="1">
        <v>31.536000000000001</v>
      </c>
      <c r="M153" s="1">
        <v>31.536000000000001</v>
      </c>
      <c r="N153" s="1">
        <v>31.536000000000001</v>
      </c>
      <c r="O153" s="1">
        <v>31.536000000000001</v>
      </c>
      <c r="P153" s="1">
        <v>31.536000000000001</v>
      </c>
      <c r="Q153" s="1">
        <v>31.536000000000001</v>
      </c>
      <c r="R153" s="1">
        <v>31.536000000000001</v>
      </c>
      <c r="S153" s="1">
        <v>31.536000000000001</v>
      </c>
      <c r="T153" s="1">
        <v>31.536000000000001</v>
      </c>
      <c r="U153" s="1">
        <v>31.536000000000001</v>
      </c>
      <c r="V153" s="1">
        <v>31.536000000000001</v>
      </c>
      <c r="W153" s="1">
        <v>31.536000000000001</v>
      </c>
      <c r="X153" s="1">
        <v>31.536000000000001</v>
      </c>
      <c r="Y153" s="1">
        <v>31.536000000000001</v>
      </c>
      <c r="Z153" s="1">
        <v>31.536000000000001</v>
      </c>
      <c r="AA153" s="1">
        <v>31.536000000000001</v>
      </c>
      <c r="AB153" s="1">
        <v>31.536000000000001</v>
      </c>
      <c r="AC153" s="1">
        <v>31.536000000000001</v>
      </c>
      <c r="AD153" s="1">
        <v>31.536000000000001</v>
      </c>
      <c r="AE153" s="1">
        <v>31.536000000000001</v>
      </c>
      <c r="AF153" s="1">
        <v>31.536000000000001</v>
      </c>
      <c r="AG153" s="1">
        <v>31.536000000000001</v>
      </c>
      <c r="AH153" s="1">
        <v>31.536000000000001</v>
      </c>
      <c r="AI153" s="1">
        <v>31.536000000000001</v>
      </c>
      <c r="AJ153" s="1">
        <v>31.536000000000001</v>
      </c>
      <c r="AK153" s="1">
        <v>31.536000000000001</v>
      </c>
      <c r="AL153" s="1">
        <v>31.536000000000001</v>
      </c>
      <c r="AM153" s="1">
        <v>31.536000000000001</v>
      </c>
      <c r="AN153" s="1">
        <v>31.536000000000001</v>
      </c>
      <c r="AO153" s="1">
        <v>31.536000000000001</v>
      </c>
      <c r="AP153" s="1">
        <v>31.536000000000001</v>
      </c>
    </row>
    <row r="154" spans="1:42" x14ac:dyDescent="0.25">
      <c r="A154" t="str">
        <f t="shared" si="29"/>
        <v>GDO and other liquids</v>
      </c>
      <c r="C154" t="str">
        <f t="shared" si="30"/>
        <v>C_ES-WH-OF_OIL</v>
      </c>
      <c r="F154" s="1">
        <v>31.536000000000001</v>
      </c>
      <c r="G154" s="1">
        <v>31.536000000000001</v>
      </c>
      <c r="H154" s="1">
        <v>31.536000000000001</v>
      </c>
      <c r="I154" s="1">
        <v>31.536000000000001</v>
      </c>
      <c r="J154" s="1">
        <v>31.536000000000001</v>
      </c>
      <c r="K154" s="1">
        <v>31.536000000000001</v>
      </c>
      <c r="L154" s="1">
        <v>31.536000000000001</v>
      </c>
      <c r="M154" s="1">
        <v>31.536000000000001</v>
      </c>
      <c r="N154" s="1">
        <v>31.536000000000001</v>
      </c>
      <c r="O154" s="1">
        <v>31.536000000000001</v>
      </c>
      <c r="P154" s="1">
        <v>31.536000000000001</v>
      </c>
      <c r="Q154" s="1">
        <v>31.536000000000001</v>
      </c>
      <c r="R154" s="1">
        <v>31.536000000000001</v>
      </c>
      <c r="S154" s="1">
        <v>31.536000000000001</v>
      </c>
      <c r="T154" s="1">
        <v>31.536000000000001</v>
      </c>
      <c r="U154" s="1">
        <v>31.536000000000001</v>
      </c>
      <c r="V154" s="1">
        <v>31.536000000000001</v>
      </c>
      <c r="W154" s="1">
        <v>31.536000000000001</v>
      </c>
      <c r="X154" s="1">
        <v>31.536000000000001</v>
      </c>
      <c r="Y154" s="1">
        <v>31.536000000000001</v>
      </c>
      <c r="Z154" s="1">
        <v>31.536000000000001</v>
      </c>
      <c r="AA154" s="1">
        <v>31.536000000000001</v>
      </c>
      <c r="AB154" s="1">
        <v>31.536000000000001</v>
      </c>
      <c r="AC154" s="1">
        <v>31.536000000000001</v>
      </c>
      <c r="AD154" s="1">
        <v>31.536000000000001</v>
      </c>
      <c r="AE154" s="1">
        <v>31.536000000000001</v>
      </c>
      <c r="AF154" s="1">
        <v>31.536000000000001</v>
      </c>
      <c r="AG154" s="1">
        <v>31.536000000000001</v>
      </c>
      <c r="AH154" s="1">
        <v>31.536000000000001</v>
      </c>
      <c r="AI154" s="1">
        <v>31.536000000000001</v>
      </c>
      <c r="AJ154" s="1">
        <v>31.536000000000001</v>
      </c>
      <c r="AK154" s="1">
        <v>31.536000000000001</v>
      </c>
      <c r="AL154" s="1">
        <v>31.536000000000001</v>
      </c>
      <c r="AM154" s="1">
        <v>31.536000000000001</v>
      </c>
      <c r="AN154" s="1">
        <v>31.536000000000001</v>
      </c>
      <c r="AO154" s="1">
        <v>31.536000000000001</v>
      </c>
      <c r="AP154" s="1">
        <v>31.536000000000001</v>
      </c>
    </row>
    <row r="155" spans="1:42" x14ac:dyDescent="0.25">
      <c r="A155" t="str">
        <f t="shared" si="29"/>
        <v>LPG</v>
      </c>
      <c r="C155" t="str">
        <f t="shared" si="30"/>
        <v>C_ES-WH-OF_LPG</v>
      </c>
      <c r="F155" s="1">
        <v>31.536000000000001</v>
      </c>
      <c r="G155" s="1">
        <v>31.536000000000001</v>
      </c>
      <c r="H155" s="1">
        <v>31.536000000000001</v>
      </c>
      <c r="I155" s="1">
        <v>31.536000000000001</v>
      </c>
      <c r="J155" s="1">
        <v>31.536000000000001</v>
      </c>
      <c r="K155" s="1">
        <v>31.536000000000001</v>
      </c>
      <c r="L155" s="1">
        <v>31.536000000000001</v>
      </c>
      <c r="M155" s="1">
        <v>31.536000000000001</v>
      </c>
      <c r="N155" s="1">
        <v>31.536000000000001</v>
      </c>
      <c r="O155" s="1">
        <v>31.536000000000001</v>
      </c>
      <c r="P155" s="1">
        <v>31.536000000000001</v>
      </c>
      <c r="Q155" s="1">
        <v>31.536000000000001</v>
      </c>
      <c r="R155" s="1">
        <v>31.536000000000001</v>
      </c>
      <c r="S155" s="1">
        <v>31.536000000000001</v>
      </c>
      <c r="T155" s="1">
        <v>31.536000000000001</v>
      </c>
      <c r="U155" s="1">
        <v>31.536000000000001</v>
      </c>
      <c r="V155" s="1">
        <v>31.536000000000001</v>
      </c>
      <c r="W155" s="1">
        <v>31.536000000000001</v>
      </c>
      <c r="X155" s="1">
        <v>31.536000000000001</v>
      </c>
      <c r="Y155" s="1">
        <v>31.536000000000001</v>
      </c>
      <c r="Z155" s="1">
        <v>31.536000000000001</v>
      </c>
      <c r="AA155" s="1">
        <v>31.536000000000001</v>
      </c>
      <c r="AB155" s="1">
        <v>31.536000000000001</v>
      </c>
      <c r="AC155" s="1">
        <v>31.536000000000001</v>
      </c>
      <c r="AD155" s="1">
        <v>31.536000000000001</v>
      </c>
      <c r="AE155" s="1">
        <v>31.536000000000001</v>
      </c>
      <c r="AF155" s="1">
        <v>31.536000000000001</v>
      </c>
      <c r="AG155" s="1">
        <v>31.536000000000001</v>
      </c>
      <c r="AH155" s="1">
        <v>31.536000000000001</v>
      </c>
      <c r="AI155" s="1">
        <v>31.536000000000001</v>
      </c>
      <c r="AJ155" s="1">
        <v>31.536000000000001</v>
      </c>
      <c r="AK155" s="1">
        <v>31.536000000000001</v>
      </c>
      <c r="AL155" s="1">
        <v>31.536000000000001</v>
      </c>
      <c r="AM155" s="1">
        <v>31.536000000000001</v>
      </c>
      <c r="AN155" s="1">
        <v>31.536000000000001</v>
      </c>
      <c r="AO155" s="1">
        <v>31.536000000000001</v>
      </c>
      <c r="AP155" s="1">
        <v>31.536000000000001</v>
      </c>
    </row>
    <row r="156" spans="1:42" x14ac:dyDescent="0.25">
      <c r="A156" t="str">
        <f t="shared" si="29"/>
        <v>Solar</v>
      </c>
      <c r="C156" t="str">
        <f t="shared" si="30"/>
        <v>C_ES-WH-OF_SOL</v>
      </c>
      <c r="F156" s="1">
        <v>31.536000000000001</v>
      </c>
      <c r="G156" s="1">
        <v>31.536000000000001</v>
      </c>
      <c r="H156" s="1">
        <v>31.536000000000001</v>
      </c>
      <c r="I156" s="1">
        <v>31.536000000000001</v>
      </c>
      <c r="J156" s="1">
        <v>31.536000000000001</v>
      </c>
      <c r="K156" s="1">
        <v>31.536000000000001</v>
      </c>
      <c r="L156" s="1">
        <v>31.536000000000001</v>
      </c>
      <c r="M156" s="1">
        <v>31.536000000000001</v>
      </c>
      <c r="N156" s="1">
        <v>31.536000000000001</v>
      </c>
      <c r="O156" s="1">
        <v>31.536000000000001</v>
      </c>
      <c r="P156" s="1">
        <v>31.536000000000001</v>
      </c>
      <c r="Q156" s="1">
        <v>31.536000000000001</v>
      </c>
      <c r="R156" s="1">
        <v>31.536000000000001</v>
      </c>
      <c r="S156" s="1">
        <v>31.536000000000001</v>
      </c>
      <c r="T156" s="1">
        <v>31.536000000000001</v>
      </c>
      <c r="U156" s="1">
        <v>31.536000000000001</v>
      </c>
      <c r="V156" s="1">
        <v>31.536000000000001</v>
      </c>
      <c r="W156" s="1">
        <v>31.536000000000001</v>
      </c>
      <c r="X156" s="1">
        <v>31.536000000000001</v>
      </c>
      <c r="Y156" s="1">
        <v>31.536000000000001</v>
      </c>
      <c r="Z156" s="1">
        <v>31.536000000000001</v>
      </c>
      <c r="AA156" s="1">
        <v>31.536000000000001</v>
      </c>
      <c r="AB156" s="1">
        <v>31.536000000000001</v>
      </c>
      <c r="AC156" s="1">
        <v>31.536000000000001</v>
      </c>
      <c r="AD156" s="1">
        <v>31.536000000000001</v>
      </c>
      <c r="AE156" s="1">
        <v>31.536000000000001</v>
      </c>
      <c r="AF156" s="1">
        <v>31.536000000000001</v>
      </c>
      <c r="AG156" s="1">
        <v>31.536000000000001</v>
      </c>
      <c r="AH156" s="1">
        <v>31.536000000000001</v>
      </c>
      <c r="AI156" s="1">
        <v>31.536000000000001</v>
      </c>
      <c r="AJ156" s="1">
        <v>31.536000000000001</v>
      </c>
      <c r="AK156" s="1">
        <v>31.536000000000001</v>
      </c>
      <c r="AL156" s="1">
        <v>31.536000000000001</v>
      </c>
      <c r="AM156" s="1">
        <v>31.536000000000001</v>
      </c>
      <c r="AN156" s="1">
        <v>31.536000000000001</v>
      </c>
      <c r="AO156" s="1">
        <v>31.536000000000001</v>
      </c>
      <c r="AP156" s="1">
        <v>31.536000000000001</v>
      </c>
    </row>
    <row r="157" spans="1:42" x14ac:dyDescent="0.25">
      <c r="A157" t="str">
        <f t="shared" si="29"/>
        <v>Solids</v>
      </c>
      <c r="C157" t="str">
        <f t="shared" si="30"/>
        <v>C_ES-WH-OF_COA</v>
      </c>
      <c r="F157" s="1">
        <v>31.536000000000001</v>
      </c>
      <c r="G157" s="1">
        <v>31.536000000000001</v>
      </c>
      <c r="H157" s="1">
        <v>31.536000000000001</v>
      </c>
      <c r="I157" s="1">
        <v>31.536000000000001</v>
      </c>
      <c r="J157" s="1">
        <v>31.536000000000001</v>
      </c>
      <c r="K157" s="1">
        <v>31.536000000000001</v>
      </c>
      <c r="L157" s="1">
        <v>31.536000000000001</v>
      </c>
      <c r="M157" s="1">
        <v>31.536000000000001</v>
      </c>
      <c r="N157" s="1">
        <v>31.536000000000001</v>
      </c>
      <c r="O157" s="1">
        <v>31.536000000000001</v>
      </c>
      <c r="P157" s="1">
        <v>31.536000000000001</v>
      </c>
      <c r="Q157" s="1">
        <v>31.536000000000001</v>
      </c>
      <c r="R157" s="1">
        <v>31.536000000000001</v>
      </c>
      <c r="S157" s="1">
        <v>31.536000000000001</v>
      </c>
      <c r="T157" s="1">
        <v>31.536000000000001</v>
      </c>
      <c r="U157" s="1">
        <v>31.536000000000001</v>
      </c>
      <c r="V157" s="1">
        <v>31.536000000000001</v>
      </c>
      <c r="W157" s="1">
        <v>31.536000000000001</v>
      </c>
      <c r="X157" s="1">
        <v>31.536000000000001</v>
      </c>
      <c r="Y157" s="1">
        <v>31.536000000000001</v>
      </c>
      <c r="Z157" s="1">
        <v>31.536000000000001</v>
      </c>
      <c r="AA157" s="1">
        <v>31.536000000000001</v>
      </c>
      <c r="AB157" s="1">
        <v>31.536000000000001</v>
      </c>
      <c r="AC157" s="1">
        <v>31.536000000000001</v>
      </c>
      <c r="AD157" s="1">
        <v>31.536000000000001</v>
      </c>
      <c r="AE157" s="1">
        <v>31.536000000000001</v>
      </c>
      <c r="AF157" s="1">
        <v>31.536000000000001</v>
      </c>
      <c r="AG157" s="1">
        <v>31.536000000000001</v>
      </c>
      <c r="AH157" s="1">
        <v>31.536000000000001</v>
      </c>
      <c r="AI157" s="1">
        <v>31.536000000000001</v>
      </c>
      <c r="AJ157" s="1">
        <v>31.536000000000001</v>
      </c>
      <c r="AK157" s="1">
        <v>31.536000000000001</v>
      </c>
      <c r="AL157" s="1">
        <v>31.536000000000001</v>
      </c>
      <c r="AM157" s="1">
        <v>31.536000000000001</v>
      </c>
      <c r="AN157" s="1">
        <v>31.536000000000001</v>
      </c>
      <c r="AO157" s="1">
        <v>31.536000000000001</v>
      </c>
      <c r="AP157" s="1">
        <v>31.536000000000001</v>
      </c>
    </row>
    <row r="158" spans="1:42" x14ac:dyDescent="0.25">
      <c r="AH158" s="1"/>
    </row>
    <row r="159" spans="1:42" x14ac:dyDescent="0.25">
      <c r="AH159" s="1"/>
    </row>
    <row r="160" spans="1:42" x14ac:dyDescent="0.25">
      <c r="AH160" s="1"/>
    </row>
    <row r="161" spans="1:42" x14ac:dyDescent="0.25">
      <c r="E161" s="3" t="s">
        <v>74</v>
      </c>
    </row>
    <row r="162" spans="1:42" ht="15.75" thickBot="1" x14ac:dyDescent="0.3">
      <c r="C162" s="178" t="s">
        <v>42</v>
      </c>
      <c r="D162" s="178" t="s">
        <v>47</v>
      </c>
      <c r="E162" s="178" t="s">
        <v>34</v>
      </c>
      <c r="F162" s="177" t="s">
        <v>0</v>
      </c>
      <c r="G162" s="177" t="s">
        <v>1</v>
      </c>
      <c r="H162" s="177" t="s">
        <v>2</v>
      </c>
      <c r="I162" s="177" t="s">
        <v>33</v>
      </c>
      <c r="J162" s="177" t="s">
        <v>3</v>
      </c>
      <c r="K162" s="177" t="s">
        <v>4</v>
      </c>
      <c r="L162" s="177" t="s">
        <v>5</v>
      </c>
      <c r="M162" s="177" t="s">
        <v>6</v>
      </c>
      <c r="N162" s="177" t="s">
        <v>7</v>
      </c>
      <c r="O162" s="177" t="s">
        <v>9</v>
      </c>
      <c r="P162" s="177" t="s">
        <v>10</v>
      </c>
      <c r="Q162" s="177" t="s">
        <v>11</v>
      </c>
      <c r="R162" s="177" t="s">
        <v>8</v>
      </c>
      <c r="S162" s="177" t="s">
        <v>12</v>
      </c>
      <c r="T162" s="177" t="s">
        <v>13</v>
      </c>
      <c r="U162" s="177" t="s">
        <v>14</v>
      </c>
      <c r="V162" s="177" t="s">
        <v>15</v>
      </c>
      <c r="W162" s="177" t="s">
        <v>16</v>
      </c>
      <c r="X162" s="177" t="s">
        <v>17</v>
      </c>
      <c r="Y162" s="177" t="s">
        <v>18</v>
      </c>
      <c r="Z162" s="177" t="s">
        <v>19</v>
      </c>
      <c r="AA162" s="177" t="s">
        <v>20</v>
      </c>
      <c r="AB162" s="177" t="s">
        <v>21</v>
      </c>
      <c r="AC162" s="177" t="s">
        <v>22</v>
      </c>
      <c r="AD162" s="177" t="s">
        <v>23</v>
      </c>
      <c r="AE162" s="177" t="s">
        <v>24</v>
      </c>
      <c r="AF162" s="177" t="s">
        <v>25</v>
      </c>
      <c r="AG162" s="177" t="s">
        <v>26</v>
      </c>
      <c r="AH162" s="177" t="s">
        <v>27</v>
      </c>
      <c r="AI162" s="177" t="s">
        <v>28</v>
      </c>
      <c r="AJ162" s="177" t="s">
        <v>29</v>
      </c>
      <c r="AK162" s="177" t="s">
        <v>121</v>
      </c>
      <c r="AL162" s="177" t="s">
        <v>122</v>
      </c>
      <c r="AM162" s="177" t="s">
        <v>124</v>
      </c>
      <c r="AN162" s="177" t="s">
        <v>125</v>
      </c>
      <c r="AO162" s="177" t="s">
        <v>126</v>
      </c>
      <c r="AP162" s="177" t="s">
        <v>123</v>
      </c>
    </row>
    <row r="163" spans="1:42" x14ac:dyDescent="0.25">
      <c r="A163" t="str">
        <f>A110</f>
        <v>Biomass and wastes</v>
      </c>
      <c r="C163" t="str">
        <f>C110</f>
        <v>C_ES-WH-HO_BIO</v>
      </c>
      <c r="F163">
        <v>0.1</v>
      </c>
      <c r="G163">
        <v>0.1</v>
      </c>
      <c r="H163">
        <v>0.1</v>
      </c>
      <c r="I163">
        <v>0.1</v>
      </c>
      <c r="J163">
        <v>0.1</v>
      </c>
      <c r="K163">
        <v>0.1</v>
      </c>
      <c r="L163">
        <v>0.1</v>
      </c>
      <c r="M163">
        <v>0.1</v>
      </c>
      <c r="N163">
        <v>0.1</v>
      </c>
      <c r="O163">
        <v>0.1</v>
      </c>
      <c r="P163">
        <v>0.1</v>
      </c>
      <c r="Q163">
        <v>0.1</v>
      </c>
      <c r="R163">
        <v>0.1</v>
      </c>
      <c r="S163">
        <v>0.1</v>
      </c>
      <c r="T163">
        <v>0.1</v>
      </c>
      <c r="U163">
        <v>0.1</v>
      </c>
      <c r="V163">
        <v>0.1</v>
      </c>
      <c r="W163">
        <v>0.1</v>
      </c>
      <c r="X163">
        <v>0.1</v>
      </c>
      <c r="Y163">
        <v>0.1</v>
      </c>
      <c r="Z163">
        <v>0.1</v>
      </c>
      <c r="AA163">
        <v>0.1</v>
      </c>
      <c r="AB163">
        <v>0.1</v>
      </c>
      <c r="AC163">
        <v>0.1</v>
      </c>
      <c r="AD163">
        <v>0.1</v>
      </c>
      <c r="AE163">
        <v>0.1</v>
      </c>
      <c r="AF163">
        <v>0.1</v>
      </c>
      <c r="AG163">
        <v>0.1</v>
      </c>
      <c r="AH163">
        <v>0.1</v>
      </c>
      <c r="AI163">
        <v>0.1</v>
      </c>
      <c r="AJ163">
        <v>0.1</v>
      </c>
      <c r="AK163">
        <v>0.1</v>
      </c>
      <c r="AL163">
        <v>0.1</v>
      </c>
      <c r="AM163">
        <v>0.1</v>
      </c>
      <c r="AN163">
        <v>0.1</v>
      </c>
      <c r="AO163">
        <v>0.1</v>
      </c>
      <c r="AP163">
        <v>0.1</v>
      </c>
    </row>
    <row r="164" spans="1:42" x14ac:dyDescent="0.25">
      <c r="A164" t="str">
        <f t="shared" ref="A164:A210" si="31">A111</f>
        <v>Derived heat</v>
      </c>
      <c r="C164" t="str">
        <f t="shared" ref="C164:C210" si="32">C111</f>
        <v>C_ES-WH-HO_HET</v>
      </c>
      <c r="F164">
        <v>0.1</v>
      </c>
      <c r="G164">
        <v>0.1</v>
      </c>
      <c r="H164">
        <v>0.1</v>
      </c>
      <c r="I164">
        <v>0.1</v>
      </c>
      <c r="J164">
        <v>0.1</v>
      </c>
      <c r="K164">
        <v>0.1</v>
      </c>
      <c r="L164">
        <v>0.1</v>
      </c>
      <c r="M164">
        <v>0.1</v>
      </c>
      <c r="N164">
        <v>0.1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0.1</v>
      </c>
      <c r="U164">
        <v>0.1</v>
      </c>
      <c r="V164">
        <v>0.1</v>
      </c>
      <c r="W164">
        <v>0.1</v>
      </c>
      <c r="X164">
        <v>0.1</v>
      </c>
      <c r="Y164">
        <v>0.1</v>
      </c>
      <c r="Z164">
        <v>0.1</v>
      </c>
      <c r="AA164">
        <v>0.1</v>
      </c>
      <c r="AB164">
        <v>0.1</v>
      </c>
      <c r="AC164">
        <v>0.1</v>
      </c>
      <c r="AD164">
        <v>0.1</v>
      </c>
      <c r="AE164">
        <v>0.1</v>
      </c>
      <c r="AF164">
        <v>0.1</v>
      </c>
      <c r="AG164">
        <v>0.1</v>
      </c>
      <c r="AH164">
        <v>0.1</v>
      </c>
      <c r="AI164">
        <v>0.1</v>
      </c>
      <c r="AJ164">
        <v>0.1</v>
      </c>
      <c r="AK164">
        <v>0.1</v>
      </c>
      <c r="AL164">
        <v>0.1</v>
      </c>
      <c r="AM164">
        <v>0.1</v>
      </c>
      <c r="AN164">
        <v>0.1</v>
      </c>
      <c r="AO164">
        <v>0.1</v>
      </c>
      <c r="AP164">
        <v>0.1</v>
      </c>
    </row>
    <row r="165" spans="1:42" x14ac:dyDescent="0.25">
      <c r="A165" t="str">
        <f t="shared" si="31"/>
        <v>Electricity</v>
      </c>
      <c r="C165" t="str">
        <f t="shared" si="32"/>
        <v>C_ES-WH-HO_ELC</v>
      </c>
      <c r="F165">
        <v>0.1</v>
      </c>
      <c r="G165">
        <v>0.1</v>
      </c>
      <c r="H165">
        <v>0.1</v>
      </c>
      <c r="I165">
        <v>0.1</v>
      </c>
      <c r="J165">
        <v>0.1</v>
      </c>
      <c r="K165">
        <v>0.1</v>
      </c>
      <c r="L165">
        <v>0.1</v>
      </c>
      <c r="M165">
        <v>0.1</v>
      </c>
      <c r="N165">
        <v>0.1</v>
      </c>
      <c r="O165">
        <v>0.1</v>
      </c>
      <c r="P165">
        <v>0.1</v>
      </c>
      <c r="Q165">
        <v>0.1</v>
      </c>
      <c r="R165">
        <v>0.1</v>
      </c>
      <c r="S165">
        <v>0.1</v>
      </c>
      <c r="T165">
        <v>0.1</v>
      </c>
      <c r="U165">
        <v>0.1</v>
      </c>
      <c r="V165">
        <v>0.1</v>
      </c>
      <c r="W165">
        <v>0.1</v>
      </c>
      <c r="X165">
        <v>0.1</v>
      </c>
      <c r="Y165">
        <v>0.1</v>
      </c>
      <c r="Z165">
        <v>0.1</v>
      </c>
      <c r="AA165">
        <v>0.1</v>
      </c>
      <c r="AB165">
        <v>0.1</v>
      </c>
      <c r="AC165">
        <v>0.1</v>
      </c>
      <c r="AD165">
        <v>0.1</v>
      </c>
      <c r="AE165">
        <v>0.1</v>
      </c>
      <c r="AF165">
        <v>0.1</v>
      </c>
      <c r="AG165">
        <v>0.1</v>
      </c>
      <c r="AH165">
        <v>0.1</v>
      </c>
      <c r="AI165">
        <v>0.1</v>
      </c>
      <c r="AJ165">
        <v>0.1</v>
      </c>
      <c r="AK165">
        <v>0.1</v>
      </c>
      <c r="AL165">
        <v>0.1</v>
      </c>
      <c r="AM165">
        <v>0.1</v>
      </c>
      <c r="AN165">
        <v>0.1</v>
      </c>
      <c r="AO165">
        <v>0.1</v>
      </c>
      <c r="AP165">
        <v>0.1</v>
      </c>
    </row>
    <row r="166" spans="1:42" x14ac:dyDescent="0.25">
      <c r="A166" t="str">
        <f t="shared" si="31"/>
        <v>Gas</v>
      </c>
      <c r="C166" t="str">
        <f t="shared" si="32"/>
        <v>C_ES-WH-HO_GAS</v>
      </c>
      <c r="F166">
        <v>0.1</v>
      </c>
      <c r="G166">
        <v>0.1</v>
      </c>
      <c r="H166">
        <v>0.1</v>
      </c>
      <c r="I166">
        <v>0.1</v>
      </c>
      <c r="J166">
        <v>0.1</v>
      </c>
      <c r="K166">
        <v>0.1</v>
      </c>
      <c r="L166">
        <v>0.1</v>
      </c>
      <c r="M166">
        <v>0.1</v>
      </c>
      <c r="N166">
        <v>0.1</v>
      </c>
      <c r="O166">
        <v>0.1</v>
      </c>
      <c r="P166">
        <v>0.1</v>
      </c>
      <c r="Q166">
        <v>0.1</v>
      </c>
      <c r="R166">
        <v>0.1</v>
      </c>
      <c r="S166">
        <v>0.1</v>
      </c>
      <c r="T166">
        <v>0.1</v>
      </c>
      <c r="U166">
        <v>0.1</v>
      </c>
      <c r="V166">
        <v>0.1</v>
      </c>
      <c r="W166">
        <v>0.1</v>
      </c>
      <c r="X166">
        <v>0.1</v>
      </c>
      <c r="Y166">
        <v>0.1</v>
      </c>
      <c r="Z166">
        <v>0.1</v>
      </c>
      <c r="AA166">
        <v>0.1</v>
      </c>
      <c r="AB166">
        <v>0.1</v>
      </c>
      <c r="AC166">
        <v>0.1</v>
      </c>
      <c r="AD166">
        <v>0.1</v>
      </c>
      <c r="AE166">
        <v>0.1</v>
      </c>
      <c r="AF166">
        <v>0.1</v>
      </c>
      <c r="AG166">
        <v>0.1</v>
      </c>
      <c r="AH166">
        <v>0.1</v>
      </c>
      <c r="AI166">
        <v>0.1</v>
      </c>
      <c r="AJ166">
        <v>0.1</v>
      </c>
      <c r="AK166">
        <v>0.1</v>
      </c>
      <c r="AL166">
        <v>0.1</v>
      </c>
      <c r="AM166">
        <v>0.1</v>
      </c>
      <c r="AN166">
        <v>0.1</v>
      </c>
      <c r="AO166">
        <v>0.1</v>
      </c>
      <c r="AP166">
        <v>0.1</v>
      </c>
    </row>
    <row r="167" spans="1:42" x14ac:dyDescent="0.25">
      <c r="A167" t="str">
        <f t="shared" si="31"/>
        <v>GDO and other liquids</v>
      </c>
      <c r="C167" t="str">
        <f t="shared" si="32"/>
        <v>C_ES-WH-HO_OIL</v>
      </c>
      <c r="F167">
        <v>0.1</v>
      </c>
      <c r="G167">
        <v>0.1</v>
      </c>
      <c r="H167">
        <v>0.1</v>
      </c>
      <c r="I167">
        <v>0.1</v>
      </c>
      <c r="J167">
        <v>0.1</v>
      </c>
      <c r="K167">
        <v>0.1</v>
      </c>
      <c r="L167">
        <v>0.1</v>
      </c>
      <c r="M167">
        <v>0.1</v>
      </c>
      <c r="N167">
        <v>0.1</v>
      </c>
      <c r="O167">
        <v>0.1</v>
      </c>
      <c r="P167">
        <v>0.1</v>
      </c>
      <c r="Q167">
        <v>0.1</v>
      </c>
      <c r="R167">
        <v>0.1</v>
      </c>
      <c r="S167">
        <v>0.1</v>
      </c>
      <c r="T167">
        <v>0.1</v>
      </c>
      <c r="U167">
        <v>0.1</v>
      </c>
      <c r="V167">
        <v>0.1</v>
      </c>
      <c r="W167">
        <v>0.1</v>
      </c>
      <c r="X167">
        <v>0.1</v>
      </c>
      <c r="Y167">
        <v>0.1</v>
      </c>
      <c r="Z167">
        <v>0.1</v>
      </c>
      <c r="AA167">
        <v>0.1</v>
      </c>
      <c r="AB167">
        <v>0.1</v>
      </c>
      <c r="AC167">
        <v>0.1</v>
      </c>
      <c r="AD167">
        <v>0.1</v>
      </c>
      <c r="AE167">
        <v>0.1</v>
      </c>
      <c r="AF167">
        <v>0.1</v>
      </c>
      <c r="AG167">
        <v>0.1</v>
      </c>
      <c r="AH167">
        <v>0.1</v>
      </c>
      <c r="AI167">
        <v>0.1</v>
      </c>
      <c r="AJ167">
        <v>0.1</v>
      </c>
      <c r="AK167">
        <v>0.1</v>
      </c>
      <c r="AL167">
        <v>0.1</v>
      </c>
      <c r="AM167">
        <v>0.1</v>
      </c>
      <c r="AN167">
        <v>0.1</v>
      </c>
      <c r="AO167">
        <v>0.1</v>
      </c>
      <c r="AP167">
        <v>0.1</v>
      </c>
    </row>
    <row r="168" spans="1:42" x14ac:dyDescent="0.25">
      <c r="A168" t="str">
        <f t="shared" si="31"/>
        <v>LPG</v>
      </c>
      <c r="C168" t="str">
        <f t="shared" si="32"/>
        <v>C_ES-WH-HO_LPG</v>
      </c>
      <c r="F168">
        <v>0.1</v>
      </c>
      <c r="G168">
        <v>0.1</v>
      </c>
      <c r="H168">
        <v>0.1</v>
      </c>
      <c r="I168">
        <v>0.1</v>
      </c>
      <c r="J168">
        <v>0.1</v>
      </c>
      <c r="K168">
        <v>0.1</v>
      </c>
      <c r="L168">
        <v>0.1</v>
      </c>
      <c r="M168">
        <v>0.1</v>
      </c>
      <c r="N168">
        <v>0.1</v>
      </c>
      <c r="O168">
        <v>0.1</v>
      </c>
      <c r="P168">
        <v>0.1</v>
      </c>
      <c r="Q168">
        <v>0.1</v>
      </c>
      <c r="R168">
        <v>0.1</v>
      </c>
      <c r="S168">
        <v>0.1</v>
      </c>
      <c r="T168">
        <v>0.1</v>
      </c>
      <c r="U168">
        <v>0.1</v>
      </c>
      <c r="V168">
        <v>0.1</v>
      </c>
      <c r="W168">
        <v>0.1</v>
      </c>
      <c r="X168">
        <v>0.1</v>
      </c>
      <c r="Y168">
        <v>0.1</v>
      </c>
      <c r="Z168">
        <v>0.1</v>
      </c>
      <c r="AA168">
        <v>0.1</v>
      </c>
      <c r="AB168">
        <v>0.1</v>
      </c>
      <c r="AC168">
        <v>0.1</v>
      </c>
      <c r="AD168">
        <v>0.1</v>
      </c>
      <c r="AE168">
        <v>0.1</v>
      </c>
      <c r="AF168">
        <v>0.1</v>
      </c>
      <c r="AG168">
        <v>0.1</v>
      </c>
      <c r="AH168">
        <v>0.1</v>
      </c>
      <c r="AI168">
        <v>0.1</v>
      </c>
      <c r="AJ168">
        <v>0.1</v>
      </c>
      <c r="AK168">
        <v>0.1</v>
      </c>
      <c r="AL168">
        <v>0.1</v>
      </c>
      <c r="AM168">
        <v>0.1</v>
      </c>
      <c r="AN168">
        <v>0.1</v>
      </c>
      <c r="AO168">
        <v>0.1</v>
      </c>
      <c r="AP168">
        <v>0.1</v>
      </c>
    </row>
    <row r="169" spans="1:42" x14ac:dyDescent="0.25">
      <c r="A169" t="str">
        <f t="shared" si="31"/>
        <v>Solar</v>
      </c>
      <c r="C169" t="str">
        <f t="shared" si="32"/>
        <v>C_ES-WH-HO_SOL</v>
      </c>
      <c r="F169">
        <v>0.1</v>
      </c>
      <c r="G169">
        <v>0.1</v>
      </c>
      <c r="H169">
        <v>0.1</v>
      </c>
      <c r="I169">
        <v>0.1</v>
      </c>
      <c r="J169">
        <v>0.1</v>
      </c>
      <c r="K169">
        <v>0.1</v>
      </c>
      <c r="L169">
        <v>0.1</v>
      </c>
      <c r="M169">
        <v>0.1</v>
      </c>
      <c r="N169">
        <v>0.1</v>
      </c>
      <c r="O169">
        <v>0.1</v>
      </c>
      <c r="P169">
        <v>0.1</v>
      </c>
      <c r="Q169">
        <v>0.1</v>
      </c>
      <c r="R169">
        <v>0.1</v>
      </c>
      <c r="S169">
        <v>0.1</v>
      </c>
      <c r="T169">
        <v>0.1</v>
      </c>
      <c r="U169">
        <v>0.1</v>
      </c>
      <c r="V169">
        <v>0.1</v>
      </c>
      <c r="W169">
        <v>0.1</v>
      </c>
      <c r="X169">
        <v>0.1</v>
      </c>
      <c r="Y169">
        <v>0.1</v>
      </c>
      <c r="Z169">
        <v>0.1</v>
      </c>
      <c r="AA169">
        <v>0.1</v>
      </c>
      <c r="AB169">
        <v>0.1</v>
      </c>
      <c r="AC169">
        <v>0.1</v>
      </c>
      <c r="AD169">
        <v>0.1</v>
      </c>
      <c r="AE169">
        <v>0.1</v>
      </c>
      <c r="AF169">
        <v>0.1</v>
      </c>
      <c r="AG169">
        <v>0.1</v>
      </c>
      <c r="AH169">
        <v>0.1</v>
      </c>
      <c r="AI169">
        <v>0.1</v>
      </c>
      <c r="AJ169">
        <v>0.1</v>
      </c>
      <c r="AK169">
        <v>0.1</v>
      </c>
      <c r="AL169">
        <v>0.1</v>
      </c>
      <c r="AM169">
        <v>0.1</v>
      </c>
      <c r="AN169">
        <v>0.1</v>
      </c>
      <c r="AO169">
        <v>0.1</v>
      </c>
      <c r="AP169">
        <v>0.1</v>
      </c>
    </row>
    <row r="170" spans="1:42" x14ac:dyDescent="0.25">
      <c r="A170" t="str">
        <f t="shared" si="31"/>
        <v>Solids</v>
      </c>
      <c r="C170" t="str">
        <f t="shared" si="32"/>
        <v>C_ES-WH-HO_COA</v>
      </c>
      <c r="F170">
        <v>0.1</v>
      </c>
      <c r="G170">
        <v>0.1</v>
      </c>
      <c r="H170">
        <v>0.1</v>
      </c>
      <c r="I170">
        <v>0.1</v>
      </c>
      <c r="J170">
        <v>0.1</v>
      </c>
      <c r="K170">
        <v>0.1</v>
      </c>
      <c r="L170">
        <v>0.1</v>
      </c>
      <c r="M170">
        <v>0.1</v>
      </c>
      <c r="N170">
        <v>0.1</v>
      </c>
      <c r="O170">
        <v>0.1</v>
      </c>
      <c r="P170">
        <v>0.1</v>
      </c>
      <c r="Q170">
        <v>0.1</v>
      </c>
      <c r="R170">
        <v>0.1</v>
      </c>
      <c r="S170">
        <v>0.1</v>
      </c>
      <c r="T170">
        <v>0.1</v>
      </c>
      <c r="U170">
        <v>0.1</v>
      </c>
      <c r="V170">
        <v>0.1</v>
      </c>
      <c r="W170">
        <v>0.1</v>
      </c>
      <c r="X170">
        <v>0.1</v>
      </c>
      <c r="Y170">
        <v>0.1</v>
      </c>
      <c r="Z170">
        <v>0.1</v>
      </c>
      <c r="AA170">
        <v>0.1</v>
      </c>
      <c r="AB170">
        <v>0.1</v>
      </c>
      <c r="AC170">
        <v>0.1</v>
      </c>
      <c r="AD170">
        <v>0.1</v>
      </c>
      <c r="AE170">
        <v>0.1</v>
      </c>
      <c r="AF170">
        <v>0.1</v>
      </c>
      <c r="AG170">
        <v>0.1</v>
      </c>
      <c r="AH170">
        <v>0.1</v>
      </c>
      <c r="AI170">
        <v>0.1</v>
      </c>
      <c r="AJ170">
        <v>0.1</v>
      </c>
      <c r="AK170">
        <v>0.1</v>
      </c>
      <c r="AL170">
        <v>0.1</v>
      </c>
      <c r="AM170">
        <v>0.1</v>
      </c>
      <c r="AN170">
        <v>0.1</v>
      </c>
      <c r="AO170">
        <v>0.1</v>
      </c>
      <c r="AP170">
        <v>0.1</v>
      </c>
    </row>
    <row r="171" spans="1:42" x14ac:dyDescent="0.25">
      <c r="A171" t="str">
        <f t="shared" si="31"/>
        <v>Biomass and wastes</v>
      </c>
      <c r="C171" t="str">
        <f t="shared" si="32"/>
        <v>C_ES-WH-HR_BIO</v>
      </c>
      <c r="F171">
        <v>0.1</v>
      </c>
      <c r="G171">
        <v>0.1</v>
      </c>
      <c r="H171">
        <v>0.1</v>
      </c>
      <c r="I171">
        <v>0.1</v>
      </c>
      <c r="J171">
        <v>0.1</v>
      </c>
      <c r="K171">
        <v>0.1</v>
      </c>
      <c r="L171">
        <v>0.1</v>
      </c>
      <c r="M171">
        <v>0.1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>
        <v>0.1</v>
      </c>
      <c r="W171">
        <v>0.1</v>
      </c>
      <c r="X171">
        <v>0.1</v>
      </c>
      <c r="Y171">
        <v>0.1</v>
      </c>
      <c r="Z171">
        <v>0.1</v>
      </c>
      <c r="AA171">
        <v>0.1</v>
      </c>
      <c r="AB171">
        <v>0.1</v>
      </c>
      <c r="AC171">
        <v>0.1</v>
      </c>
      <c r="AD171">
        <v>0.1</v>
      </c>
      <c r="AE171">
        <v>0.1</v>
      </c>
      <c r="AF171">
        <v>0.1</v>
      </c>
      <c r="AG171">
        <v>0.1</v>
      </c>
      <c r="AH171">
        <v>0.1</v>
      </c>
      <c r="AI171">
        <v>0.1</v>
      </c>
      <c r="AJ171">
        <v>0.1</v>
      </c>
      <c r="AK171">
        <v>0.1</v>
      </c>
      <c r="AL171">
        <v>0.1</v>
      </c>
      <c r="AM171">
        <v>0.1</v>
      </c>
      <c r="AN171">
        <v>0.1</v>
      </c>
      <c r="AO171">
        <v>0.1</v>
      </c>
      <c r="AP171">
        <v>0.1</v>
      </c>
    </row>
    <row r="172" spans="1:42" x14ac:dyDescent="0.25">
      <c r="A172" t="str">
        <f t="shared" si="31"/>
        <v>Derived heat</v>
      </c>
      <c r="C172" t="str">
        <f t="shared" si="32"/>
        <v>C_ES-WH-HR_HET</v>
      </c>
      <c r="F172">
        <v>0.1</v>
      </c>
      <c r="G172">
        <v>0.1</v>
      </c>
      <c r="H172">
        <v>0.1</v>
      </c>
      <c r="I172">
        <v>0.1</v>
      </c>
      <c r="J172">
        <v>0.1</v>
      </c>
      <c r="K172">
        <v>0.1</v>
      </c>
      <c r="L172">
        <v>0.1</v>
      </c>
      <c r="M172">
        <v>0.1</v>
      </c>
      <c r="N172">
        <v>0.1</v>
      </c>
      <c r="O172">
        <v>0.1</v>
      </c>
      <c r="P172">
        <v>0.1</v>
      </c>
      <c r="Q172">
        <v>0.1</v>
      </c>
      <c r="R172">
        <v>0.1</v>
      </c>
      <c r="S172">
        <v>0.1</v>
      </c>
      <c r="T172">
        <v>0.1</v>
      </c>
      <c r="U172">
        <v>0.1</v>
      </c>
      <c r="V172">
        <v>0.1</v>
      </c>
      <c r="W172">
        <v>0.1</v>
      </c>
      <c r="X172">
        <v>0.1</v>
      </c>
      <c r="Y172">
        <v>0.1</v>
      </c>
      <c r="Z172">
        <v>0.1</v>
      </c>
      <c r="AA172">
        <v>0.1</v>
      </c>
      <c r="AB172">
        <v>0.1</v>
      </c>
      <c r="AC172">
        <v>0.1</v>
      </c>
      <c r="AD172">
        <v>0.1</v>
      </c>
      <c r="AE172">
        <v>0.1</v>
      </c>
      <c r="AF172">
        <v>0.1</v>
      </c>
      <c r="AG172">
        <v>0.1</v>
      </c>
      <c r="AH172">
        <v>0.1</v>
      </c>
      <c r="AI172">
        <v>0.1</v>
      </c>
      <c r="AJ172">
        <v>0.1</v>
      </c>
      <c r="AK172">
        <v>0.1</v>
      </c>
      <c r="AL172">
        <v>0.1</v>
      </c>
      <c r="AM172">
        <v>0.1</v>
      </c>
      <c r="AN172">
        <v>0.1</v>
      </c>
      <c r="AO172">
        <v>0.1</v>
      </c>
      <c r="AP172">
        <v>0.1</v>
      </c>
    </row>
    <row r="173" spans="1:42" x14ac:dyDescent="0.25">
      <c r="A173" t="str">
        <f t="shared" si="31"/>
        <v>Electricity</v>
      </c>
      <c r="C173" t="str">
        <f t="shared" si="32"/>
        <v>C_ES-WH-HR_ELC</v>
      </c>
      <c r="F173">
        <v>0.1</v>
      </c>
      <c r="G173">
        <v>0.1</v>
      </c>
      <c r="H173">
        <v>0.1</v>
      </c>
      <c r="I173">
        <v>0.1</v>
      </c>
      <c r="J173">
        <v>0.1</v>
      </c>
      <c r="K173">
        <v>0.1</v>
      </c>
      <c r="L173">
        <v>0.1</v>
      </c>
      <c r="M173">
        <v>0.1</v>
      </c>
      <c r="N173">
        <v>0.1</v>
      </c>
      <c r="O173">
        <v>0.1</v>
      </c>
      <c r="P173">
        <v>0.1</v>
      </c>
      <c r="Q173">
        <v>0.1</v>
      </c>
      <c r="R173">
        <v>0.1</v>
      </c>
      <c r="S173">
        <v>0.1</v>
      </c>
      <c r="T173">
        <v>0.1</v>
      </c>
      <c r="U173">
        <v>0.1</v>
      </c>
      <c r="V173">
        <v>0.1</v>
      </c>
      <c r="W173">
        <v>0.1</v>
      </c>
      <c r="X173">
        <v>0.1</v>
      </c>
      <c r="Y173">
        <v>0.1</v>
      </c>
      <c r="Z173">
        <v>0.1</v>
      </c>
      <c r="AA173">
        <v>0.1</v>
      </c>
      <c r="AB173">
        <v>0.1</v>
      </c>
      <c r="AC173">
        <v>0.1</v>
      </c>
      <c r="AD173">
        <v>0.1</v>
      </c>
      <c r="AE173">
        <v>0.1</v>
      </c>
      <c r="AF173">
        <v>0.1</v>
      </c>
      <c r="AG173">
        <v>0.1</v>
      </c>
      <c r="AH173">
        <v>0.1</v>
      </c>
      <c r="AI173">
        <v>0.1</v>
      </c>
      <c r="AJ173">
        <v>0.1</v>
      </c>
      <c r="AK173">
        <v>0.1</v>
      </c>
      <c r="AL173">
        <v>0.1</v>
      </c>
      <c r="AM173">
        <v>0.1</v>
      </c>
      <c r="AN173">
        <v>0.1</v>
      </c>
      <c r="AO173">
        <v>0.1</v>
      </c>
      <c r="AP173">
        <v>0.1</v>
      </c>
    </row>
    <row r="174" spans="1:42" x14ac:dyDescent="0.25">
      <c r="A174" t="str">
        <f t="shared" si="31"/>
        <v>Gas</v>
      </c>
      <c r="C174" t="str">
        <f t="shared" si="32"/>
        <v>C_ES-WH-HR_GAS</v>
      </c>
      <c r="F174">
        <v>0.1</v>
      </c>
      <c r="G174">
        <v>0.1</v>
      </c>
      <c r="H174">
        <v>0.1</v>
      </c>
      <c r="I174">
        <v>0.1</v>
      </c>
      <c r="J174">
        <v>0.1</v>
      </c>
      <c r="K174">
        <v>0.1</v>
      </c>
      <c r="L174">
        <v>0.1</v>
      </c>
      <c r="M174">
        <v>0.1</v>
      </c>
      <c r="N174">
        <v>0.1</v>
      </c>
      <c r="O174">
        <v>0.1</v>
      </c>
      <c r="P174">
        <v>0.1</v>
      </c>
      <c r="Q174">
        <v>0.1</v>
      </c>
      <c r="R174">
        <v>0.1</v>
      </c>
      <c r="S174">
        <v>0.1</v>
      </c>
      <c r="T174">
        <v>0.1</v>
      </c>
      <c r="U174">
        <v>0.1</v>
      </c>
      <c r="V174">
        <v>0.1</v>
      </c>
      <c r="W174">
        <v>0.1</v>
      </c>
      <c r="X174">
        <v>0.1</v>
      </c>
      <c r="Y174">
        <v>0.1</v>
      </c>
      <c r="Z174">
        <v>0.1</v>
      </c>
      <c r="AA174">
        <v>0.1</v>
      </c>
      <c r="AB174">
        <v>0.1</v>
      </c>
      <c r="AC174">
        <v>0.1</v>
      </c>
      <c r="AD174">
        <v>0.1</v>
      </c>
      <c r="AE174">
        <v>0.1</v>
      </c>
      <c r="AF174">
        <v>0.1</v>
      </c>
      <c r="AG174">
        <v>0.1</v>
      </c>
      <c r="AH174">
        <v>0.1</v>
      </c>
      <c r="AI174">
        <v>0.1</v>
      </c>
      <c r="AJ174">
        <v>0.1</v>
      </c>
      <c r="AK174">
        <v>0.1</v>
      </c>
      <c r="AL174">
        <v>0.1</v>
      </c>
      <c r="AM174">
        <v>0.1</v>
      </c>
      <c r="AN174">
        <v>0.1</v>
      </c>
      <c r="AO174">
        <v>0.1</v>
      </c>
      <c r="AP174">
        <v>0.1</v>
      </c>
    </row>
    <row r="175" spans="1:42" x14ac:dyDescent="0.25">
      <c r="A175" t="str">
        <f t="shared" si="31"/>
        <v>GDO and other liquids</v>
      </c>
      <c r="C175" t="str">
        <f t="shared" si="32"/>
        <v>C_ES-WH-HR_OIL</v>
      </c>
      <c r="F175">
        <v>0.1</v>
      </c>
      <c r="G175">
        <v>0.1</v>
      </c>
      <c r="H175">
        <v>0.1</v>
      </c>
      <c r="I175">
        <v>0.1</v>
      </c>
      <c r="J175">
        <v>0.1</v>
      </c>
      <c r="K175">
        <v>0.1</v>
      </c>
      <c r="L175">
        <v>0.1</v>
      </c>
      <c r="M175">
        <v>0.1</v>
      </c>
      <c r="N175">
        <v>0.1</v>
      </c>
      <c r="O175">
        <v>0.1</v>
      </c>
      <c r="P175">
        <v>0.1</v>
      </c>
      <c r="Q175">
        <v>0.1</v>
      </c>
      <c r="R175">
        <v>0.1</v>
      </c>
      <c r="S175">
        <v>0.1</v>
      </c>
      <c r="T175">
        <v>0.1</v>
      </c>
      <c r="U175">
        <v>0.1</v>
      </c>
      <c r="V175">
        <v>0.1</v>
      </c>
      <c r="W175">
        <v>0.1</v>
      </c>
      <c r="X175">
        <v>0.1</v>
      </c>
      <c r="Y175">
        <v>0.1</v>
      </c>
      <c r="Z175">
        <v>0.1</v>
      </c>
      <c r="AA175">
        <v>0.1</v>
      </c>
      <c r="AB175">
        <v>0.1</v>
      </c>
      <c r="AC175">
        <v>0.1</v>
      </c>
      <c r="AD175">
        <v>0.1</v>
      </c>
      <c r="AE175">
        <v>0.1</v>
      </c>
      <c r="AF175">
        <v>0.1</v>
      </c>
      <c r="AG175">
        <v>0.1</v>
      </c>
      <c r="AH175">
        <v>0.1</v>
      </c>
      <c r="AI175">
        <v>0.1</v>
      </c>
      <c r="AJ175">
        <v>0.1</v>
      </c>
      <c r="AK175">
        <v>0.1</v>
      </c>
      <c r="AL175">
        <v>0.1</v>
      </c>
      <c r="AM175">
        <v>0.1</v>
      </c>
      <c r="AN175">
        <v>0.1</v>
      </c>
      <c r="AO175">
        <v>0.1</v>
      </c>
      <c r="AP175">
        <v>0.1</v>
      </c>
    </row>
    <row r="176" spans="1:42" x14ac:dyDescent="0.25">
      <c r="A176" t="str">
        <f t="shared" si="31"/>
        <v>LPG</v>
      </c>
      <c r="C176" t="str">
        <f t="shared" si="32"/>
        <v>C_ES-WH-HR_LPG</v>
      </c>
      <c r="F176">
        <v>0.1</v>
      </c>
      <c r="G176">
        <v>0.1</v>
      </c>
      <c r="H176">
        <v>0.1</v>
      </c>
      <c r="I176">
        <v>0.1</v>
      </c>
      <c r="J176">
        <v>0.1</v>
      </c>
      <c r="K176">
        <v>0.1</v>
      </c>
      <c r="L176">
        <v>0.1</v>
      </c>
      <c r="M176">
        <v>0.1</v>
      </c>
      <c r="N176">
        <v>0.1</v>
      </c>
      <c r="O176">
        <v>0.1</v>
      </c>
      <c r="P176">
        <v>0.1</v>
      </c>
      <c r="Q176">
        <v>0.1</v>
      </c>
      <c r="R176">
        <v>0.1</v>
      </c>
      <c r="S176">
        <v>0.1</v>
      </c>
      <c r="T176">
        <v>0.1</v>
      </c>
      <c r="U176">
        <v>0.1</v>
      </c>
      <c r="V176">
        <v>0.1</v>
      </c>
      <c r="W176">
        <v>0.1</v>
      </c>
      <c r="X176">
        <v>0.1</v>
      </c>
      <c r="Y176">
        <v>0.1</v>
      </c>
      <c r="Z176">
        <v>0.1</v>
      </c>
      <c r="AA176">
        <v>0.1</v>
      </c>
      <c r="AB176">
        <v>0.1</v>
      </c>
      <c r="AC176">
        <v>0.1</v>
      </c>
      <c r="AD176">
        <v>0.1</v>
      </c>
      <c r="AE176">
        <v>0.1</v>
      </c>
      <c r="AF176">
        <v>0.1</v>
      </c>
      <c r="AG176">
        <v>0.1</v>
      </c>
      <c r="AH176">
        <v>0.1</v>
      </c>
      <c r="AI176">
        <v>0.1</v>
      </c>
      <c r="AJ176">
        <v>0.1</v>
      </c>
      <c r="AK176">
        <v>0.1</v>
      </c>
      <c r="AL176">
        <v>0.1</v>
      </c>
      <c r="AM176">
        <v>0.1</v>
      </c>
      <c r="AN176">
        <v>0.1</v>
      </c>
      <c r="AO176">
        <v>0.1</v>
      </c>
      <c r="AP176">
        <v>0.1</v>
      </c>
    </row>
    <row r="177" spans="1:42" x14ac:dyDescent="0.25">
      <c r="A177" t="str">
        <f t="shared" si="31"/>
        <v>Solar</v>
      </c>
      <c r="C177" t="str">
        <f t="shared" si="32"/>
        <v>C_ES-WH-HR_SOL</v>
      </c>
      <c r="F177">
        <v>0.1</v>
      </c>
      <c r="G177">
        <v>0.1</v>
      </c>
      <c r="H177">
        <v>0.1</v>
      </c>
      <c r="I177">
        <v>0.1</v>
      </c>
      <c r="J177">
        <v>0.1</v>
      </c>
      <c r="K177">
        <v>0.1</v>
      </c>
      <c r="L177">
        <v>0.1</v>
      </c>
      <c r="M177">
        <v>0.1</v>
      </c>
      <c r="N177">
        <v>0.1</v>
      </c>
      <c r="O177">
        <v>0.1</v>
      </c>
      <c r="P177">
        <v>0.1</v>
      </c>
      <c r="Q177">
        <v>0.1</v>
      </c>
      <c r="R177">
        <v>0.1</v>
      </c>
      <c r="S177">
        <v>0.1</v>
      </c>
      <c r="T177">
        <v>0.1</v>
      </c>
      <c r="U177">
        <v>0.1</v>
      </c>
      <c r="V177">
        <v>0.1</v>
      </c>
      <c r="W177">
        <v>0.1</v>
      </c>
      <c r="X177">
        <v>0.1</v>
      </c>
      <c r="Y177">
        <v>0.1</v>
      </c>
      <c r="Z177">
        <v>0.1</v>
      </c>
      <c r="AA177">
        <v>0.1</v>
      </c>
      <c r="AB177">
        <v>0.1</v>
      </c>
      <c r="AC177">
        <v>0.1</v>
      </c>
      <c r="AD177">
        <v>0.1</v>
      </c>
      <c r="AE177">
        <v>0.1</v>
      </c>
      <c r="AF177">
        <v>0.1</v>
      </c>
      <c r="AG177">
        <v>0.1</v>
      </c>
      <c r="AH177">
        <v>0.1</v>
      </c>
      <c r="AI177">
        <v>0.1</v>
      </c>
      <c r="AJ177">
        <v>0.1</v>
      </c>
      <c r="AK177">
        <v>0.1</v>
      </c>
      <c r="AL177">
        <v>0.1</v>
      </c>
      <c r="AM177">
        <v>0.1</v>
      </c>
      <c r="AN177">
        <v>0.1</v>
      </c>
      <c r="AO177">
        <v>0.1</v>
      </c>
      <c r="AP177">
        <v>0.1</v>
      </c>
    </row>
    <row r="178" spans="1:42" x14ac:dyDescent="0.25">
      <c r="A178" t="str">
        <f t="shared" si="31"/>
        <v>Solids</v>
      </c>
      <c r="C178" t="str">
        <f t="shared" si="32"/>
        <v>C_ES-WH-HR_COA</v>
      </c>
      <c r="F178">
        <v>0.1</v>
      </c>
      <c r="G178">
        <v>0.1</v>
      </c>
      <c r="H178">
        <v>0.1</v>
      </c>
      <c r="I178">
        <v>0.1</v>
      </c>
      <c r="J178">
        <v>0.1</v>
      </c>
      <c r="K178">
        <v>0.1</v>
      </c>
      <c r="L178">
        <v>0.1</v>
      </c>
      <c r="M178">
        <v>0.1</v>
      </c>
      <c r="N178">
        <v>0.1</v>
      </c>
      <c r="O178">
        <v>0.1</v>
      </c>
      <c r="P178">
        <v>0.1</v>
      </c>
      <c r="Q178">
        <v>0.1</v>
      </c>
      <c r="R178">
        <v>0.1</v>
      </c>
      <c r="S178">
        <v>0.1</v>
      </c>
      <c r="T178">
        <v>0.1</v>
      </c>
      <c r="U178">
        <v>0.1</v>
      </c>
      <c r="V178">
        <v>0.1</v>
      </c>
      <c r="W178">
        <v>0.1</v>
      </c>
      <c r="X178">
        <v>0.1</v>
      </c>
      <c r="Y178">
        <v>0.1</v>
      </c>
      <c r="Z178">
        <v>0.1</v>
      </c>
      <c r="AA178">
        <v>0.1</v>
      </c>
      <c r="AB178">
        <v>0.1</v>
      </c>
      <c r="AC178">
        <v>0.1</v>
      </c>
      <c r="AD178">
        <v>0.1</v>
      </c>
      <c r="AE178">
        <v>0.1</v>
      </c>
      <c r="AF178">
        <v>0.1</v>
      </c>
      <c r="AG178">
        <v>0.1</v>
      </c>
      <c r="AH178">
        <v>0.1</v>
      </c>
      <c r="AI178">
        <v>0.1</v>
      </c>
      <c r="AJ178">
        <v>0.1</v>
      </c>
      <c r="AK178">
        <v>0.1</v>
      </c>
      <c r="AL178">
        <v>0.1</v>
      </c>
      <c r="AM178">
        <v>0.1</v>
      </c>
      <c r="AN178">
        <v>0.1</v>
      </c>
      <c r="AO178">
        <v>0.1</v>
      </c>
      <c r="AP178">
        <v>0.1</v>
      </c>
    </row>
    <row r="179" spans="1:42" x14ac:dyDescent="0.25">
      <c r="A179" t="str">
        <f t="shared" si="31"/>
        <v>Biomass and wastes</v>
      </c>
      <c r="C179" t="str">
        <f t="shared" si="32"/>
        <v>C_ES-WH-SR_BIO</v>
      </c>
      <c r="F179">
        <v>0.1</v>
      </c>
      <c r="G179">
        <v>0.1</v>
      </c>
      <c r="H179">
        <v>0.1</v>
      </c>
      <c r="I179">
        <v>0.1</v>
      </c>
      <c r="J179">
        <v>0.1</v>
      </c>
      <c r="K179">
        <v>0.1</v>
      </c>
      <c r="L179">
        <v>0.1</v>
      </c>
      <c r="M179">
        <v>0.1</v>
      </c>
      <c r="N179">
        <v>0.1</v>
      </c>
      <c r="O179">
        <v>0.1</v>
      </c>
      <c r="P179">
        <v>0.1</v>
      </c>
      <c r="Q179">
        <v>0.1</v>
      </c>
      <c r="R179">
        <v>0.1</v>
      </c>
      <c r="S179">
        <v>0.1</v>
      </c>
      <c r="T179">
        <v>0.1</v>
      </c>
      <c r="U179">
        <v>0.1</v>
      </c>
      <c r="V179">
        <v>0.1</v>
      </c>
      <c r="W179">
        <v>0.1</v>
      </c>
      <c r="X179">
        <v>0.1</v>
      </c>
      <c r="Y179">
        <v>0.1</v>
      </c>
      <c r="Z179">
        <v>0.1</v>
      </c>
      <c r="AA179">
        <v>0.1</v>
      </c>
      <c r="AB179">
        <v>0.1</v>
      </c>
      <c r="AC179">
        <v>0.1</v>
      </c>
      <c r="AD179">
        <v>0.1</v>
      </c>
      <c r="AE179">
        <v>0.1</v>
      </c>
      <c r="AF179">
        <v>0.1</v>
      </c>
      <c r="AG179">
        <v>0.1</v>
      </c>
      <c r="AH179">
        <v>0.1</v>
      </c>
      <c r="AI179">
        <v>0.1</v>
      </c>
      <c r="AJ179">
        <v>0.1</v>
      </c>
      <c r="AK179">
        <v>0.1</v>
      </c>
      <c r="AL179">
        <v>0.1</v>
      </c>
      <c r="AM179">
        <v>0.1</v>
      </c>
      <c r="AN179">
        <v>0.1</v>
      </c>
      <c r="AO179">
        <v>0.1</v>
      </c>
      <c r="AP179">
        <v>0.1</v>
      </c>
    </row>
    <row r="180" spans="1:42" x14ac:dyDescent="0.25">
      <c r="A180" t="str">
        <f t="shared" si="31"/>
        <v>Derived heat</v>
      </c>
      <c r="C180" t="str">
        <f t="shared" si="32"/>
        <v>C_ES-WH-SR_HET</v>
      </c>
      <c r="F180">
        <v>0.1</v>
      </c>
      <c r="G180">
        <v>0.1</v>
      </c>
      <c r="H180">
        <v>0.1</v>
      </c>
      <c r="I180">
        <v>0.1</v>
      </c>
      <c r="J180">
        <v>0.1</v>
      </c>
      <c r="K180">
        <v>0.1</v>
      </c>
      <c r="L180">
        <v>0.1</v>
      </c>
      <c r="M180">
        <v>0.1</v>
      </c>
      <c r="N180">
        <v>0.1</v>
      </c>
      <c r="O180">
        <v>0.1</v>
      </c>
      <c r="P180">
        <v>0.1</v>
      </c>
      <c r="Q180">
        <v>0.1</v>
      </c>
      <c r="R180">
        <v>0.1</v>
      </c>
      <c r="S180">
        <v>0.1</v>
      </c>
      <c r="T180">
        <v>0.1</v>
      </c>
      <c r="U180">
        <v>0.1</v>
      </c>
      <c r="V180">
        <v>0.1</v>
      </c>
      <c r="W180">
        <v>0.1</v>
      </c>
      <c r="X180">
        <v>0.1</v>
      </c>
      <c r="Y180">
        <v>0.1</v>
      </c>
      <c r="Z180">
        <v>0.1</v>
      </c>
      <c r="AA180">
        <v>0.1</v>
      </c>
      <c r="AB180">
        <v>0.1</v>
      </c>
      <c r="AC180">
        <v>0.1</v>
      </c>
      <c r="AD180">
        <v>0.1</v>
      </c>
      <c r="AE180">
        <v>0.1</v>
      </c>
      <c r="AF180">
        <v>0.1</v>
      </c>
      <c r="AG180">
        <v>0.1</v>
      </c>
      <c r="AH180">
        <v>0.1</v>
      </c>
      <c r="AI180">
        <v>0.1</v>
      </c>
      <c r="AJ180">
        <v>0.1</v>
      </c>
      <c r="AK180">
        <v>0.1</v>
      </c>
      <c r="AL180">
        <v>0.1</v>
      </c>
      <c r="AM180">
        <v>0.1</v>
      </c>
      <c r="AN180">
        <v>0.1</v>
      </c>
      <c r="AO180">
        <v>0.1</v>
      </c>
      <c r="AP180">
        <v>0.1</v>
      </c>
    </row>
    <row r="181" spans="1:42" x14ac:dyDescent="0.25">
      <c r="A181" t="str">
        <f t="shared" si="31"/>
        <v>Electricity</v>
      </c>
      <c r="C181" t="str">
        <f t="shared" si="32"/>
        <v>C_ES-WH-SR_ELC</v>
      </c>
      <c r="F181">
        <v>0.1</v>
      </c>
      <c r="G181">
        <v>0.1</v>
      </c>
      <c r="H181">
        <v>0.1</v>
      </c>
      <c r="I181">
        <v>0.1</v>
      </c>
      <c r="J181">
        <v>0.1</v>
      </c>
      <c r="K181">
        <v>0.1</v>
      </c>
      <c r="L181">
        <v>0.1</v>
      </c>
      <c r="M181">
        <v>0.1</v>
      </c>
      <c r="N181">
        <v>0.1</v>
      </c>
      <c r="O181">
        <v>0.1</v>
      </c>
      <c r="P181">
        <v>0.1</v>
      </c>
      <c r="Q181">
        <v>0.1</v>
      </c>
      <c r="R181">
        <v>0.1</v>
      </c>
      <c r="S181">
        <v>0.1</v>
      </c>
      <c r="T181">
        <v>0.1</v>
      </c>
      <c r="U181">
        <v>0.1</v>
      </c>
      <c r="V181">
        <v>0.1</v>
      </c>
      <c r="W181">
        <v>0.1</v>
      </c>
      <c r="X181">
        <v>0.1</v>
      </c>
      <c r="Y181">
        <v>0.1</v>
      </c>
      <c r="Z181">
        <v>0.1</v>
      </c>
      <c r="AA181">
        <v>0.1</v>
      </c>
      <c r="AB181">
        <v>0.1</v>
      </c>
      <c r="AC181">
        <v>0.1</v>
      </c>
      <c r="AD181">
        <v>0.1</v>
      </c>
      <c r="AE181">
        <v>0.1</v>
      </c>
      <c r="AF181">
        <v>0.1</v>
      </c>
      <c r="AG181">
        <v>0.1</v>
      </c>
      <c r="AH181">
        <v>0.1</v>
      </c>
      <c r="AI181">
        <v>0.1</v>
      </c>
      <c r="AJ181">
        <v>0.1</v>
      </c>
      <c r="AK181">
        <v>0.1</v>
      </c>
      <c r="AL181">
        <v>0.1</v>
      </c>
      <c r="AM181">
        <v>0.1</v>
      </c>
      <c r="AN181">
        <v>0.1</v>
      </c>
      <c r="AO181">
        <v>0.1</v>
      </c>
      <c r="AP181">
        <v>0.1</v>
      </c>
    </row>
    <row r="182" spans="1:42" x14ac:dyDescent="0.25">
      <c r="A182" t="str">
        <f t="shared" si="31"/>
        <v>Gas</v>
      </c>
      <c r="C182" t="str">
        <f t="shared" si="32"/>
        <v>C_ES-WH-SR_GAS</v>
      </c>
      <c r="F182">
        <v>0.1</v>
      </c>
      <c r="G182">
        <v>0.1</v>
      </c>
      <c r="H182">
        <v>0.1</v>
      </c>
      <c r="I182">
        <v>0.1</v>
      </c>
      <c r="J182">
        <v>0.1</v>
      </c>
      <c r="K182">
        <v>0.1</v>
      </c>
      <c r="L182">
        <v>0.1</v>
      </c>
      <c r="M182">
        <v>0.1</v>
      </c>
      <c r="N182">
        <v>0.1</v>
      </c>
      <c r="O182">
        <v>0.1</v>
      </c>
      <c r="P182">
        <v>0.1</v>
      </c>
      <c r="Q182">
        <v>0.1</v>
      </c>
      <c r="R182">
        <v>0.1</v>
      </c>
      <c r="S182">
        <v>0.1</v>
      </c>
      <c r="T182">
        <v>0.1</v>
      </c>
      <c r="U182">
        <v>0.1</v>
      </c>
      <c r="V182">
        <v>0.1</v>
      </c>
      <c r="W182">
        <v>0.1</v>
      </c>
      <c r="X182">
        <v>0.1</v>
      </c>
      <c r="Y182">
        <v>0.1</v>
      </c>
      <c r="Z182">
        <v>0.1</v>
      </c>
      <c r="AA182">
        <v>0.1</v>
      </c>
      <c r="AB182">
        <v>0.1</v>
      </c>
      <c r="AC182">
        <v>0.1</v>
      </c>
      <c r="AD182">
        <v>0.1</v>
      </c>
      <c r="AE182">
        <v>0.1</v>
      </c>
      <c r="AF182">
        <v>0.1</v>
      </c>
      <c r="AG182">
        <v>0.1</v>
      </c>
      <c r="AH182">
        <v>0.1</v>
      </c>
      <c r="AI182">
        <v>0.1</v>
      </c>
      <c r="AJ182">
        <v>0.1</v>
      </c>
      <c r="AK182">
        <v>0.1</v>
      </c>
      <c r="AL182">
        <v>0.1</v>
      </c>
      <c r="AM182">
        <v>0.1</v>
      </c>
      <c r="AN182">
        <v>0.1</v>
      </c>
      <c r="AO182">
        <v>0.1</v>
      </c>
      <c r="AP182">
        <v>0.1</v>
      </c>
    </row>
    <row r="183" spans="1:42" x14ac:dyDescent="0.25">
      <c r="A183" t="str">
        <f t="shared" si="31"/>
        <v>GDO and other liquids</v>
      </c>
      <c r="C183" t="str">
        <f t="shared" si="32"/>
        <v>C_ES-WH-SR_OIL</v>
      </c>
      <c r="F183">
        <v>0.1</v>
      </c>
      <c r="G183">
        <v>0.1</v>
      </c>
      <c r="H183">
        <v>0.1</v>
      </c>
      <c r="I183">
        <v>0.1</v>
      </c>
      <c r="J183">
        <v>0.1</v>
      </c>
      <c r="K183">
        <v>0.1</v>
      </c>
      <c r="L183">
        <v>0.1</v>
      </c>
      <c r="M183">
        <v>0.1</v>
      </c>
      <c r="N183">
        <v>0.1</v>
      </c>
      <c r="O183">
        <v>0.1</v>
      </c>
      <c r="P183">
        <v>0.1</v>
      </c>
      <c r="Q183">
        <v>0.1</v>
      </c>
      <c r="R183">
        <v>0.1</v>
      </c>
      <c r="S183">
        <v>0.1</v>
      </c>
      <c r="T183">
        <v>0.1</v>
      </c>
      <c r="U183">
        <v>0.1</v>
      </c>
      <c r="V183">
        <v>0.1</v>
      </c>
      <c r="W183">
        <v>0.1</v>
      </c>
      <c r="X183">
        <v>0.1</v>
      </c>
      <c r="Y183">
        <v>0.1</v>
      </c>
      <c r="Z183">
        <v>0.1</v>
      </c>
      <c r="AA183">
        <v>0.1</v>
      </c>
      <c r="AB183">
        <v>0.1</v>
      </c>
      <c r="AC183">
        <v>0.1</v>
      </c>
      <c r="AD183">
        <v>0.1</v>
      </c>
      <c r="AE183">
        <v>0.1</v>
      </c>
      <c r="AF183">
        <v>0.1</v>
      </c>
      <c r="AG183">
        <v>0.1</v>
      </c>
      <c r="AH183">
        <v>0.1</v>
      </c>
      <c r="AI183">
        <v>0.1</v>
      </c>
      <c r="AJ183">
        <v>0.1</v>
      </c>
      <c r="AK183">
        <v>0.1</v>
      </c>
      <c r="AL183">
        <v>0.1</v>
      </c>
      <c r="AM183">
        <v>0.1</v>
      </c>
      <c r="AN183">
        <v>0.1</v>
      </c>
      <c r="AO183">
        <v>0.1</v>
      </c>
      <c r="AP183">
        <v>0.1</v>
      </c>
    </row>
    <row r="184" spans="1:42" x14ac:dyDescent="0.25">
      <c r="A184" t="str">
        <f t="shared" si="31"/>
        <v>LPG</v>
      </c>
      <c r="C184" t="str">
        <f t="shared" si="32"/>
        <v>C_ES-WH-SR_LPG</v>
      </c>
      <c r="F184">
        <v>0.1</v>
      </c>
      <c r="G184">
        <v>0.1</v>
      </c>
      <c r="H184">
        <v>0.1</v>
      </c>
      <c r="I184">
        <v>0.1</v>
      </c>
      <c r="J184">
        <v>0.1</v>
      </c>
      <c r="K184">
        <v>0.1</v>
      </c>
      <c r="L184">
        <v>0.1</v>
      </c>
      <c r="M184">
        <v>0.1</v>
      </c>
      <c r="N184">
        <v>0.1</v>
      </c>
      <c r="O184">
        <v>0.1</v>
      </c>
      <c r="P184">
        <v>0.1</v>
      </c>
      <c r="Q184">
        <v>0.1</v>
      </c>
      <c r="R184">
        <v>0.1</v>
      </c>
      <c r="S184">
        <v>0.1</v>
      </c>
      <c r="T184">
        <v>0.1</v>
      </c>
      <c r="U184">
        <v>0.1</v>
      </c>
      <c r="V184">
        <v>0.1</v>
      </c>
      <c r="W184">
        <v>0.1</v>
      </c>
      <c r="X184">
        <v>0.1</v>
      </c>
      <c r="Y184">
        <v>0.1</v>
      </c>
      <c r="Z184">
        <v>0.1</v>
      </c>
      <c r="AA184">
        <v>0.1</v>
      </c>
      <c r="AB184">
        <v>0.1</v>
      </c>
      <c r="AC184">
        <v>0.1</v>
      </c>
      <c r="AD184">
        <v>0.1</v>
      </c>
      <c r="AE184">
        <v>0.1</v>
      </c>
      <c r="AF184">
        <v>0.1</v>
      </c>
      <c r="AG184">
        <v>0.1</v>
      </c>
      <c r="AH184">
        <v>0.1</v>
      </c>
      <c r="AI184">
        <v>0.1</v>
      </c>
      <c r="AJ184">
        <v>0.1</v>
      </c>
      <c r="AK184">
        <v>0.1</v>
      </c>
      <c r="AL184">
        <v>0.1</v>
      </c>
      <c r="AM184">
        <v>0.1</v>
      </c>
      <c r="AN184">
        <v>0.1</v>
      </c>
      <c r="AO184">
        <v>0.1</v>
      </c>
      <c r="AP184">
        <v>0.1</v>
      </c>
    </row>
    <row r="185" spans="1:42" x14ac:dyDescent="0.25">
      <c r="A185" t="str">
        <f t="shared" si="31"/>
        <v>Solar</v>
      </c>
      <c r="C185" t="str">
        <f t="shared" si="32"/>
        <v>C_ES-WH-SR_SOL</v>
      </c>
      <c r="F185">
        <v>0.1</v>
      </c>
      <c r="G185">
        <v>0.1</v>
      </c>
      <c r="H185">
        <v>0.1</v>
      </c>
      <c r="I185">
        <v>0.1</v>
      </c>
      <c r="J185">
        <v>0.1</v>
      </c>
      <c r="K185">
        <v>0.1</v>
      </c>
      <c r="L185">
        <v>0.1</v>
      </c>
      <c r="M185">
        <v>0.1</v>
      </c>
      <c r="N185">
        <v>0.1</v>
      </c>
      <c r="O185">
        <v>0.1</v>
      </c>
      <c r="P185">
        <v>0.1</v>
      </c>
      <c r="Q185">
        <v>0.1</v>
      </c>
      <c r="R185">
        <v>0.1</v>
      </c>
      <c r="S185">
        <v>0.1</v>
      </c>
      <c r="T185">
        <v>0.1</v>
      </c>
      <c r="U185">
        <v>0.1</v>
      </c>
      <c r="V185">
        <v>0.1</v>
      </c>
      <c r="W185">
        <v>0.1</v>
      </c>
      <c r="X185">
        <v>0.1</v>
      </c>
      <c r="Y185">
        <v>0.1</v>
      </c>
      <c r="Z185">
        <v>0.1</v>
      </c>
      <c r="AA185">
        <v>0.1</v>
      </c>
      <c r="AB185">
        <v>0.1</v>
      </c>
      <c r="AC185">
        <v>0.1</v>
      </c>
      <c r="AD185">
        <v>0.1</v>
      </c>
      <c r="AE185">
        <v>0.1</v>
      </c>
      <c r="AF185">
        <v>0.1</v>
      </c>
      <c r="AG185">
        <v>0.1</v>
      </c>
      <c r="AH185">
        <v>0.1</v>
      </c>
      <c r="AI185">
        <v>0.1</v>
      </c>
      <c r="AJ185">
        <v>0.1</v>
      </c>
      <c r="AK185">
        <v>0.1</v>
      </c>
      <c r="AL185">
        <v>0.1</v>
      </c>
      <c r="AM185">
        <v>0.1</v>
      </c>
      <c r="AN185">
        <v>0.1</v>
      </c>
      <c r="AO185">
        <v>0.1</v>
      </c>
      <c r="AP185">
        <v>0.1</v>
      </c>
    </row>
    <row r="186" spans="1:42" x14ac:dyDescent="0.25">
      <c r="A186" t="str">
        <f t="shared" si="31"/>
        <v>Solids</v>
      </c>
      <c r="C186" t="str">
        <f t="shared" si="32"/>
        <v>C_ES-WH-SR_COA</v>
      </c>
      <c r="F186">
        <v>0.1</v>
      </c>
      <c r="G186">
        <v>0.1</v>
      </c>
      <c r="H186">
        <v>0.1</v>
      </c>
      <c r="I186">
        <v>0.1</v>
      </c>
      <c r="J186">
        <v>0.1</v>
      </c>
      <c r="K186">
        <v>0.1</v>
      </c>
      <c r="L186">
        <v>0.1</v>
      </c>
      <c r="M186">
        <v>0.1</v>
      </c>
      <c r="N186">
        <v>0.1</v>
      </c>
      <c r="O186">
        <v>0.1</v>
      </c>
      <c r="P186">
        <v>0.1</v>
      </c>
      <c r="Q186">
        <v>0.1</v>
      </c>
      <c r="R186">
        <v>0.1</v>
      </c>
      <c r="S186">
        <v>0.1</v>
      </c>
      <c r="T186">
        <v>0.1</v>
      </c>
      <c r="U186">
        <v>0.1</v>
      </c>
      <c r="V186">
        <v>0.1</v>
      </c>
      <c r="W186">
        <v>0.1</v>
      </c>
      <c r="X186">
        <v>0.1</v>
      </c>
      <c r="Y186">
        <v>0.1</v>
      </c>
      <c r="Z186">
        <v>0.1</v>
      </c>
      <c r="AA186">
        <v>0.1</v>
      </c>
      <c r="AB186">
        <v>0.1</v>
      </c>
      <c r="AC186">
        <v>0.1</v>
      </c>
      <c r="AD186">
        <v>0.1</v>
      </c>
      <c r="AE186">
        <v>0.1</v>
      </c>
      <c r="AF186">
        <v>0.1</v>
      </c>
      <c r="AG186">
        <v>0.1</v>
      </c>
      <c r="AH186">
        <v>0.1</v>
      </c>
      <c r="AI186">
        <v>0.1</v>
      </c>
      <c r="AJ186">
        <v>0.1</v>
      </c>
      <c r="AK186">
        <v>0.1</v>
      </c>
      <c r="AL186">
        <v>0.1</v>
      </c>
      <c r="AM186">
        <v>0.1</v>
      </c>
      <c r="AN186">
        <v>0.1</v>
      </c>
      <c r="AO186">
        <v>0.1</v>
      </c>
      <c r="AP186">
        <v>0.1</v>
      </c>
    </row>
    <row r="187" spans="1:42" x14ac:dyDescent="0.25">
      <c r="A187" t="str">
        <f t="shared" si="31"/>
        <v>Biomass and wastes</v>
      </c>
      <c r="C187" t="str">
        <f t="shared" si="32"/>
        <v>C_ES-WH-SL_BIO</v>
      </c>
      <c r="F187">
        <v>0.1</v>
      </c>
      <c r="G187">
        <v>0.1</v>
      </c>
      <c r="H187">
        <v>0.1</v>
      </c>
      <c r="I187">
        <v>0.1</v>
      </c>
      <c r="J187">
        <v>0.1</v>
      </c>
      <c r="K187">
        <v>0.1</v>
      </c>
      <c r="L187">
        <v>0.1</v>
      </c>
      <c r="M187">
        <v>0.1</v>
      </c>
      <c r="N187">
        <v>0.1</v>
      </c>
      <c r="O187">
        <v>0.1</v>
      </c>
      <c r="P187">
        <v>0.1</v>
      </c>
      <c r="Q187">
        <v>0.1</v>
      </c>
      <c r="R187">
        <v>0.1</v>
      </c>
      <c r="S187">
        <v>0.1</v>
      </c>
      <c r="T187">
        <v>0.1</v>
      </c>
      <c r="U187">
        <v>0.1</v>
      </c>
      <c r="V187">
        <v>0.1</v>
      </c>
      <c r="W187">
        <v>0.1</v>
      </c>
      <c r="X187">
        <v>0.1</v>
      </c>
      <c r="Y187">
        <v>0.1</v>
      </c>
      <c r="Z187">
        <v>0.1</v>
      </c>
      <c r="AA187">
        <v>0.1</v>
      </c>
      <c r="AB187">
        <v>0.1</v>
      </c>
      <c r="AC187">
        <v>0.1</v>
      </c>
      <c r="AD187">
        <v>0.1</v>
      </c>
      <c r="AE187">
        <v>0.1</v>
      </c>
      <c r="AF187">
        <v>0.1</v>
      </c>
      <c r="AG187">
        <v>0.1</v>
      </c>
      <c r="AH187">
        <v>0.1</v>
      </c>
      <c r="AI187">
        <v>0.1</v>
      </c>
      <c r="AJ187">
        <v>0.1</v>
      </c>
      <c r="AK187">
        <v>0.1</v>
      </c>
      <c r="AL187">
        <v>0.1</v>
      </c>
      <c r="AM187">
        <v>0.1</v>
      </c>
      <c r="AN187">
        <v>0.1</v>
      </c>
      <c r="AO187">
        <v>0.1</v>
      </c>
      <c r="AP187">
        <v>0.1</v>
      </c>
    </row>
    <row r="188" spans="1:42" x14ac:dyDescent="0.25">
      <c r="A188" t="str">
        <f t="shared" si="31"/>
        <v>Derived heat</v>
      </c>
      <c r="C188" t="str">
        <f t="shared" si="32"/>
        <v>C_ES-WH-SL_HET</v>
      </c>
      <c r="F188">
        <v>0.1</v>
      </c>
      <c r="G188">
        <v>0.1</v>
      </c>
      <c r="H188">
        <v>0.1</v>
      </c>
      <c r="I188">
        <v>0.1</v>
      </c>
      <c r="J188">
        <v>0.1</v>
      </c>
      <c r="K188">
        <v>0.1</v>
      </c>
      <c r="L188">
        <v>0.1</v>
      </c>
      <c r="M188">
        <v>0.1</v>
      </c>
      <c r="N188">
        <v>0.1</v>
      </c>
      <c r="O188">
        <v>0.1</v>
      </c>
      <c r="P188">
        <v>0.1</v>
      </c>
      <c r="Q188">
        <v>0.1</v>
      </c>
      <c r="R188">
        <v>0.1</v>
      </c>
      <c r="S188">
        <v>0.1</v>
      </c>
      <c r="T188">
        <v>0.1</v>
      </c>
      <c r="U188">
        <v>0.1</v>
      </c>
      <c r="V188">
        <v>0.1</v>
      </c>
      <c r="W188">
        <v>0.1</v>
      </c>
      <c r="X188">
        <v>0.1</v>
      </c>
      <c r="Y188">
        <v>0.1</v>
      </c>
      <c r="Z188">
        <v>0.1</v>
      </c>
      <c r="AA188">
        <v>0.1</v>
      </c>
      <c r="AB188">
        <v>0.1</v>
      </c>
      <c r="AC188">
        <v>0.1</v>
      </c>
      <c r="AD188">
        <v>0.1</v>
      </c>
      <c r="AE188">
        <v>0.1</v>
      </c>
      <c r="AF188">
        <v>0.1</v>
      </c>
      <c r="AG188">
        <v>0.1</v>
      </c>
      <c r="AH188">
        <v>0.1</v>
      </c>
      <c r="AI188">
        <v>0.1</v>
      </c>
      <c r="AJ188">
        <v>0.1</v>
      </c>
      <c r="AK188">
        <v>0.1</v>
      </c>
      <c r="AL188">
        <v>0.1</v>
      </c>
      <c r="AM188">
        <v>0.1</v>
      </c>
      <c r="AN188">
        <v>0.1</v>
      </c>
      <c r="AO188">
        <v>0.1</v>
      </c>
      <c r="AP188">
        <v>0.1</v>
      </c>
    </row>
    <row r="189" spans="1:42" x14ac:dyDescent="0.25">
      <c r="A189" t="str">
        <f t="shared" si="31"/>
        <v>Electricity</v>
      </c>
      <c r="C189" t="str">
        <f t="shared" si="32"/>
        <v>C_ES-WH-SL_ELC</v>
      </c>
      <c r="F189">
        <v>0.1</v>
      </c>
      <c r="G189">
        <v>0.1</v>
      </c>
      <c r="H189">
        <v>0.1</v>
      </c>
      <c r="I189">
        <v>0.1</v>
      </c>
      <c r="J189">
        <v>0.1</v>
      </c>
      <c r="K189">
        <v>0.1</v>
      </c>
      <c r="L189">
        <v>0.1</v>
      </c>
      <c r="M189">
        <v>0.1</v>
      </c>
      <c r="N189">
        <v>0.1</v>
      </c>
      <c r="O189">
        <v>0.1</v>
      </c>
      <c r="P189">
        <v>0.1</v>
      </c>
      <c r="Q189">
        <v>0.1</v>
      </c>
      <c r="R189">
        <v>0.1</v>
      </c>
      <c r="S189">
        <v>0.1</v>
      </c>
      <c r="T189">
        <v>0.1</v>
      </c>
      <c r="U189">
        <v>0.1</v>
      </c>
      <c r="V189">
        <v>0.1</v>
      </c>
      <c r="W189">
        <v>0.1</v>
      </c>
      <c r="X189">
        <v>0.1</v>
      </c>
      <c r="Y189">
        <v>0.1</v>
      </c>
      <c r="Z189">
        <v>0.1</v>
      </c>
      <c r="AA189">
        <v>0.1</v>
      </c>
      <c r="AB189">
        <v>0.1</v>
      </c>
      <c r="AC189">
        <v>0.1</v>
      </c>
      <c r="AD189">
        <v>0.1</v>
      </c>
      <c r="AE189">
        <v>0.1</v>
      </c>
      <c r="AF189">
        <v>0.1</v>
      </c>
      <c r="AG189">
        <v>0.1</v>
      </c>
      <c r="AH189">
        <v>0.1</v>
      </c>
      <c r="AI189">
        <v>0.1</v>
      </c>
      <c r="AJ189">
        <v>0.1</v>
      </c>
      <c r="AK189">
        <v>0.1</v>
      </c>
      <c r="AL189">
        <v>0.1</v>
      </c>
      <c r="AM189">
        <v>0.1</v>
      </c>
      <c r="AN189">
        <v>0.1</v>
      </c>
      <c r="AO189">
        <v>0.1</v>
      </c>
      <c r="AP189">
        <v>0.1</v>
      </c>
    </row>
    <row r="190" spans="1:42" x14ac:dyDescent="0.25">
      <c r="A190" t="str">
        <f t="shared" si="31"/>
        <v>Gas</v>
      </c>
      <c r="C190" t="str">
        <f t="shared" si="32"/>
        <v>C_ES-WH-SL_GAS</v>
      </c>
      <c r="F190">
        <v>0.1</v>
      </c>
      <c r="G190">
        <v>0.1</v>
      </c>
      <c r="H190">
        <v>0.1</v>
      </c>
      <c r="I190">
        <v>0.1</v>
      </c>
      <c r="J190">
        <v>0.1</v>
      </c>
      <c r="K190">
        <v>0.1</v>
      </c>
      <c r="L190">
        <v>0.1</v>
      </c>
      <c r="M190">
        <v>0.1</v>
      </c>
      <c r="N190">
        <v>0.1</v>
      </c>
      <c r="O190">
        <v>0.1</v>
      </c>
      <c r="P190">
        <v>0.1</v>
      </c>
      <c r="Q190">
        <v>0.1</v>
      </c>
      <c r="R190">
        <v>0.1</v>
      </c>
      <c r="S190">
        <v>0.1</v>
      </c>
      <c r="T190">
        <v>0.1</v>
      </c>
      <c r="U190">
        <v>0.1</v>
      </c>
      <c r="V190">
        <v>0.1</v>
      </c>
      <c r="W190">
        <v>0.1</v>
      </c>
      <c r="X190">
        <v>0.1</v>
      </c>
      <c r="Y190">
        <v>0.1</v>
      </c>
      <c r="Z190">
        <v>0.1</v>
      </c>
      <c r="AA190">
        <v>0.1</v>
      </c>
      <c r="AB190">
        <v>0.1</v>
      </c>
      <c r="AC190">
        <v>0.1</v>
      </c>
      <c r="AD190">
        <v>0.1</v>
      </c>
      <c r="AE190">
        <v>0.1</v>
      </c>
      <c r="AF190">
        <v>0.1</v>
      </c>
      <c r="AG190">
        <v>0.1</v>
      </c>
      <c r="AH190">
        <v>0.1</v>
      </c>
      <c r="AI190">
        <v>0.1</v>
      </c>
      <c r="AJ190">
        <v>0.1</v>
      </c>
      <c r="AK190">
        <v>0.1</v>
      </c>
      <c r="AL190">
        <v>0.1</v>
      </c>
      <c r="AM190">
        <v>0.1</v>
      </c>
      <c r="AN190">
        <v>0.1</v>
      </c>
      <c r="AO190">
        <v>0.1</v>
      </c>
      <c r="AP190">
        <v>0.1</v>
      </c>
    </row>
    <row r="191" spans="1:42" x14ac:dyDescent="0.25">
      <c r="A191" t="str">
        <f t="shared" si="31"/>
        <v>GDO and other liquids</v>
      </c>
      <c r="C191" t="str">
        <f t="shared" si="32"/>
        <v>C_ES-WH-SL_OIL</v>
      </c>
      <c r="F191">
        <v>0.1</v>
      </c>
      <c r="G191">
        <v>0.1</v>
      </c>
      <c r="H191">
        <v>0.1</v>
      </c>
      <c r="I191">
        <v>0.1</v>
      </c>
      <c r="J191">
        <v>0.1</v>
      </c>
      <c r="K191">
        <v>0.1</v>
      </c>
      <c r="L191">
        <v>0.1</v>
      </c>
      <c r="M191">
        <v>0.1</v>
      </c>
      <c r="N191">
        <v>0.1</v>
      </c>
      <c r="O191">
        <v>0.1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>
        <v>0.1</v>
      </c>
      <c r="W191">
        <v>0.1</v>
      </c>
      <c r="X191">
        <v>0.1</v>
      </c>
      <c r="Y191">
        <v>0.1</v>
      </c>
      <c r="Z191">
        <v>0.1</v>
      </c>
      <c r="AA191">
        <v>0.1</v>
      </c>
      <c r="AB191">
        <v>0.1</v>
      </c>
      <c r="AC191">
        <v>0.1</v>
      </c>
      <c r="AD191">
        <v>0.1</v>
      </c>
      <c r="AE191">
        <v>0.1</v>
      </c>
      <c r="AF191">
        <v>0.1</v>
      </c>
      <c r="AG191">
        <v>0.1</v>
      </c>
      <c r="AH191">
        <v>0.1</v>
      </c>
      <c r="AI191">
        <v>0.1</v>
      </c>
      <c r="AJ191">
        <v>0.1</v>
      </c>
      <c r="AK191">
        <v>0.1</v>
      </c>
      <c r="AL191">
        <v>0.1</v>
      </c>
      <c r="AM191">
        <v>0.1</v>
      </c>
      <c r="AN191">
        <v>0.1</v>
      </c>
      <c r="AO191">
        <v>0.1</v>
      </c>
      <c r="AP191">
        <v>0.1</v>
      </c>
    </row>
    <row r="192" spans="1:42" x14ac:dyDescent="0.25">
      <c r="A192" t="str">
        <f t="shared" si="31"/>
        <v>LPG</v>
      </c>
      <c r="C192" t="str">
        <f t="shared" si="32"/>
        <v>C_ES-WH-SL_LPG</v>
      </c>
      <c r="F192">
        <v>0.1</v>
      </c>
      <c r="G192">
        <v>0.1</v>
      </c>
      <c r="H192">
        <v>0.1</v>
      </c>
      <c r="I192">
        <v>0.1</v>
      </c>
      <c r="J192">
        <v>0.1</v>
      </c>
      <c r="K192">
        <v>0.1</v>
      </c>
      <c r="L192">
        <v>0.1</v>
      </c>
      <c r="M192">
        <v>0.1</v>
      </c>
      <c r="N192">
        <v>0.1</v>
      </c>
      <c r="O192">
        <v>0.1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>
        <v>0.1</v>
      </c>
      <c r="W192">
        <v>0.1</v>
      </c>
      <c r="X192">
        <v>0.1</v>
      </c>
      <c r="Y192">
        <v>0.1</v>
      </c>
      <c r="Z192">
        <v>0.1</v>
      </c>
      <c r="AA192">
        <v>0.1</v>
      </c>
      <c r="AB192">
        <v>0.1</v>
      </c>
      <c r="AC192">
        <v>0.1</v>
      </c>
      <c r="AD192">
        <v>0.1</v>
      </c>
      <c r="AE192">
        <v>0.1</v>
      </c>
      <c r="AF192">
        <v>0.1</v>
      </c>
      <c r="AG192">
        <v>0.1</v>
      </c>
      <c r="AH192">
        <v>0.1</v>
      </c>
      <c r="AI192">
        <v>0.1</v>
      </c>
      <c r="AJ192">
        <v>0.1</v>
      </c>
      <c r="AK192">
        <v>0.1</v>
      </c>
      <c r="AL192">
        <v>0.1</v>
      </c>
      <c r="AM192">
        <v>0.1</v>
      </c>
      <c r="AN192">
        <v>0.1</v>
      </c>
      <c r="AO192">
        <v>0.1</v>
      </c>
      <c r="AP192">
        <v>0.1</v>
      </c>
    </row>
    <row r="193" spans="1:42" x14ac:dyDescent="0.25">
      <c r="A193" t="str">
        <f t="shared" si="31"/>
        <v>Solar</v>
      </c>
      <c r="C193" t="str">
        <f t="shared" si="32"/>
        <v>C_ES-WH-SL_SOL</v>
      </c>
      <c r="F193">
        <v>0.1</v>
      </c>
      <c r="G193">
        <v>0.1</v>
      </c>
      <c r="H193">
        <v>0.1</v>
      </c>
      <c r="I193">
        <v>0.1</v>
      </c>
      <c r="J193">
        <v>0.1</v>
      </c>
      <c r="K193">
        <v>0.1</v>
      </c>
      <c r="L193">
        <v>0.1</v>
      </c>
      <c r="M193">
        <v>0.1</v>
      </c>
      <c r="N193">
        <v>0.1</v>
      </c>
      <c r="O193">
        <v>0.1</v>
      </c>
      <c r="P193">
        <v>0.1</v>
      </c>
      <c r="Q193">
        <v>0.1</v>
      </c>
      <c r="R193">
        <v>0.1</v>
      </c>
      <c r="S193">
        <v>0.1</v>
      </c>
      <c r="T193">
        <v>0.1</v>
      </c>
      <c r="U193">
        <v>0.1</v>
      </c>
      <c r="V193">
        <v>0.1</v>
      </c>
      <c r="W193">
        <v>0.1</v>
      </c>
      <c r="X193">
        <v>0.1</v>
      </c>
      <c r="Y193">
        <v>0.1</v>
      </c>
      <c r="Z193">
        <v>0.1</v>
      </c>
      <c r="AA193">
        <v>0.1</v>
      </c>
      <c r="AB193">
        <v>0.1</v>
      </c>
      <c r="AC193">
        <v>0.1</v>
      </c>
      <c r="AD193">
        <v>0.1</v>
      </c>
      <c r="AE193">
        <v>0.1</v>
      </c>
      <c r="AF193">
        <v>0.1</v>
      </c>
      <c r="AG193">
        <v>0.1</v>
      </c>
      <c r="AH193">
        <v>0.1</v>
      </c>
      <c r="AI193">
        <v>0.1</v>
      </c>
      <c r="AJ193">
        <v>0.1</v>
      </c>
      <c r="AK193">
        <v>0.1</v>
      </c>
      <c r="AL193">
        <v>0.1</v>
      </c>
      <c r="AM193">
        <v>0.1</v>
      </c>
      <c r="AN193">
        <v>0.1</v>
      </c>
      <c r="AO193">
        <v>0.1</v>
      </c>
      <c r="AP193">
        <v>0.1</v>
      </c>
    </row>
    <row r="194" spans="1:42" x14ac:dyDescent="0.25">
      <c r="A194" t="str">
        <f t="shared" si="31"/>
        <v>Solids</v>
      </c>
      <c r="C194" t="str">
        <f t="shared" si="32"/>
        <v>C_ES-WH-SL_COA</v>
      </c>
      <c r="F194">
        <v>0.1</v>
      </c>
      <c r="G194">
        <v>0.1</v>
      </c>
      <c r="H194">
        <v>0.1</v>
      </c>
      <c r="I194">
        <v>0.1</v>
      </c>
      <c r="J194">
        <v>0.1</v>
      </c>
      <c r="K194">
        <v>0.1</v>
      </c>
      <c r="L194">
        <v>0.1</v>
      </c>
      <c r="M194">
        <v>0.1</v>
      </c>
      <c r="N194">
        <v>0.1</v>
      </c>
      <c r="O194">
        <v>0.1</v>
      </c>
      <c r="P194">
        <v>0.1</v>
      </c>
      <c r="Q194">
        <v>0.1</v>
      </c>
      <c r="R194">
        <v>0.1</v>
      </c>
      <c r="S194">
        <v>0.1</v>
      </c>
      <c r="T194">
        <v>0.1</v>
      </c>
      <c r="U194">
        <v>0.1</v>
      </c>
      <c r="V194">
        <v>0.1</v>
      </c>
      <c r="W194">
        <v>0.1</v>
      </c>
      <c r="X194">
        <v>0.1</v>
      </c>
      <c r="Y194">
        <v>0.1</v>
      </c>
      <c r="Z194">
        <v>0.1</v>
      </c>
      <c r="AA194">
        <v>0.1</v>
      </c>
      <c r="AB194">
        <v>0.1</v>
      </c>
      <c r="AC194">
        <v>0.1</v>
      </c>
      <c r="AD194">
        <v>0.1</v>
      </c>
      <c r="AE194">
        <v>0.1</v>
      </c>
      <c r="AF194">
        <v>0.1</v>
      </c>
      <c r="AG194">
        <v>0.1</v>
      </c>
      <c r="AH194">
        <v>0.1</v>
      </c>
      <c r="AI194">
        <v>0.1</v>
      </c>
      <c r="AJ194">
        <v>0.1</v>
      </c>
      <c r="AK194">
        <v>0.1</v>
      </c>
      <c r="AL194">
        <v>0.1</v>
      </c>
      <c r="AM194">
        <v>0.1</v>
      </c>
      <c r="AN194">
        <v>0.1</v>
      </c>
      <c r="AO194">
        <v>0.1</v>
      </c>
      <c r="AP194">
        <v>0.1</v>
      </c>
    </row>
    <row r="195" spans="1:42" x14ac:dyDescent="0.25">
      <c r="A195" t="str">
        <f t="shared" si="31"/>
        <v>Biomass and wastes</v>
      </c>
      <c r="C195" t="str">
        <f t="shared" si="32"/>
        <v>C_ES-WH-SS_BIO</v>
      </c>
      <c r="F195">
        <v>0.1</v>
      </c>
      <c r="G195">
        <v>0.1</v>
      </c>
      <c r="H195">
        <v>0.1</v>
      </c>
      <c r="I195">
        <v>0.1</v>
      </c>
      <c r="J195">
        <v>0.1</v>
      </c>
      <c r="K195">
        <v>0.1</v>
      </c>
      <c r="L195">
        <v>0.1</v>
      </c>
      <c r="M195">
        <v>0.1</v>
      </c>
      <c r="N195">
        <v>0.1</v>
      </c>
      <c r="O195">
        <v>0.1</v>
      </c>
      <c r="P195">
        <v>0.1</v>
      </c>
      <c r="Q195">
        <v>0.1</v>
      </c>
      <c r="R195">
        <v>0.1</v>
      </c>
      <c r="S195">
        <v>0.1</v>
      </c>
      <c r="T195">
        <v>0.1</v>
      </c>
      <c r="U195">
        <v>0.1</v>
      </c>
      <c r="V195">
        <v>0.1</v>
      </c>
      <c r="W195">
        <v>0.1</v>
      </c>
      <c r="X195">
        <v>0.1</v>
      </c>
      <c r="Y195">
        <v>0.1</v>
      </c>
      <c r="Z195">
        <v>0.1</v>
      </c>
      <c r="AA195">
        <v>0.1</v>
      </c>
      <c r="AB195">
        <v>0.1</v>
      </c>
      <c r="AC195">
        <v>0.1</v>
      </c>
      <c r="AD195">
        <v>0.1</v>
      </c>
      <c r="AE195">
        <v>0.1</v>
      </c>
      <c r="AF195">
        <v>0.1</v>
      </c>
      <c r="AG195">
        <v>0.1</v>
      </c>
      <c r="AH195">
        <v>0.1</v>
      </c>
      <c r="AI195">
        <v>0.1</v>
      </c>
      <c r="AJ195">
        <v>0.1</v>
      </c>
      <c r="AK195">
        <v>0.1</v>
      </c>
      <c r="AL195">
        <v>0.1</v>
      </c>
      <c r="AM195">
        <v>0.1</v>
      </c>
      <c r="AN195">
        <v>0.1</v>
      </c>
      <c r="AO195">
        <v>0.1</v>
      </c>
      <c r="AP195">
        <v>0.1</v>
      </c>
    </row>
    <row r="196" spans="1:42" x14ac:dyDescent="0.25">
      <c r="A196" t="str">
        <f t="shared" si="31"/>
        <v>Derived heat</v>
      </c>
      <c r="C196" t="str">
        <f t="shared" si="32"/>
        <v>C_ES-WH-SS_HET</v>
      </c>
      <c r="F196">
        <v>0.1</v>
      </c>
      <c r="G196">
        <v>0.1</v>
      </c>
      <c r="H196">
        <v>0.1</v>
      </c>
      <c r="I196">
        <v>0.1</v>
      </c>
      <c r="J196">
        <v>0.1</v>
      </c>
      <c r="K196">
        <v>0.1</v>
      </c>
      <c r="L196">
        <v>0.1</v>
      </c>
      <c r="M196">
        <v>0.1</v>
      </c>
      <c r="N196">
        <v>0.1</v>
      </c>
      <c r="O196">
        <v>0.1</v>
      </c>
      <c r="P196">
        <v>0.1</v>
      </c>
      <c r="Q196">
        <v>0.1</v>
      </c>
      <c r="R196">
        <v>0.1</v>
      </c>
      <c r="S196">
        <v>0.1</v>
      </c>
      <c r="T196">
        <v>0.1</v>
      </c>
      <c r="U196">
        <v>0.1</v>
      </c>
      <c r="V196">
        <v>0.1</v>
      </c>
      <c r="W196">
        <v>0.1</v>
      </c>
      <c r="X196">
        <v>0.1</v>
      </c>
      <c r="Y196">
        <v>0.1</v>
      </c>
      <c r="Z196">
        <v>0.1</v>
      </c>
      <c r="AA196">
        <v>0.1</v>
      </c>
      <c r="AB196">
        <v>0.1</v>
      </c>
      <c r="AC196">
        <v>0.1</v>
      </c>
      <c r="AD196">
        <v>0.1</v>
      </c>
      <c r="AE196">
        <v>0.1</v>
      </c>
      <c r="AF196">
        <v>0.1</v>
      </c>
      <c r="AG196">
        <v>0.1</v>
      </c>
      <c r="AH196">
        <v>0.1</v>
      </c>
      <c r="AI196">
        <v>0.1</v>
      </c>
      <c r="AJ196">
        <v>0.1</v>
      </c>
      <c r="AK196">
        <v>0.1</v>
      </c>
      <c r="AL196">
        <v>0.1</v>
      </c>
      <c r="AM196">
        <v>0.1</v>
      </c>
      <c r="AN196">
        <v>0.1</v>
      </c>
      <c r="AO196">
        <v>0.1</v>
      </c>
      <c r="AP196">
        <v>0.1</v>
      </c>
    </row>
    <row r="197" spans="1:42" x14ac:dyDescent="0.25">
      <c r="A197" t="str">
        <f t="shared" si="31"/>
        <v>Electricity</v>
      </c>
      <c r="C197" t="str">
        <f t="shared" si="32"/>
        <v>C_ES-WH-SS_ELC</v>
      </c>
      <c r="F197">
        <v>0.1</v>
      </c>
      <c r="G197">
        <v>0.1</v>
      </c>
      <c r="H197">
        <v>0.1</v>
      </c>
      <c r="I197">
        <v>0.1</v>
      </c>
      <c r="J197">
        <v>0.1</v>
      </c>
      <c r="K197">
        <v>0.1</v>
      </c>
      <c r="L197">
        <v>0.1</v>
      </c>
      <c r="M197">
        <v>0.1</v>
      </c>
      <c r="N197">
        <v>0.1</v>
      </c>
      <c r="O197">
        <v>0.1</v>
      </c>
      <c r="P197">
        <v>0.1</v>
      </c>
      <c r="Q197">
        <v>0.1</v>
      </c>
      <c r="R197">
        <v>0.1</v>
      </c>
      <c r="S197">
        <v>0.1</v>
      </c>
      <c r="T197">
        <v>0.1</v>
      </c>
      <c r="U197">
        <v>0.1</v>
      </c>
      <c r="V197">
        <v>0.1</v>
      </c>
      <c r="W197">
        <v>0.1</v>
      </c>
      <c r="X197">
        <v>0.1</v>
      </c>
      <c r="Y197">
        <v>0.1</v>
      </c>
      <c r="Z197">
        <v>0.1</v>
      </c>
      <c r="AA197">
        <v>0.1</v>
      </c>
      <c r="AB197">
        <v>0.1</v>
      </c>
      <c r="AC197">
        <v>0.1</v>
      </c>
      <c r="AD197">
        <v>0.1</v>
      </c>
      <c r="AE197">
        <v>0.1</v>
      </c>
      <c r="AF197">
        <v>0.1</v>
      </c>
      <c r="AG197">
        <v>0.1</v>
      </c>
      <c r="AH197">
        <v>0.1</v>
      </c>
      <c r="AI197">
        <v>0.1</v>
      </c>
      <c r="AJ197">
        <v>0.1</v>
      </c>
      <c r="AK197">
        <v>0.1</v>
      </c>
      <c r="AL197">
        <v>0.1</v>
      </c>
      <c r="AM197">
        <v>0.1</v>
      </c>
      <c r="AN197">
        <v>0.1</v>
      </c>
      <c r="AO197">
        <v>0.1</v>
      </c>
      <c r="AP197">
        <v>0.1</v>
      </c>
    </row>
    <row r="198" spans="1:42" x14ac:dyDescent="0.25">
      <c r="A198" t="str">
        <f t="shared" si="31"/>
        <v>Gas</v>
      </c>
      <c r="C198" t="str">
        <f t="shared" si="32"/>
        <v>C_ES-WH-SS_GAS</v>
      </c>
      <c r="F198">
        <v>0.1</v>
      </c>
      <c r="G198">
        <v>0.1</v>
      </c>
      <c r="H198">
        <v>0.1</v>
      </c>
      <c r="I198">
        <v>0.1</v>
      </c>
      <c r="J198">
        <v>0.1</v>
      </c>
      <c r="K198">
        <v>0.1</v>
      </c>
      <c r="L198">
        <v>0.1</v>
      </c>
      <c r="M198">
        <v>0.1</v>
      </c>
      <c r="N198">
        <v>0.1</v>
      </c>
      <c r="O198">
        <v>0.1</v>
      </c>
      <c r="P198">
        <v>0.1</v>
      </c>
      <c r="Q198">
        <v>0.1</v>
      </c>
      <c r="R198">
        <v>0.1</v>
      </c>
      <c r="S198">
        <v>0.1</v>
      </c>
      <c r="T198">
        <v>0.1</v>
      </c>
      <c r="U198">
        <v>0.1</v>
      </c>
      <c r="V198">
        <v>0.1</v>
      </c>
      <c r="W198">
        <v>0.1</v>
      </c>
      <c r="X198">
        <v>0.1</v>
      </c>
      <c r="Y198">
        <v>0.1</v>
      </c>
      <c r="Z198">
        <v>0.1</v>
      </c>
      <c r="AA198">
        <v>0.1</v>
      </c>
      <c r="AB198">
        <v>0.1</v>
      </c>
      <c r="AC198">
        <v>0.1</v>
      </c>
      <c r="AD198">
        <v>0.1</v>
      </c>
      <c r="AE198">
        <v>0.1</v>
      </c>
      <c r="AF198">
        <v>0.1</v>
      </c>
      <c r="AG198">
        <v>0.1</v>
      </c>
      <c r="AH198">
        <v>0.1</v>
      </c>
      <c r="AI198">
        <v>0.1</v>
      </c>
      <c r="AJ198">
        <v>0.1</v>
      </c>
      <c r="AK198">
        <v>0.1</v>
      </c>
      <c r="AL198">
        <v>0.1</v>
      </c>
      <c r="AM198">
        <v>0.1</v>
      </c>
      <c r="AN198">
        <v>0.1</v>
      </c>
      <c r="AO198">
        <v>0.1</v>
      </c>
      <c r="AP198">
        <v>0.1</v>
      </c>
    </row>
    <row r="199" spans="1:42" x14ac:dyDescent="0.25">
      <c r="A199" t="str">
        <f t="shared" si="31"/>
        <v>GDO and other liquids</v>
      </c>
      <c r="C199" t="str">
        <f t="shared" si="32"/>
        <v>C_ES-WH-SS_OIL</v>
      </c>
      <c r="F199">
        <v>0.1</v>
      </c>
      <c r="G199">
        <v>0.1</v>
      </c>
      <c r="H199">
        <v>0.1</v>
      </c>
      <c r="I199">
        <v>0.1</v>
      </c>
      <c r="J199">
        <v>0.1</v>
      </c>
      <c r="K199">
        <v>0.1</v>
      </c>
      <c r="L199">
        <v>0.1</v>
      </c>
      <c r="M199">
        <v>0.1</v>
      </c>
      <c r="N199">
        <v>0.1</v>
      </c>
      <c r="O199">
        <v>0.1</v>
      </c>
      <c r="P199">
        <v>0.1</v>
      </c>
      <c r="Q199">
        <v>0.1</v>
      </c>
      <c r="R199">
        <v>0.1</v>
      </c>
      <c r="S199">
        <v>0.1</v>
      </c>
      <c r="T199">
        <v>0.1</v>
      </c>
      <c r="U199">
        <v>0.1</v>
      </c>
      <c r="V199">
        <v>0.1</v>
      </c>
      <c r="W199">
        <v>0.1</v>
      </c>
      <c r="X199">
        <v>0.1</v>
      </c>
      <c r="Y199">
        <v>0.1</v>
      </c>
      <c r="Z199">
        <v>0.1</v>
      </c>
      <c r="AA199">
        <v>0.1</v>
      </c>
      <c r="AB199">
        <v>0.1</v>
      </c>
      <c r="AC199">
        <v>0.1</v>
      </c>
      <c r="AD199">
        <v>0.1</v>
      </c>
      <c r="AE199">
        <v>0.1</v>
      </c>
      <c r="AF199">
        <v>0.1</v>
      </c>
      <c r="AG199">
        <v>0.1</v>
      </c>
      <c r="AH199">
        <v>0.1</v>
      </c>
      <c r="AI199">
        <v>0.1</v>
      </c>
      <c r="AJ199">
        <v>0.1</v>
      </c>
      <c r="AK199">
        <v>0.1</v>
      </c>
      <c r="AL199">
        <v>0.1</v>
      </c>
      <c r="AM199">
        <v>0.1</v>
      </c>
      <c r="AN199">
        <v>0.1</v>
      </c>
      <c r="AO199">
        <v>0.1</v>
      </c>
      <c r="AP199">
        <v>0.1</v>
      </c>
    </row>
    <row r="200" spans="1:42" x14ac:dyDescent="0.25">
      <c r="A200" t="str">
        <f t="shared" si="31"/>
        <v>LPG</v>
      </c>
      <c r="C200" t="str">
        <f t="shared" si="32"/>
        <v>C_ES-WH-SS_LPG</v>
      </c>
      <c r="F200">
        <v>0.1</v>
      </c>
      <c r="G200">
        <v>0.1</v>
      </c>
      <c r="H200">
        <v>0.1</v>
      </c>
      <c r="I200">
        <v>0.1</v>
      </c>
      <c r="J200">
        <v>0.1</v>
      </c>
      <c r="K200">
        <v>0.1</v>
      </c>
      <c r="L200">
        <v>0.1</v>
      </c>
      <c r="M200">
        <v>0.1</v>
      </c>
      <c r="N200">
        <v>0.1</v>
      </c>
      <c r="O200">
        <v>0.1</v>
      </c>
      <c r="P200">
        <v>0.1</v>
      </c>
      <c r="Q200">
        <v>0.1</v>
      </c>
      <c r="R200">
        <v>0.1</v>
      </c>
      <c r="S200">
        <v>0.1</v>
      </c>
      <c r="T200">
        <v>0.1</v>
      </c>
      <c r="U200">
        <v>0.1</v>
      </c>
      <c r="V200">
        <v>0.1</v>
      </c>
      <c r="W200">
        <v>0.1</v>
      </c>
      <c r="X200">
        <v>0.1</v>
      </c>
      <c r="Y200">
        <v>0.1</v>
      </c>
      <c r="Z200">
        <v>0.1</v>
      </c>
      <c r="AA200">
        <v>0.1</v>
      </c>
      <c r="AB200">
        <v>0.1</v>
      </c>
      <c r="AC200">
        <v>0.1</v>
      </c>
      <c r="AD200">
        <v>0.1</v>
      </c>
      <c r="AE200">
        <v>0.1</v>
      </c>
      <c r="AF200">
        <v>0.1</v>
      </c>
      <c r="AG200">
        <v>0.1</v>
      </c>
      <c r="AH200">
        <v>0.1</v>
      </c>
      <c r="AI200">
        <v>0.1</v>
      </c>
      <c r="AJ200">
        <v>0.1</v>
      </c>
      <c r="AK200">
        <v>0.1</v>
      </c>
      <c r="AL200">
        <v>0.1</v>
      </c>
      <c r="AM200">
        <v>0.1</v>
      </c>
      <c r="AN200">
        <v>0.1</v>
      </c>
      <c r="AO200">
        <v>0.1</v>
      </c>
      <c r="AP200">
        <v>0.1</v>
      </c>
    </row>
    <row r="201" spans="1:42" x14ac:dyDescent="0.25">
      <c r="A201" t="str">
        <f t="shared" si="31"/>
        <v>Solar</v>
      </c>
      <c r="C201" t="str">
        <f t="shared" si="32"/>
        <v>C_ES-WH-SS_SOL</v>
      </c>
      <c r="F201">
        <v>0.1</v>
      </c>
      <c r="G201">
        <v>0.1</v>
      </c>
      <c r="H201">
        <v>0.1</v>
      </c>
      <c r="I201">
        <v>0.1</v>
      </c>
      <c r="J201">
        <v>0.1</v>
      </c>
      <c r="K201">
        <v>0.1</v>
      </c>
      <c r="L201">
        <v>0.1</v>
      </c>
      <c r="M201">
        <v>0.1</v>
      </c>
      <c r="N201">
        <v>0.1</v>
      </c>
      <c r="O201">
        <v>0.1</v>
      </c>
      <c r="P201">
        <v>0.1</v>
      </c>
      <c r="Q201">
        <v>0.1</v>
      </c>
      <c r="R201">
        <v>0.1</v>
      </c>
      <c r="S201">
        <v>0.1</v>
      </c>
      <c r="T201">
        <v>0.1</v>
      </c>
      <c r="U201">
        <v>0.1</v>
      </c>
      <c r="V201">
        <v>0.1</v>
      </c>
      <c r="W201">
        <v>0.1</v>
      </c>
      <c r="X201">
        <v>0.1</v>
      </c>
      <c r="Y201">
        <v>0.1</v>
      </c>
      <c r="Z201">
        <v>0.1</v>
      </c>
      <c r="AA201">
        <v>0.1</v>
      </c>
      <c r="AB201">
        <v>0.1</v>
      </c>
      <c r="AC201">
        <v>0.1</v>
      </c>
      <c r="AD201">
        <v>0.1</v>
      </c>
      <c r="AE201">
        <v>0.1</v>
      </c>
      <c r="AF201">
        <v>0.1</v>
      </c>
      <c r="AG201">
        <v>0.1</v>
      </c>
      <c r="AH201">
        <v>0.1</v>
      </c>
      <c r="AI201">
        <v>0.1</v>
      </c>
      <c r="AJ201">
        <v>0.1</v>
      </c>
      <c r="AK201">
        <v>0.1</v>
      </c>
      <c r="AL201">
        <v>0.1</v>
      </c>
      <c r="AM201">
        <v>0.1</v>
      </c>
      <c r="AN201">
        <v>0.1</v>
      </c>
      <c r="AO201">
        <v>0.1</v>
      </c>
      <c r="AP201">
        <v>0.1</v>
      </c>
    </row>
    <row r="202" spans="1:42" x14ac:dyDescent="0.25">
      <c r="A202" t="str">
        <f t="shared" si="31"/>
        <v>Solids</v>
      </c>
      <c r="C202" t="str">
        <f t="shared" si="32"/>
        <v>C_ES-WH-SS_COA</v>
      </c>
      <c r="F202">
        <v>0.1</v>
      </c>
      <c r="G202">
        <v>0.1</v>
      </c>
      <c r="H202">
        <v>0.1</v>
      </c>
      <c r="I202">
        <v>0.1</v>
      </c>
      <c r="J202">
        <v>0.1</v>
      </c>
      <c r="K202">
        <v>0.1</v>
      </c>
      <c r="L202">
        <v>0.1</v>
      </c>
      <c r="M202">
        <v>0.1</v>
      </c>
      <c r="N202">
        <v>0.1</v>
      </c>
      <c r="O202">
        <v>0.1</v>
      </c>
      <c r="P202">
        <v>0.1</v>
      </c>
      <c r="Q202">
        <v>0.1</v>
      </c>
      <c r="R202">
        <v>0.1</v>
      </c>
      <c r="S202">
        <v>0.1</v>
      </c>
      <c r="T202">
        <v>0.1</v>
      </c>
      <c r="U202">
        <v>0.1</v>
      </c>
      <c r="V202">
        <v>0.1</v>
      </c>
      <c r="W202">
        <v>0.1</v>
      </c>
      <c r="X202">
        <v>0.1</v>
      </c>
      <c r="Y202">
        <v>0.1</v>
      </c>
      <c r="Z202">
        <v>0.1</v>
      </c>
      <c r="AA202">
        <v>0.1</v>
      </c>
      <c r="AB202">
        <v>0.1</v>
      </c>
      <c r="AC202">
        <v>0.1</v>
      </c>
      <c r="AD202">
        <v>0.1</v>
      </c>
      <c r="AE202">
        <v>0.1</v>
      </c>
      <c r="AF202">
        <v>0.1</v>
      </c>
      <c r="AG202">
        <v>0.1</v>
      </c>
      <c r="AH202">
        <v>0.1</v>
      </c>
      <c r="AI202">
        <v>0.1</v>
      </c>
      <c r="AJ202">
        <v>0.1</v>
      </c>
      <c r="AK202">
        <v>0.1</v>
      </c>
      <c r="AL202">
        <v>0.1</v>
      </c>
      <c r="AM202">
        <v>0.1</v>
      </c>
      <c r="AN202">
        <v>0.1</v>
      </c>
      <c r="AO202">
        <v>0.1</v>
      </c>
      <c r="AP202">
        <v>0.1</v>
      </c>
    </row>
    <row r="203" spans="1:42" x14ac:dyDescent="0.25">
      <c r="A203" t="str">
        <f t="shared" si="31"/>
        <v>Biomass and wastes</v>
      </c>
      <c r="C203" t="str">
        <f t="shared" si="32"/>
        <v>C_ES-WH-OF_BIO</v>
      </c>
      <c r="F203">
        <v>0.1</v>
      </c>
      <c r="G203">
        <v>0.1</v>
      </c>
      <c r="H203">
        <v>0.1</v>
      </c>
      <c r="I203">
        <v>0.1</v>
      </c>
      <c r="J203">
        <v>0.1</v>
      </c>
      <c r="K203">
        <v>0.1</v>
      </c>
      <c r="L203">
        <v>0.1</v>
      </c>
      <c r="M203">
        <v>0.1</v>
      </c>
      <c r="N203">
        <v>0.1</v>
      </c>
      <c r="O203">
        <v>0.1</v>
      </c>
      <c r="P203">
        <v>0.1</v>
      </c>
      <c r="Q203">
        <v>0.1</v>
      </c>
      <c r="R203">
        <v>0.1</v>
      </c>
      <c r="S203">
        <v>0.1</v>
      </c>
      <c r="T203">
        <v>0.1</v>
      </c>
      <c r="U203">
        <v>0.1</v>
      </c>
      <c r="V203">
        <v>0.1</v>
      </c>
      <c r="W203">
        <v>0.1</v>
      </c>
      <c r="X203">
        <v>0.1</v>
      </c>
      <c r="Y203">
        <v>0.1</v>
      </c>
      <c r="Z203">
        <v>0.1</v>
      </c>
      <c r="AA203">
        <v>0.1</v>
      </c>
      <c r="AB203">
        <v>0.1</v>
      </c>
      <c r="AC203">
        <v>0.1</v>
      </c>
      <c r="AD203">
        <v>0.1</v>
      </c>
      <c r="AE203">
        <v>0.1</v>
      </c>
      <c r="AF203">
        <v>0.1</v>
      </c>
      <c r="AG203">
        <v>0.1</v>
      </c>
      <c r="AH203">
        <v>0.1</v>
      </c>
      <c r="AI203">
        <v>0.1</v>
      </c>
      <c r="AJ203">
        <v>0.1</v>
      </c>
      <c r="AK203">
        <v>0.1</v>
      </c>
      <c r="AL203">
        <v>0.1</v>
      </c>
      <c r="AM203">
        <v>0.1</v>
      </c>
      <c r="AN203">
        <v>0.1</v>
      </c>
      <c r="AO203">
        <v>0.1</v>
      </c>
      <c r="AP203">
        <v>0.1</v>
      </c>
    </row>
    <row r="204" spans="1:42" x14ac:dyDescent="0.25">
      <c r="A204" t="str">
        <f t="shared" si="31"/>
        <v>Derived heat</v>
      </c>
      <c r="C204" t="str">
        <f t="shared" si="32"/>
        <v>C_ES-WH-OF_HET</v>
      </c>
      <c r="F204">
        <v>0.1</v>
      </c>
      <c r="G204">
        <v>0.1</v>
      </c>
      <c r="H204">
        <v>0.1</v>
      </c>
      <c r="I204">
        <v>0.1</v>
      </c>
      <c r="J204">
        <v>0.1</v>
      </c>
      <c r="K204">
        <v>0.1</v>
      </c>
      <c r="L204">
        <v>0.1</v>
      </c>
      <c r="M204">
        <v>0.1</v>
      </c>
      <c r="N204">
        <v>0.1</v>
      </c>
      <c r="O204">
        <v>0.1</v>
      </c>
      <c r="P204">
        <v>0.1</v>
      </c>
      <c r="Q204">
        <v>0.1</v>
      </c>
      <c r="R204">
        <v>0.1</v>
      </c>
      <c r="S204">
        <v>0.1</v>
      </c>
      <c r="T204">
        <v>0.1</v>
      </c>
      <c r="U204">
        <v>0.1</v>
      </c>
      <c r="V204">
        <v>0.1</v>
      </c>
      <c r="W204">
        <v>0.1</v>
      </c>
      <c r="X204">
        <v>0.1</v>
      </c>
      <c r="Y204">
        <v>0.1</v>
      </c>
      <c r="Z204">
        <v>0.1</v>
      </c>
      <c r="AA204">
        <v>0.1</v>
      </c>
      <c r="AB204">
        <v>0.1</v>
      </c>
      <c r="AC204">
        <v>0.1</v>
      </c>
      <c r="AD204">
        <v>0.1</v>
      </c>
      <c r="AE204">
        <v>0.1</v>
      </c>
      <c r="AF204">
        <v>0.1</v>
      </c>
      <c r="AG204">
        <v>0.1</v>
      </c>
      <c r="AH204">
        <v>0.1</v>
      </c>
      <c r="AI204">
        <v>0.1</v>
      </c>
      <c r="AJ204">
        <v>0.1</v>
      </c>
      <c r="AK204">
        <v>0.1</v>
      </c>
      <c r="AL204">
        <v>0.1</v>
      </c>
      <c r="AM204">
        <v>0.1</v>
      </c>
      <c r="AN204">
        <v>0.1</v>
      </c>
      <c r="AO204">
        <v>0.1</v>
      </c>
      <c r="AP204">
        <v>0.1</v>
      </c>
    </row>
    <row r="205" spans="1:42" x14ac:dyDescent="0.25">
      <c r="A205" t="str">
        <f t="shared" si="31"/>
        <v>Electricity</v>
      </c>
      <c r="C205" t="str">
        <f t="shared" si="32"/>
        <v>C_ES-WH-OF_ELC</v>
      </c>
      <c r="F205">
        <v>0.1</v>
      </c>
      <c r="G205">
        <v>0.1</v>
      </c>
      <c r="H205">
        <v>0.1</v>
      </c>
      <c r="I205">
        <v>0.1</v>
      </c>
      <c r="J205">
        <v>0.1</v>
      </c>
      <c r="K205">
        <v>0.1</v>
      </c>
      <c r="L205">
        <v>0.1</v>
      </c>
      <c r="M205">
        <v>0.1</v>
      </c>
      <c r="N205">
        <v>0.1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>
        <v>0.1</v>
      </c>
      <c r="W205">
        <v>0.1</v>
      </c>
      <c r="X205">
        <v>0.1</v>
      </c>
      <c r="Y205">
        <v>0.1</v>
      </c>
      <c r="Z205">
        <v>0.1</v>
      </c>
      <c r="AA205">
        <v>0.1</v>
      </c>
      <c r="AB205">
        <v>0.1</v>
      </c>
      <c r="AC205">
        <v>0.1</v>
      </c>
      <c r="AD205">
        <v>0.1</v>
      </c>
      <c r="AE205">
        <v>0.1</v>
      </c>
      <c r="AF205">
        <v>0.1</v>
      </c>
      <c r="AG205">
        <v>0.1</v>
      </c>
      <c r="AH205">
        <v>0.1</v>
      </c>
      <c r="AI205">
        <v>0.1</v>
      </c>
      <c r="AJ205">
        <v>0.1</v>
      </c>
      <c r="AK205">
        <v>0.1</v>
      </c>
      <c r="AL205">
        <v>0.1</v>
      </c>
      <c r="AM205">
        <v>0.1</v>
      </c>
      <c r="AN205">
        <v>0.1</v>
      </c>
      <c r="AO205">
        <v>0.1</v>
      </c>
      <c r="AP205">
        <v>0.1</v>
      </c>
    </row>
    <row r="206" spans="1:42" x14ac:dyDescent="0.25">
      <c r="A206" t="str">
        <f t="shared" si="31"/>
        <v>Gas</v>
      </c>
      <c r="C206" t="str">
        <f t="shared" si="32"/>
        <v>C_ES-WH-OF_GAS</v>
      </c>
      <c r="F206">
        <v>0.1</v>
      </c>
      <c r="G206">
        <v>0.1</v>
      </c>
      <c r="H206">
        <v>0.1</v>
      </c>
      <c r="I206">
        <v>0.1</v>
      </c>
      <c r="J206">
        <v>0.1</v>
      </c>
      <c r="K206">
        <v>0.1</v>
      </c>
      <c r="L206">
        <v>0.1</v>
      </c>
      <c r="M206">
        <v>0.1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>
        <v>0.1</v>
      </c>
      <c r="W206">
        <v>0.1</v>
      </c>
      <c r="X206">
        <v>0.1</v>
      </c>
      <c r="Y206">
        <v>0.1</v>
      </c>
      <c r="Z206">
        <v>0.1</v>
      </c>
      <c r="AA206">
        <v>0.1</v>
      </c>
      <c r="AB206">
        <v>0.1</v>
      </c>
      <c r="AC206">
        <v>0.1</v>
      </c>
      <c r="AD206">
        <v>0.1</v>
      </c>
      <c r="AE206">
        <v>0.1</v>
      </c>
      <c r="AF206">
        <v>0.1</v>
      </c>
      <c r="AG206">
        <v>0.1</v>
      </c>
      <c r="AH206">
        <v>0.1</v>
      </c>
      <c r="AI206">
        <v>0.1</v>
      </c>
      <c r="AJ206">
        <v>0.1</v>
      </c>
      <c r="AK206">
        <v>0.1</v>
      </c>
      <c r="AL206">
        <v>0.1</v>
      </c>
      <c r="AM206">
        <v>0.1</v>
      </c>
      <c r="AN206">
        <v>0.1</v>
      </c>
      <c r="AO206">
        <v>0.1</v>
      </c>
      <c r="AP206">
        <v>0.1</v>
      </c>
    </row>
    <row r="207" spans="1:42" x14ac:dyDescent="0.25">
      <c r="A207" t="str">
        <f t="shared" si="31"/>
        <v>GDO and other liquids</v>
      </c>
      <c r="C207" t="str">
        <f t="shared" si="32"/>
        <v>C_ES-WH-OF_OIL</v>
      </c>
      <c r="F207">
        <v>0.1</v>
      </c>
      <c r="G207">
        <v>0.1</v>
      </c>
      <c r="H207">
        <v>0.1</v>
      </c>
      <c r="I207">
        <v>0.1</v>
      </c>
      <c r="J207">
        <v>0.1</v>
      </c>
      <c r="K207">
        <v>0.1</v>
      </c>
      <c r="L207">
        <v>0.1</v>
      </c>
      <c r="M207">
        <v>0.1</v>
      </c>
      <c r="N207">
        <v>0.1</v>
      </c>
      <c r="O207">
        <v>0.1</v>
      </c>
      <c r="P207">
        <v>0.1</v>
      </c>
      <c r="Q207">
        <v>0.1</v>
      </c>
      <c r="R207">
        <v>0.1</v>
      </c>
      <c r="S207">
        <v>0.1</v>
      </c>
      <c r="T207">
        <v>0.1</v>
      </c>
      <c r="U207">
        <v>0.1</v>
      </c>
      <c r="V207">
        <v>0.1</v>
      </c>
      <c r="W207">
        <v>0.1</v>
      </c>
      <c r="X207">
        <v>0.1</v>
      </c>
      <c r="Y207">
        <v>0.1</v>
      </c>
      <c r="Z207">
        <v>0.1</v>
      </c>
      <c r="AA207">
        <v>0.1</v>
      </c>
      <c r="AB207">
        <v>0.1</v>
      </c>
      <c r="AC207">
        <v>0.1</v>
      </c>
      <c r="AD207">
        <v>0.1</v>
      </c>
      <c r="AE207">
        <v>0.1</v>
      </c>
      <c r="AF207">
        <v>0.1</v>
      </c>
      <c r="AG207">
        <v>0.1</v>
      </c>
      <c r="AH207">
        <v>0.1</v>
      </c>
      <c r="AI207">
        <v>0.1</v>
      </c>
      <c r="AJ207">
        <v>0.1</v>
      </c>
      <c r="AK207">
        <v>0.1</v>
      </c>
      <c r="AL207">
        <v>0.1</v>
      </c>
      <c r="AM207">
        <v>0.1</v>
      </c>
      <c r="AN207">
        <v>0.1</v>
      </c>
      <c r="AO207">
        <v>0.1</v>
      </c>
      <c r="AP207">
        <v>0.1</v>
      </c>
    </row>
    <row r="208" spans="1:42" x14ac:dyDescent="0.25">
      <c r="A208" t="str">
        <f t="shared" si="31"/>
        <v>LPG</v>
      </c>
      <c r="C208" t="str">
        <f t="shared" si="32"/>
        <v>C_ES-WH-OF_LPG</v>
      </c>
      <c r="F208">
        <v>0.1</v>
      </c>
      <c r="G208">
        <v>0.1</v>
      </c>
      <c r="H208">
        <v>0.1</v>
      </c>
      <c r="I208">
        <v>0.1</v>
      </c>
      <c r="J208">
        <v>0.1</v>
      </c>
      <c r="K208">
        <v>0.1</v>
      </c>
      <c r="L208">
        <v>0.1</v>
      </c>
      <c r="M208">
        <v>0.1</v>
      </c>
      <c r="N208">
        <v>0.1</v>
      </c>
      <c r="O208">
        <v>0.1</v>
      </c>
      <c r="P208">
        <v>0.1</v>
      </c>
      <c r="Q208">
        <v>0.1</v>
      </c>
      <c r="R208">
        <v>0.1</v>
      </c>
      <c r="S208">
        <v>0.1</v>
      </c>
      <c r="T208">
        <v>0.1</v>
      </c>
      <c r="U208">
        <v>0.1</v>
      </c>
      <c r="V208">
        <v>0.1</v>
      </c>
      <c r="W208">
        <v>0.1</v>
      </c>
      <c r="X208">
        <v>0.1</v>
      </c>
      <c r="Y208">
        <v>0.1</v>
      </c>
      <c r="Z208">
        <v>0.1</v>
      </c>
      <c r="AA208">
        <v>0.1</v>
      </c>
      <c r="AB208">
        <v>0.1</v>
      </c>
      <c r="AC208">
        <v>0.1</v>
      </c>
      <c r="AD208">
        <v>0.1</v>
      </c>
      <c r="AE208">
        <v>0.1</v>
      </c>
      <c r="AF208">
        <v>0.1</v>
      </c>
      <c r="AG208">
        <v>0.1</v>
      </c>
      <c r="AH208">
        <v>0.1</v>
      </c>
      <c r="AI208">
        <v>0.1</v>
      </c>
      <c r="AJ208">
        <v>0.1</v>
      </c>
      <c r="AK208">
        <v>0.1</v>
      </c>
      <c r="AL208">
        <v>0.1</v>
      </c>
      <c r="AM208">
        <v>0.1</v>
      </c>
      <c r="AN208">
        <v>0.1</v>
      </c>
      <c r="AO208">
        <v>0.1</v>
      </c>
      <c r="AP208">
        <v>0.1</v>
      </c>
    </row>
    <row r="209" spans="1:42" x14ac:dyDescent="0.25">
      <c r="A209" t="str">
        <f t="shared" si="31"/>
        <v>Solar</v>
      </c>
      <c r="C209" t="str">
        <f t="shared" si="32"/>
        <v>C_ES-WH-OF_SOL</v>
      </c>
      <c r="F209">
        <v>0.1</v>
      </c>
      <c r="G209">
        <v>0.1</v>
      </c>
      <c r="H209">
        <v>0.1</v>
      </c>
      <c r="I209">
        <v>0.1</v>
      </c>
      <c r="J209">
        <v>0.1</v>
      </c>
      <c r="K209">
        <v>0.1</v>
      </c>
      <c r="L209">
        <v>0.1</v>
      </c>
      <c r="M209">
        <v>0.1</v>
      </c>
      <c r="N209">
        <v>0.1</v>
      </c>
      <c r="O209">
        <v>0.1</v>
      </c>
      <c r="P209">
        <v>0.1</v>
      </c>
      <c r="Q209">
        <v>0.1</v>
      </c>
      <c r="R209">
        <v>0.1</v>
      </c>
      <c r="S209">
        <v>0.1</v>
      </c>
      <c r="T209">
        <v>0.1</v>
      </c>
      <c r="U209">
        <v>0.1</v>
      </c>
      <c r="V209">
        <v>0.1</v>
      </c>
      <c r="W209">
        <v>0.1</v>
      </c>
      <c r="X209">
        <v>0.1</v>
      </c>
      <c r="Y209">
        <v>0.1</v>
      </c>
      <c r="Z209">
        <v>0.1</v>
      </c>
      <c r="AA209">
        <v>0.1</v>
      </c>
      <c r="AB209">
        <v>0.1</v>
      </c>
      <c r="AC209">
        <v>0.1</v>
      </c>
      <c r="AD209">
        <v>0.1</v>
      </c>
      <c r="AE209">
        <v>0.1</v>
      </c>
      <c r="AF209">
        <v>0.1</v>
      </c>
      <c r="AG209">
        <v>0.1</v>
      </c>
      <c r="AH209">
        <v>0.1</v>
      </c>
      <c r="AI209">
        <v>0.1</v>
      </c>
      <c r="AJ209">
        <v>0.1</v>
      </c>
      <c r="AK209">
        <v>0.1</v>
      </c>
      <c r="AL209">
        <v>0.1</v>
      </c>
      <c r="AM209">
        <v>0.1</v>
      </c>
      <c r="AN209">
        <v>0.1</v>
      </c>
      <c r="AO209">
        <v>0.1</v>
      </c>
      <c r="AP209">
        <v>0.1</v>
      </c>
    </row>
    <row r="210" spans="1:42" x14ac:dyDescent="0.25">
      <c r="A210" t="str">
        <f t="shared" si="31"/>
        <v>Solids</v>
      </c>
      <c r="C210" t="str">
        <f t="shared" si="32"/>
        <v>C_ES-WH-OF_COA</v>
      </c>
      <c r="F210">
        <v>0.1</v>
      </c>
      <c r="G210">
        <v>0.1</v>
      </c>
      <c r="H210">
        <v>0.1</v>
      </c>
      <c r="I210">
        <v>0.1</v>
      </c>
      <c r="J210">
        <v>0.1</v>
      </c>
      <c r="K210">
        <v>0.1</v>
      </c>
      <c r="L210">
        <v>0.1</v>
      </c>
      <c r="M210">
        <v>0.1</v>
      </c>
      <c r="N210">
        <v>0.1</v>
      </c>
      <c r="O210">
        <v>0.1</v>
      </c>
      <c r="P210">
        <v>0.1</v>
      </c>
      <c r="Q210">
        <v>0.1</v>
      </c>
      <c r="R210">
        <v>0.1</v>
      </c>
      <c r="S210">
        <v>0.1</v>
      </c>
      <c r="T210">
        <v>0.1</v>
      </c>
      <c r="U210">
        <v>0.1</v>
      </c>
      <c r="V210">
        <v>0.1</v>
      </c>
      <c r="W210">
        <v>0.1</v>
      </c>
      <c r="X210">
        <v>0.1</v>
      </c>
      <c r="Y210">
        <v>0.1</v>
      </c>
      <c r="Z210">
        <v>0.1</v>
      </c>
      <c r="AA210">
        <v>0.1</v>
      </c>
      <c r="AB210">
        <v>0.1</v>
      </c>
      <c r="AC210">
        <v>0.1</v>
      </c>
      <c r="AD210">
        <v>0.1</v>
      </c>
      <c r="AE210">
        <v>0.1</v>
      </c>
      <c r="AF210">
        <v>0.1</v>
      </c>
      <c r="AG210">
        <v>0.1</v>
      </c>
      <c r="AH210">
        <v>0.1</v>
      </c>
      <c r="AI210">
        <v>0.1</v>
      </c>
      <c r="AJ210">
        <v>0.1</v>
      </c>
      <c r="AK210">
        <v>0.1</v>
      </c>
      <c r="AL210">
        <v>0.1</v>
      </c>
      <c r="AM210">
        <v>0.1</v>
      </c>
      <c r="AN210">
        <v>0.1</v>
      </c>
      <c r="AO210">
        <v>0.1</v>
      </c>
      <c r="AP210">
        <v>0.1</v>
      </c>
    </row>
    <row r="214" spans="1:42" x14ac:dyDescent="0.25">
      <c r="E214" s="3" t="s">
        <v>223</v>
      </c>
    </row>
    <row r="215" spans="1:42" ht="15.75" thickBot="1" x14ac:dyDescent="0.3">
      <c r="C215" s="178" t="s">
        <v>42</v>
      </c>
      <c r="D215" s="178" t="s">
        <v>47</v>
      </c>
      <c r="E215" s="178" t="s">
        <v>34</v>
      </c>
      <c r="F215" s="177" t="s">
        <v>0</v>
      </c>
      <c r="G215" s="177" t="s">
        <v>1</v>
      </c>
      <c r="H215" s="177" t="s">
        <v>2</v>
      </c>
      <c r="I215" s="177" t="s">
        <v>33</v>
      </c>
      <c r="J215" s="177" t="s">
        <v>3</v>
      </c>
      <c r="K215" s="177" t="s">
        <v>4</v>
      </c>
      <c r="L215" s="177" t="s">
        <v>5</v>
      </c>
      <c r="M215" s="177" t="s">
        <v>6</v>
      </c>
      <c r="N215" s="177" t="s">
        <v>7</v>
      </c>
      <c r="O215" s="177" t="s">
        <v>9</v>
      </c>
      <c r="P215" s="177" t="s">
        <v>10</v>
      </c>
      <c r="Q215" s="177" t="s">
        <v>11</v>
      </c>
      <c r="R215" s="177" t="s">
        <v>8</v>
      </c>
      <c r="S215" s="177" t="s">
        <v>12</v>
      </c>
      <c r="T215" s="177" t="s">
        <v>13</v>
      </c>
      <c r="U215" s="177" t="s">
        <v>14</v>
      </c>
      <c r="V215" s="177" t="s">
        <v>15</v>
      </c>
      <c r="W215" s="177" t="s">
        <v>16</v>
      </c>
      <c r="X215" s="177" t="s">
        <v>17</v>
      </c>
      <c r="Y215" s="177" t="s">
        <v>18</v>
      </c>
      <c r="Z215" s="177" t="s">
        <v>19</v>
      </c>
      <c r="AA215" s="177" t="s">
        <v>20</v>
      </c>
      <c r="AB215" s="177" t="s">
        <v>21</v>
      </c>
      <c r="AC215" s="177" t="s">
        <v>22</v>
      </c>
      <c r="AD215" s="177" t="s">
        <v>23</v>
      </c>
      <c r="AE215" s="177" t="s">
        <v>24</v>
      </c>
      <c r="AF215" s="177" t="s">
        <v>25</v>
      </c>
      <c r="AG215" s="177" t="s">
        <v>26</v>
      </c>
      <c r="AH215" s="177" t="s">
        <v>27</v>
      </c>
      <c r="AI215" s="177" t="s">
        <v>28</v>
      </c>
      <c r="AJ215" s="177" t="s">
        <v>29</v>
      </c>
      <c r="AK215" s="177" t="s">
        <v>121</v>
      </c>
      <c r="AL215" s="177" t="s">
        <v>122</v>
      </c>
      <c r="AM215" s="177" t="s">
        <v>124</v>
      </c>
      <c r="AN215" s="177" t="s">
        <v>125</v>
      </c>
      <c r="AO215" s="177" t="s">
        <v>126</v>
      </c>
      <c r="AP215" s="177" t="s">
        <v>123</v>
      </c>
    </row>
    <row r="216" spans="1:42" x14ac:dyDescent="0.25">
      <c r="A216" t="str">
        <f>A163</f>
        <v>Biomass and wastes</v>
      </c>
      <c r="C216" t="str">
        <f>C163</f>
        <v>C_ES-WH-HO_BIO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</row>
    <row r="217" spans="1:42" x14ac:dyDescent="0.25">
      <c r="A217" t="str">
        <f t="shared" ref="A217:A263" si="33">A164</f>
        <v>Derived heat</v>
      </c>
      <c r="C217" t="str">
        <f t="shared" ref="C217:C263" si="34">C164</f>
        <v>C_ES-WH-HO_HET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</row>
    <row r="218" spans="1:42" x14ac:dyDescent="0.25">
      <c r="A218" t="str">
        <f t="shared" si="33"/>
        <v>Electricity</v>
      </c>
      <c r="C218" t="str">
        <f t="shared" si="34"/>
        <v>C_ES-WH-HO_ELC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</row>
    <row r="219" spans="1:42" x14ac:dyDescent="0.25">
      <c r="A219" t="str">
        <f t="shared" si="33"/>
        <v>Gas</v>
      </c>
      <c r="C219" t="str">
        <f t="shared" si="34"/>
        <v>C_ES-WH-HO_GAS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</row>
    <row r="220" spans="1:42" x14ac:dyDescent="0.25">
      <c r="A220" t="str">
        <f t="shared" si="33"/>
        <v>GDO and other liquids</v>
      </c>
      <c r="C220" t="str">
        <f t="shared" si="34"/>
        <v>C_ES-WH-HO_OIL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</row>
    <row r="221" spans="1:42" x14ac:dyDescent="0.25">
      <c r="A221" t="str">
        <f t="shared" si="33"/>
        <v>LPG</v>
      </c>
      <c r="C221" t="str">
        <f t="shared" si="34"/>
        <v>C_ES-WH-HO_LPG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</row>
    <row r="222" spans="1:42" x14ac:dyDescent="0.25">
      <c r="A222" t="str">
        <f t="shared" si="33"/>
        <v>Solar</v>
      </c>
      <c r="C222" t="str">
        <f t="shared" si="34"/>
        <v>C_ES-WH-HO_SOL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</row>
    <row r="223" spans="1:42" x14ac:dyDescent="0.25">
      <c r="A223" t="str">
        <f t="shared" si="33"/>
        <v>Solids</v>
      </c>
      <c r="C223" t="str">
        <f t="shared" si="34"/>
        <v>C_ES-WH-HO_COA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</row>
    <row r="224" spans="1:42" x14ac:dyDescent="0.25">
      <c r="A224" t="str">
        <f t="shared" si="33"/>
        <v>Biomass and wastes</v>
      </c>
      <c r="C224" t="str">
        <f t="shared" si="34"/>
        <v>C_ES-WH-HR_BIO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</row>
    <row r="225" spans="1:42" x14ac:dyDescent="0.25">
      <c r="A225" t="str">
        <f t="shared" si="33"/>
        <v>Derived heat</v>
      </c>
      <c r="C225" t="str">
        <f t="shared" si="34"/>
        <v>C_ES-WH-HR_HET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</row>
    <row r="226" spans="1:42" x14ac:dyDescent="0.25">
      <c r="A226" t="str">
        <f t="shared" si="33"/>
        <v>Electricity</v>
      </c>
      <c r="C226" t="str">
        <f t="shared" si="34"/>
        <v>C_ES-WH-HR_ELC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</row>
    <row r="227" spans="1:42" x14ac:dyDescent="0.25">
      <c r="A227" t="str">
        <f t="shared" si="33"/>
        <v>Gas</v>
      </c>
      <c r="C227" t="str">
        <f t="shared" si="34"/>
        <v>C_ES-WH-HR_GAS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</row>
    <row r="228" spans="1:42" x14ac:dyDescent="0.25">
      <c r="A228" t="str">
        <f t="shared" si="33"/>
        <v>GDO and other liquids</v>
      </c>
      <c r="C228" t="str">
        <f t="shared" si="34"/>
        <v>C_ES-WH-HR_OIL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</row>
    <row r="229" spans="1:42" x14ac:dyDescent="0.25">
      <c r="A229" t="str">
        <f t="shared" si="33"/>
        <v>LPG</v>
      </c>
      <c r="C229" t="str">
        <f t="shared" si="34"/>
        <v>C_ES-WH-HR_LPG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</row>
    <row r="230" spans="1:42" x14ac:dyDescent="0.25">
      <c r="A230" t="str">
        <f t="shared" si="33"/>
        <v>Solar</v>
      </c>
      <c r="C230" t="str">
        <f t="shared" si="34"/>
        <v>C_ES-WH-HR_SOL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</row>
    <row r="231" spans="1:42" x14ac:dyDescent="0.25">
      <c r="A231" t="str">
        <f t="shared" si="33"/>
        <v>Solids</v>
      </c>
      <c r="C231" t="str">
        <f t="shared" si="34"/>
        <v>C_ES-WH-HR_COA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</row>
    <row r="232" spans="1:42" x14ac:dyDescent="0.25">
      <c r="A232" t="str">
        <f t="shared" si="33"/>
        <v>Biomass and wastes</v>
      </c>
      <c r="C232" t="str">
        <f t="shared" si="34"/>
        <v>C_ES-WH-SR_BIO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</row>
    <row r="233" spans="1:42" x14ac:dyDescent="0.25">
      <c r="A233" t="str">
        <f t="shared" si="33"/>
        <v>Derived heat</v>
      </c>
      <c r="C233" t="str">
        <f t="shared" si="34"/>
        <v>C_ES-WH-SR_HET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</row>
    <row r="234" spans="1:42" x14ac:dyDescent="0.25">
      <c r="A234" t="str">
        <f t="shared" si="33"/>
        <v>Electricity</v>
      </c>
      <c r="C234" t="str">
        <f t="shared" si="34"/>
        <v>C_ES-WH-SR_ELC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</row>
    <row r="235" spans="1:42" x14ac:dyDescent="0.25">
      <c r="A235" t="str">
        <f t="shared" si="33"/>
        <v>Gas</v>
      </c>
      <c r="C235" t="str">
        <f t="shared" si="34"/>
        <v>C_ES-WH-SR_GAS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</row>
    <row r="236" spans="1:42" x14ac:dyDescent="0.25">
      <c r="A236" t="str">
        <f t="shared" si="33"/>
        <v>GDO and other liquids</v>
      </c>
      <c r="C236" t="str">
        <f t="shared" si="34"/>
        <v>C_ES-WH-SR_OIL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</row>
    <row r="237" spans="1:42" x14ac:dyDescent="0.25">
      <c r="A237" t="str">
        <f t="shared" si="33"/>
        <v>LPG</v>
      </c>
      <c r="C237" t="str">
        <f t="shared" si="34"/>
        <v>C_ES-WH-SR_LPG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</row>
    <row r="238" spans="1:42" x14ac:dyDescent="0.25">
      <c r="A238" t="str">
        <f t="shared" si="33"/>
        <v>Solar</v>
      </c>
      <c r="C238" t="str">
        <f t="shared" si="34"/>
        <v>C_ES-WH-SR_SOL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</row>
    <row r="239" spans="1:42" x14ac:dyDescent="0.25">
      <c r="A239" t="str">
        <f t="shared" si="33"/>
        <v>Solids</v>
      </c>
      <c r="C239" t="str">
        <f t="shared" si="34"/>
        <v>C_ES-WH-SR_COA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</row>
    <row r="240" spans="1:42" x14ac:dyDescent="0.25">
      <c r="A240" t="str">
        <f t="shared" si="33"/>
        <v>Biomass and wastes</v>
      </c>
      <c r="C240" t="str">
        <f t="shared" si="34"/>
        <v>C_ES-WH-SL_BIO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</row>
    <row r="241" spans="1:42" x14ac:dyDescent="0.25">
      <c r="A241" t="str">
        <f t="shared" si="33"/>
        <v>Derived heat</v>
      </c>
      <c r="C241" t="str">
        <f t="shared" si="34"/>
        <v>C_ES-WH-SL_HET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</row>
    <row r="242" spans="1:42" x14ac:dyDescent="0.25">
      <c r="A242" t="str">
        <f t="shared" si="33"/>
        <v>Electricity</v>
      </c>
      <c r="C242" t="str">
        <f t="shared" si="34"/>
        <v>C_ES-WH-SL_ELC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</row>
    <row r="243" spans="1:42" x14ac:dyDescent="0.25">
      <c r="A243" t="str">
        <f t="shared" si="33"/>
        <v>Gas</v>
      </c>
      <c r="C243" t="str">
        <f t="shared" si="34"/>
        <v>C_ES-WH-SL_GAS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</row>
    <row r="244" spans="1:42" x14ac:dyDescent="0.25">
      <c r="A244" t="str">
        <f t="shared" si="33"/>
        <v>GDO and other liquids</v>
      </c>
      <c r="C244" t="str">
        <f t="shared" si="34"/>
        <v>C_ES-WH-SL_OIL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</row>
    <row r="245" spans="1:42" x14ac:dyDescent="0.25">
      <c r="A245" t="str">
        <f t="shared" si="33"/>
        <v>LPG</v>
      </c>
      <c r="C245" t="str">
        <f t="shared" si="34"/>
        <v>C_ES-WH-SL_LPG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</row>
    <row r="246" spans="1:42" x14ac:dyDescent="0.25">
      <c r="A246" t="str">
        <f t="shared" si="33"/>
        <v>Solar</v>
      </c>
      <c r="C246" t="str">
        <f t="shared" si="34"/>
        <v>C_ES-WH-SL_SOL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</row>
    <row r="247" spans="1:42" x14ac:dyDescent="0.25">
      <c r="A247" t="str">
        <f t="shared" si="33"/>
        <v>Solids</v>
      </c>
      <c r="C247" t="str">
        <f t="shared" si="34"/>
        <v>C_ES-WH-SL_COA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tr">
        <f t="shared" si="33"/>
        <v>Biomass and wastes</v>
      </c>
      <c r="C248" t="str">
        <f t="shared" si="34"/>
        <v>C_ES-WH-SS_BIO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</row>
    <row r="249" spans="1:42" x14ac:dyDescent="0.25">
      <c r="A249" t="str">
        <f t="shared" si="33"/>
        <v>Derived heat</v>
      </c>
      <c r="C249" t="str">
        <f t="shared" si="34"/>
        <v>C_ES-WH-SS_HET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</row>
    <row r="250" spans="1:42" x14ac:dyDescent="0.25">
      <c r="A250" t="str">
        <f t="shared" si="33"/>
        <v>Electricity</v>
      </c>
      <c r="C250" t="str">
        <f t="shared" si="34"/>
        <v>C_ES-WH-SS_ELC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</row>
    <row r="251" spans="1:42" x14ac:dyDescent="0.25">
      <c r="A251" t="str">
        <f t="shared" si="33"/>
        <v>Gas</v>
      </c>
      <c r="C251" t="str">
        <f t="shared" si="34"/>
        <v>C_ES-WH-SS_GAS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</row>
    <row r="252" spans="1:42" x14ac:dyDescent="0.25">
      <c r="A252" t="str">
        <f t="shared" si="33"/>
        <v>GDO and other liquids</v>
      </c>
      <c r="C252" t="str">
        <f t="shared" si="34"/>
        <v>C_ES-WH-SS_OIL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</row>
    <row r="253" spans="1:42" x14ac:dyDescent="0.25">
      <c r="A253" t="str">
        <f t="shared" si="33"/>
        <v>LPG</v>
      </c>
      <c r="C253" t="str">
        <f t="shared" si="34"/>
        <v>C_ES-WH-SS_LPG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</row>
    <row r="254" spans="1:42" x14ac:dyDescent="0.25">
      <c r="A254" t="str">
        <f t="shared" si="33"/>
        <v>Solar</v>
      </c>
      <c r="C254" t="str">
        <f t="shared" si="34"/>
        <v>C_ES-WH-SS_SOL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</row>
    <row r="255" spans="1:42" x14ac:dyDescent="0.25">
      <c r="A255" t="str">
        <f t="shared" si="33"/>
        <v>Solids</v>
      </c>
      <c r="C255" t="str">
        <f t="shared" si="34"/>
        <v>C_ES-WH-SS_COA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</row>
    <row r="256" spans="1:42" x14ac:dyDescent="0.25">
      <c r="A256" t="str">
        <f t="shared" si="33"/>
        <v>Biomass and wastes</v>
      </c>
      <c r="C256" t="str">
        <f t="shared" si="34"/>
        <v>C_ES-WH-OF_BIO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</row>
    <row r="257" spans="1:42" x14ac:dyDescent="0.25">
      <c r="A257" t="str">
        <f t="shared" si="33"/>
        <v>Derived heat</v>
      </c>
      <c r="C257" t="str">
        <f t="shared" si="34"/>
        <v>C_ES-WH-OF_HET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</row>
    <row r="258" spans="1:42" x14ac:dyDescent="0.25">
      <c r="A258" t="str">
        <f t="shared" si="33"/>
        <v>Electricity</v>
      </c>
      <c r="C258" t="str">
        <f t="shared" si="34"/>
        <v>C_ES-WH-OF_ELC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</row>
    <row r="259" spans="1:42" x14ac:dyDescent="0.25">
      <c r="A259" t="str">
        <f t="shared" si="33"/>
        <v>Gas</v>
      </c>
      <c r="C259" t="str">
        <f t="shared" si="34"/>
        <v>C_ES-WH-OF_GAS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</row>
    <row r="260" spans="1:42" x14ac:dyDescent="0.25">
      <c r="A260" t="str">
        <f t="shared" si="33"/>
        <v>GDO and other liquids</v>
      </c>
      <c r="C260" t="str">
        <f t="shared" si="34"/>
        <v>C_ES-WH-OF_OIL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</row>
    <row r="261" spans="1:42" x14ac:dyDescent="0.25">
      <c r="A261" t="str">
        <f t="shared" si="33"/>
        <v>LPG</v>
      </c>
      <c r="C261" t="str">
        <f t="shared" si="34"/>
        <v>C_ES-WH-OF_LPG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</row>
    <row r="262" spans="1:42" x14ac:dyDescent="0.25">
      <c r="A262" t="str">
        <f t="shared" si="33"/>
        <v>Solar</v>
      </c>
      <c r="C262" t="str">
        <f t="shared" si="34"/>
        <v>C_ES-WH-OF_SOL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</row>
    <row r="263" spans="1:42" x14ac:dyDescent="0.25">
      <c r="A263" t="str">
        <f t="shared" si="33"/>
        <v>Solids</v>
      </c>
      <c r="C263" t="str">
        <f t="shared" si="34"/>
        <v>C_ES-WH-OF_COA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2:AT83"/>
  <sheetViews>
    <sheetView topLeftCell="A22" zoomScaleNormal="100" workbookViewId="0"/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7.140625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IDEES!C140</f>
        <v>Electricity</v>
      </c>
      <c r="C4" t="str">
        <f>TechComm!L112</f>
        <v>C_ES-SC-HO_ELC</v>
      </c>
      <c r="D4" t="str">
        <f>TechComm!C18</f>
        <v>COMELC</v>
      </c>
      <c r="E4" t="str">
        <f>TechComm!C37</f>
        <v>NR_ES-HO-SpCool</v>
      </c>
      <c r="F4" s="1">
        <f>IDEES!E169*IDEES!E140/'TechCool-COM'!F38/'TechCool-COM'!F55</f>
        <v>0.1111323012015578</v>
      </c>
      <c r="G4" s="1">
        <f>IDEES!F169*IDEES!F140/'TechCool-COM'!G38/'TechCool-COM'!G55</f>
        <v>0.44157439923097125</v>
      </c>
      <c r="H4" s="1">
        <f>IDEES!G169*IDEES!G140/'TechCool-COM'!H38/'TechCool-COM'!H55</f>
        <v>6.4211135390295423E-2</v>
      </c>
      <c r="I4" s="1">
        <f>IDEES!H169*IDEES!H140/'TechCool-COM'!I38/'TechCool-COM'!I55</f>
        <v>0.17783860237161769</v>
      </c>
      <c r="J4" s="1">
        <f>IDEES!I169*IDEES!I140/'TechCool-COM'!J38/'TechCool-COM'!J55</f>
        <v>0.12292532280827007</v>
      </c>
      <c r="K4" s="1">
        <f>IDEES!J169*IDEES!J140/'TechCool-COM'!K38/'TechCool-COM'!K55</f>
        <v>0.11166927001350679</v>
      </c>
      <c r="L4" s="1">
        <f>IDEES!K169*IDEES!K140/'TechCool-COM'!L38/'TechCool-COM'!L55</f>
        <v>0.94496815632803022</v>
      </c>
      <c r="M4" s="1">
        <f>IDEES!L169*IDEES!L140/'TechCool-COM'!M38/'TechCool-COM'!M55</f>
        <v>0.20113724664991645</v>
      </c>
      <c r="N4" s="1">
        <f>IDEES!M169*IDEES!M140/'TechCool-COM'!N38/'TechCool-COM'!N55</f>
        <v>4.8253159766808891E-3</v>
      </c>
      <c r="O4" s="1">
        <f>IDEES!N169*IDEES!N140/'TechCool-COM'!O38/'TechCool-COM'!O55</f>
        <v>3.0151030687181226</v>
      </c>
      <c r="P4" s="1">
        <f>IDEES!O169*IDEES!O140/'TechCool-COM'!P38/'TechCool-COM'!P55</f>
        <v>0.15738104484842672</v>
      </c>
      <c r="Q4" s="1">
        <f>IDEES!P169*IDEES!P140/'TechCool-COM'!Q38/'TechCool-COM'!Q55</f>
        <v>5.7466820272588821</v>
      </c>
      <c r="R4" s="1">
        <f>IDEES!Q169*IDEES!Q140/'TechCool-COM'!R38/'TechCool-COM'!R55</f>
        <v>0.58899210384993317</v>
      </c>
      <c r="S4" s="1">
        <f>IDEES!R169*IDEES!R140/'TechCool-COM'!S38/'TechCool-COM'!S55</f>
        <v>0.132472652742158</v>
      </c>
      <c r="T4" s="1">
        <f>IDEES!S169*IDEES!S140/'TechCool-COM'!T38/'TechCool-COM'!T55</f>
        <v>8.4448893280638856E-2</v>
      </c>
      <c r="U4" s="1">
        <f>IDEES!T169*IDEES!T140/'TechCool-COM'!U38/'TechCool-COM'!U55</f>
        <v>9.7244059066505378E-2</v>
      </c>
      <c r="V4" s="1">
        <f>IDEES!U169*IDEES!U140/'TechCool-COM'!V38/'TechCool-COM'!V55</f>
        <v>6.3622962383825914E-3</v>
      </c>
      <c r="W4" s="1">
        <f>IDEES!V169*IDEES!V140/'TechCool-COM'!W38/'TechCool-COM'!W55</f>
        <v>3.1480676280631994</v>
      </c>
      <c r="X4" s="1">
        <f>IDEES!W169*IDEES!W140/'TechCool-COM'!X38/'TechCool-COM'!X55</f>
        <v>2.0053973921968023E-3</v>
      </c>
      <c r="Y4" s="1">
        <f>IDEES!X169*IDEES!X140/'TechCool-COM'!Y38/'TechCool-COM'!Y55</f>
        <v>3.8807929303578625E-2</v>
      </c>
      <c r="Z4" s="1">
        <f>IDEES!Y169*IDEES!Y140/'TechCool-COM'!Z38/'TechCool-COM'!Z55</f>
        <v>7.3631232666797764E-3</v>
      </c>
      <c r="AA4" s="1">
        <f>IDEES!Z169*IDEES!Z140/'TechCool-COM'!AA38/'TechCool-COM'!AA55</f>
        <v>2.6011475908330216E-2</v>
      </c>
      <c r="AB4" s="1">
        <f>IDEES!AA169*IDEES!AA140/'TechCool-COM'!AB38/'TechCool-COM'!AB55</f>
        <v>1.0770943931552304</v>
      </c>
      <c r="AC4" s="1">
        <f>IDEES!AB169*IDEES!AB140/'TechCool-COM'!AC38/'TechCool-COM'!AC55</f>
        <v>0.8893712319496313</v>
      </c>
      <c r="AD4" s="1">
        <f>IDEES!AC169*IDEES!AC140/'TechCool-COM'!AD38/'TechCool-COM'!AD55</f>
        <v>0.14842180203134742</v>
      </c>
      <c r="AE4" s="1">
        <f>IDEES!AD169*IDEES!AD140/'TechCool-COM'!AE38/'TechCool-COM'!AE55</f>
        <v>0.47688350936960233</v>
      </c>
      <c r="AF4" s="1">
        <f>IDEES!AE169*IDEES!AE140/'TechCool-COM'!AF38/'TechCool-COM'!AF55</f>
        <v>4.0611782270861964E-2</v>
      </c>
      <c r="AG4" s="1">
        <f>IDEES!AF169*IDEES!AF140/'TechCool-COM'!AG38/'TechCool-COM'!AG55</f>
        <v>0.44526552106334788</v>
      </c>
      <c r="AH4" s="1">
        <f>IDEES!AG169*IDEES!AG140/'TechCool-COM'!AH38/'TechCool-COM'!AH55</f>
        <v>4.7102707769613228E-2</v>
      </c>
      <c r="AI4" s="1">
        <f>IDEES!AH169*IDEES!AH140/'TechCool-COM'!AI38/'TechCool-COM'!AI55</f>
        <v>7.429581453613468E-2</v>
      </c>
      <c r="AJ4" s="1">
        <f>IDEES!AI169*IDEES!AI140/'TechCool-COM'!AJ38/'TechCool-COM'!AJ55</f>
        <v>1.0110730906483734</v>
      </c>
      <c r="AK4" s="1">
        <f>IDEES!AJ169*IDEES!AJ140/'TechCool-COM'!AK38/'TechCool-COM'!AK55</f>
        <v>3.1492795677377575E-2</v>
      </c>
      <c r="AL4" s="1">
        <f>IDEES!AK169*IDEES!AK140/'TechCool-COM'!AL38/'TechCool-COM'!AL55</f>
        <v>5.7358072482811828E-3</v>
      </c>
      <c r="AM4" s="1">
        <f>IDEES!AL169*IDEES!AL140/'TechCool-COM'!AM38/'TechCool-COM'!AM55</f>
        <v>6.9927886448619629E-4</v>
      </c>
      <c r="AN4" s="1">
        <f>IDEES!AM169*IDEES!AM140/'TechCool-COM'!AN38/'TechCool-COM'!AN55</f>
        <v>3.1427040390263936E-2</v>
      </c>
      <c r="AO4" s="1">
        <f>IDEES!AN169*IDEES!AN140/'TechCool-COM'!AO38/'TechCool-COM'!AO55</f>
        <v>6.8623309245942898E-2</v>
      </c>
      <c r="AP4" s="1">
        <f>IDEES!AO169*IDEES!AO140/'TechCool-COM'!AP38/'TechCool-COM'!AP55</f>
        <v>1.0623554549454156E-2</v>
      </c>
      <c r="AQ4" s="7"/>
      <c r="AR4" s="7"/>
      <c r="AS4" s="7"/>
      <c r="AT4" s="7"/>
    </row>
    <row r="5" spans="1:46" x14ac:dyDescent="0.25">
      <c r="A5" t="str">
        <f>IDEES!C141</f>
        <v>Gas</v>
      </c>
      <c r="C5" t="str">
        <f>TechComm!L113</f>
        <v>C_ES-SC-HO_GAS</v>
      </c>
      <c r="D5" t="str">
        <f>TechComm!C19</f>
        <v>COMGAS</v>
      </c>
      <c r="E5" t="str">
        <f>E4</f>
        <v>NR_ES-HO-SpCool</v>
      </c>
      <c r="F5" s="1">
        <f>IDEES!E170*IDEES!E141/'TechCool-COM'!F39/'TechCool-COM'!F56</f>
        <v>3.3243803072619308E-4</v>
      </c>
      <c r="G5" s="1">
        <f>IDEES!F170*IDEES!F141/'TechCool-COM'!G39/'TechCool-COM'!G56</f>
        <v>1.5247650954811744E-3</v>
      </c>
      <c r="H5" s="1">
        <f>IDEES!G170*IDEES!G141/'TechCool-COM'!H39/'TechCool-COM'!H56</f>
        <v>0</v>
      </c>
      <c r="I5" s="1">
        <f>IDEES!H170*IDEES!H141/'TechCool-COM'!I39/'TechCool-COM'!I56</f>
        <v>1.7478721599052324E-4</v>
      </c>
      <c r="J5" s="1">
        <f>IDEES!I170*IDEES!I141/'TechCool-COM'!J39/'TechCool-COM'!J56</f>
        <v>0</v>
      </c>
      <c r="K5" s="1">
        <f>IDEES!J170*IDEES!J141/'TechCool-COM'!K39/'TechCool-COM'!K56</f>
        <v>2.71739246689771E-4</v>
      </c>
      <c r="L5" s="1">
        <f>IDEES!K170*IDEES!K141/'TechCool-COM'!L39/'TechCool-COM'!L56</f>
        <v>2.6553533916600348E-3</v>
      </c>
      <c r="M5" s="1">
        <f>IDEES!L170*IDEES!L141/'TechCool-COM'!M39/'TechCool-COM'!M56</f>
        <v>3.2060579050736238E-4</v>
      </c>
      <c r="N5" s="1">
        <f>IDEES!M170*IDEES!M141/'TechCool-COM'!N39/'TechCool-COM'!N56</f>
        <v>0</v>
      </c>
      <c r="O5" s="1">
        <f>IDEES!N170*IDEES!N141/'TechCool-COM'!O39/'TechCool-COM'!O56</f>
        <v>7.6505697112295183E-3</v>
      </c>
      <c r="P5" s="1">
        <f>IDEES!O170*IDEES!O141/'TechCool-COM'!P39/'TechCool-COM'!P56</f>
        <v>0</v>
      </c>
      <c r="Q5" s="1">
        <f>IDEES!P170*IDEES!P141/'TechCool-COM'!Q39/'TechCool-COM'!Q56</f>
        <v>1.3079114064178445E-2</v>
      </c>
      <c r="R5" s="1">
        <f>IDEES!Q170*IDEES!Q141/'TechCool-COM'!R39/'TechCool-COM'!R56</f>
        <v>2.987470135362267E-4</v>
      </c>
      <c r="S5" s="1">
        <f>IDEES!R170*IDEES!R141/'TechCool-COM'!S39/'TechCool-COM'!S56</f>
        <v>1.7046928241259128E-4</v>
      </c>
      <c r="T5" s="1">
        <f>IDEES!S170*IDEES!S141/'TechCool-COM'!T39/'TechCool-COM'!T56</f>
        <v>2.9471597168677794E-4</v>
      </c>
      <c r="U5" s="1">
        <f>IDEES!T170*IDEES!T141/'TechCool-COM'!U39/'TechCool-COM'!U56</f>
        <v>2.6914200998444095E-4</v>
      </c>
      <c r="V5" s="1">
        <f>IDEES!U170*IDEES!U141/'TechCool-COM'!V39/'TechCool-COM'!V56</f>
        <v>0</v>
      </c>
      <c r="W5" s="1">
        <f>IDEES!V170*IDEES!V141/'TechCool-COM'!W39/'TechCool-COM'!W56</f>
        <v>7.6584287732740898E-3</v>
      </c>
      <c r="X5" s="1">
        <f>IDEES!W170*IDEES!W141/'TechCool-COM'!X39/'TechCool-COM'!X56</f>
        <v>0</v>
      </c>
      <c r="Y5" s="1">
        <f>IDEES!X170*IDEES!X141/'TechCool-COM'!Y39/'TechCool-COM'!Y56</f>
        <v>2.0020413371221209E-4</v>
      </c>
      <c r="Z5" s="1">
        <f>IDEES!Y170*IDEES!Y141/'TechCool-COM'!Z39/'TechCool-COM'!Z56</f>
        <v>0</v>
      </c>
      <c r="AA5" s="1">
        <f>IDEES!Z170*IDEES!Z141/'TechCool-COM'!AA39/'TechCool-COM'!AA56</f>
        <v>0</v>
      </c>
      <c r="AB5" s="1">
        <f>IDEES!AA170*IDEES!AA141/'TechCool-COM'!AB39/'TechCool-COM'!AB56</f>
        <v>6.7410559882600399E-3</v>
      </c>
      <c r="AC5" s="1">
        <f>IDEES!AB170*IDEES!AB141/'TechCool-COM'!AC39/'TechCool-COM'!AC56</f>
        <v>2.8013869722131412E-5</v>
      </c>
      <c r="AD5" s="1">
        <f>IDEES!AC170*IDEES!AC141/'TechCool-COM'!AD39/'TechCool-COM'!AD56</f>
        <v>3.6417991924681946E-4</v>
      </c>
      <c r="AE5" s="1">
        <f>IDEES!AD170*IDEES!AD141/'TechCool-COM'!AE39/'TechCool-COM'!AE56</f>
        <v>1.9454628469774511E-3</v>
      </c>
      <c r="AF5" s="1">
        <f>IDEES!AE170*IDEES!AE141/'TechCool-COM'!AF39/'TechCool-COM'!AF56</f>
        <v>4.1767437172292624E-5</v>
      </c>
      <c r="AG5" s="1">
        <f>IDEES!AF170*IDEES!AF141/'TechCool-COM'!AG39/'TechCool-COM'!AG56</f>
        <v>0</v>
      </c>
      <c r="AH5" s="1">
        <f>IDEES!AG170*IDEES!AG141/'TechCool-COM'!AH39/'TechCool-COM'!AH56</f>
        <v>0</v>
      </c>
      <c r="AI5" s="1">
        <f>IDEES!AH170*IDEES!AH141/'TechCool-COM'!AI39/'TechCool-COM'!AI56</f>
        <v>1.5420806714582137E-4</v>
      </c>
      <c r="AJ5" s="1">
        <f>IDEES!AI170*IDEES!AI141/'TechCool-COM'!AJ39/'TechCool-COM'!AJ56</f>
        <v>4.6006424279000386E-3</v>
      </c>
      <c r="AK5" s="1">
        <f>IDEES!AJ170*IDEES!AJ141/'TechCool-COM'!AK39/'TechCool-COM'!AK56</f>
        <v>0</v>
      </c>
      <c r="AL5" s="1">
        <f>IDEES!AK170*IDEES!AK141/'TechCool-COM'!AL39/'TechCool-COM'!AL56</f>
        <v>0</v>
      </c>
      <c r="AM5" s="1">
        <f>IDEES!AL170*IDEES!AL141/'TechCool-COM'!AM39/'TechCool-COM'!AM56</f>
        <v>0</v>
      </c>
      <c r="AN5" s="1">
        <f>IDEES!AM170*IDEES!AM141/'TechCool-COM'!AN39/'TechCool-COM'!AN56</f>
        <v>1.9018249661515167E-6</v>
      </c>
      <c r="AO5" s="1">
        <f>IDEES!AN170*IDEES!AN141/'TechCool-COM'!AO39/'TechCool-COM'!AO56</f>
        <v>8.6200216590817501E-5</v>
      </c>
      <c r="AP5" s="1">
        <f>IDEES!AO170*IDEES!AO141/'TechCool-COM'!AP39/'TechCool-COM'!AP56</f>
        <v>0</v>
      </c>
      <c r="AQ5" s="7"/>
      <c r="AR5" s="7"/>
      <c r="AS5" s="7"/>
      <c r="AT5" s="7"/>
    </row>
    <row r="6" spans="1:46" x14ac:dyDescent="0.25">
      <c r="A6" t="str">
        <f t="shared" ref="A6:A15" si="0">A4</f>
        <v>Electricity</v>
      </c>
      <c r="C6" t="str">
        <f>TechComm!L114</f>
        <v>C_ES-SC-HR_ELC</v>
      </c>
      <c r="D6" t="str">
        <f t="shared" ref="D6:D15" si="1">D4</f>
        <v>COMELC</v>
      </c>
      <c r="E6" t="str">
        <f>TechComm!C38</f>
        <v>NR_ES-HR-SpCool</v>
      </c>
      <c r="F6" s="1">
        <f>IDEES!E197*IDEES!E140/'TechCool-COM'!F40/'TechCool-COM'!F57</f>
        <v>0.33942994844501123</v>
      </c>
      <c r="G6" s="1">
        <f>IDEES!F197*IDEES!F140/'TechCool-COM'!G40/'TechCool-COM'!G57</f>
        <v>0.56746833376168493</v>
      </c>
      <c r="H6" s="1">
        <f>IDEES!G197*IDEES!G140/'TechCool-COM'!H40/'TechCool-COM'!H57</f>
        <v>0.19611923931633746</v>
      </c>
      <c r="I6" s="1">
        <f>IDEES!H197*IDEES!H140/'TechCool-COM'!I40/'TechCool-COM'!I57</f>
        <v>0.54317014029117283</v>
      </c>
      <c r="J6" s="1">
        <f>IDEES!I197*IDEES!I140/'TechCool-COM'!J40/'TechCool-COM'!J57</f>
        <v>0.29949994986394834</v>
      </c>
      <c r="K6" s="1">
        <f>IDEES!J197*IDEES!J140/'TechCool-COM'!K40/'TechCool-COM'!K57</f>
        <v>0.34107000533383475</v>
      </c>
      <c r="L6" s="1">
        <f>IDEES!K197*IDEES!K140/'TechCool-COM'!L40/'TechCool-COM'!L57</f>
        <v>2.8862040029465743</v>
      </c>
      <c r="M6" s="1">
        <f>IDEES!L197*IDEES!L140/'TechCool-COM'!M40/'TechCool-COM'!M57</f>
        <v>4.4474143961289049E-2</v>
      </c>
      <c r="N6" s="1">
        <f>IDEES!M197*IDEES!M140/'TechCool-COM'!N40/'TechCool-COM'!N57</f>
        <v>1.0669421053532309E-3</v>
      </c>
      <c r="O6" s="1">
        <f>IDEES!N197*IDEES!N140/'TechCool-COM'!O40/'TechCool-COM'!O57</f>
        <v>7.3461122353462045</v>
      </c>
      <c r="P6" s="1">
        <f>IDEES!O197*IDEES!O140/'TechCool-COM'!P40/'TechCool-COM'!P57</f>
        <v>3.4799060651106543E-2</v>
      </c>
      <c r="Q6" s="1">
        <f>IDEES!P197*IDEES!P140/'TechCool-COM'!Q40/'TechCool-COM'!Q57</f>
        <v>7.385075041365976</v>
      </c>
      <c r="R6" s="1">
        <f>IDEES!Q197*IDEES!Q140/'TechCool-COM'!R40/'TechCool-COM'!R57</f>
        <v>1.435042849946037</v>
      </c>
      <c r="S6" s="1">
        <f>IDEES!R197*IDEES!R140/'TechCool-COM'!S40/'TechCool-COM'!S57</f>
        <v>0.32276142903853589</v>
      </c>
      <c r="T6" s="1">
        <f>IDEES!S197*IDEES!S140/'TechCool-COM'!T40/'TechCool-COM'!T57</f>
        <v>0.2579311611706615</v>
      </c>
      <c r="U6" s="1">
        <f>IDEES!T197*IDEES!T140/'TechCool-COM'!U40/'TechCool-COM'!U57</f>
        <v>0.12525807660740293</v>
      </c>
      <c r="V6" s="1">
        <f>IDEES!U197*IDEES!U140/'TechCool-COM'!V40/'TechCool-COM'!V57</f>
        <v>1.4067890634035022E-3</v>
      </c>
      <c r="W6" s="1">
        <f>IDEES!V197*IDEES!V140/'TechCool-COM'!W40/'TechCool-COM'!W57</f>
        <v>7.6700721644134244</v>
      </c>
      <c r="X6" s="1">
        <f>IDEES!W197*IDEES!W140/'TechCool-COM'!X40/'TechCool-COM'!X57</f>
        <v>6.125059285963734E-3</v>
      </c>
      <c r="Y6" s="1">
        <f>IDEES!X197*IDEES!X140/'TechCool-COM'!Y40/'TechCool-COM'!Y57</f>
        <v>0.11853055592613504</v>
      </c>
      <c r="Z6" s="1">
        <f>IDEES!Y197*IDEES!Y140/'TechCool-COM'!Z40/'TechCool-COM'!Z57</f>
        <v>9.4623676071382314E-3</v>
      </c>
      <c r="AA6" s="1">
        <f>IDEES!Z197*IDEES!Z140/'TechCool-COM'!AA40/'TechCool-COM'!AA57</f>
        <v>6.3375353039203747E-2</v>
      </c>
      <c r="AB6" s="1">
        <f>IDEES!AA197*IDEES!AA140/'TechCool-COM'!AB40/'TechCool-COM'!AB57</f>
        <v>1.3841766226763221</v>
      </c>
      <c r="AC6" s="1">
        <f>IDEES!AB197*IDEES!AB140/'TechCool-COM'!AC40/'TechCool-COM'!AC57</f>
        <v>0.19665191238100968</v>
      </c>
      <c r="AD6" s="1">
        <f>IDEES!AC197*IDEES!AC140/'TechCool-COM'!AD40/'TechCool-COM'!AD57</f>
        <v>0.45332278794663988</v>
      </c>
      <c r="AE6" s="1">
        <f>IDEES!AD197*IDEES!AD140/'TechCool-COM'!AE40/'TechCool-COM'!AE57</f>
        <v>1.1618971899704515</v>
      </c>
      <c r="AF6" s="1">
        <f>IDEES!AE197*IDEES!AE140/'TechCool-COM'!AF40/'TechCool-COM'!AF57</f>
        <v>0.12404004068499813</v>
      </c>
      <c r="AG6" s="1">
        <f>IDEES!AF197*IDEES!AF140/'TechCool-COM'!AG40/'TechCool-COM'!AG57</f>
        <v>9.8454180986363535E-2</v>
      </c>
      <c r="AH6" s="1">
        <f>IDEES!AG197*IDEES!AG140/'TechCool-COM'!AH40/'TechCool-COM'!AH57</f>
        <v>0.11476283562385957</v>
      </c>
      <c r="AI6" s="1">
        <f>IDEES!AH197*IDEES!AH140/'TechCool-COM'!AI40/'TechCool-COM'!AI57</f>
        <v>0.22692074423927075</v>
      </c>
      <c r="AJ6" s="1">
        <f>IDEES!AI197*IDEES!AI140/'TechCool-COM'!AJ40/'TechCool-COM'!AJ57</f>
        <v>1.3023424963935826</v>
      </c>
      <c r="AK6" s="1">
        <f>IDEES!AJ197*IDEES!AJ140/'TechCool-COM'!AK40/'TechCool-COM'!AK57</f>
        <v>7.673024980509216E-2</v>
      </c>
      <c r="AL6" s="1">
        <f>IDEES!AK197*IDEES!AK140/'TechCool-COM'!AL40/'TechCool-COM'!AL57</f>
        <v>1.3974939776801726E-2</v>
      </c>
      <c r="AM6" s="1">
        <f>IDEES!AL197*IDEES!AL140/'TechCool-COM'!AM40/'TechCool-COM'!AM57</f>
        <v>1.7037497243850589E-3</v>
      </c>
      <c r="AN6" s="1">
        <f>IDEES!AM197*IDEES!AM140/'TechCool-COM'!AN40/'TechCool-COM'!AN57</f>
        <v>7.6570041112986112E-2</v>
      </c>
      <c r="AO6" s="1">
        <f>IDEES!AN197*IDEES!AN140/'TechCool-COM'!AO40/'TechCool-COM'!AO57</f>
        <v>0.1671964507322441</v>
      </c>
      <c r="AP6" s="1">
        <f>IDEES!AO197*IDEES!AO140/'TechCool-COM'!AP40/'TechCool-COM'!AP57</f>
        <v>2.5883633918953444E-2</v>
      </c>
      <c r="AQ6" s="7"/>
      <c r="AR6" s="7"/>
      <c r="AS6" s="7"/>
      <c r="AT6" s="7"/>
    </row>
    <row r="7" spans="1:46" x14ac:dyDescent="0.25">
      <c r="A7" t="str">
        <f t="shared" si="0"/>
        <v>Gas</v>
      </c>
      <c r="C7" t="str">
        <f>TechComm!L115</f>
        <v>C_ES-SC-HR_GAS</v>
      </c>
      <c r="D7" t="str">
        <f t="shared" si="1"/>
        <v>COMGAS</v>
      </c>
      <c r="E7" t="str">
        <f>E6</f>
        <v>NR_ES-HR-SpCool</v>
      </c>
      <c r="F7" s="1">
        <f>IDEES!E198*IDEES!E141/'TechCool-COM'!F41/'TechCool-COM'!F58</f>
        <v>1.0153611723192771E-3</v>
      </c>
      <c r="G7" s="1">
        <f>IDEES!F198*IDEES!F141/'TechCool-COM'!G41/'TechCool-COM'!G58</f>
        <v>1.9594793303632967E-3</v>
      </c>
      <c r="H7" s="1">
        <f>IDEES!G198*IDEES!G141/'TechCool-COM'!H41/'TechCool-COM'!H58</f>
        <v>0</v>
      </c>
      <c r="I7" s="1">
        <f>IDEES!H198*IDEES!H141/'TechCool-COM'!I41/'TechCool-COM'!I58</f>
        <v>5.3385033038152096E-4</v>
      </c>
      <c r="J7" s="1">
        <f>IDEES!I198*IDEES!I141/'TechCool-COM'!J41/'TechCool-COM'!J58</f>
        <v>0</v>
      </c>
      <c r="K7" s="1">
        <f>IDEES!J198*IDEES!J141/'TechCool-COM'!K41/'TechCool-COM'!K58</f>
        <v>8.2996966225965473E-4</v>
      </c>
      <c r="L7" s="1">
        <f>IDEES!K198*IDEES!K141/'TechCool-COM'!L41/'TechCool-COM'!L58</f>
        <v>8.1102114784771234E-3</v>
      </c>
      <c r="M7" s="1">
        <f>IDEES!L198*IDEES!L141/'TechCool-COM'!M41/'TechCool-COM'!M58</f>
        <v>7.0890241958342123E-5</v>
      </c>
      <c r="N7" s="1">
        <f>IDEES!M198*IDEES!M141/'TechCool-COM'!N41/'TechCool-COM'!N58</f>
        <v>0</v>
      </c>
      <c r="O7" s="1">
        <f>IDEES!N198*IDEES!N141/'TechCool-COM'!O41/'TechCool-COM'!O58</f>
        <v>1.8640140148484748E-2</v>
      </c>
      <c r="P7" s="1">
        <f>IDEES!O198*IDEES!O141/'TechCool-COM'!P41/'TechCool-COM'!P58</f>
        <v>0</v>
      </c>
      <c r="Q7" s="1">
        <f>IDEES!P198*IDEES!P141/'TechCool-COM'!Q41/'TechCool-COM'!Q58</f>
        <v>1.6808001274539918E-2</v>
      </c>
      <c r="R7" s="1">
        <f>IDEES!Q198*IDEES!Q141/'TechCool-COM'!R41/'TechCool-COM'!R58</f>
        <v>7.2787863014734831E-4</v>
      </c>
      <c r="S7" s="1">
        <f>IDEES!R198*IDEES!R141/'TechCool-COM'!S41/'TechCool-COM'!S58</f>
        <v>4.1533786830519098E-4</v>
      </c>
      <c r="T7" s="1">
        <f>IDEES!S198*IDEES!S141/'TechCool-COM'!T41/'TechCool-COM'!T58</f>
        <v>9.0014717587942985E-4</v>
      </c>
      <c r="U7" s="1">
        <f>IDEES!T198*IDEES!T141/'TechCool-COM'!U41/'TechCool-COM'!U58</f>
        <v>3.4667629908214406E-4</v>
      </c>
      <c r="V7" s="1">
        <f>IDEES!U198*IDEES!U141/'TechCool-COM'!V41/'TechCool-COM'!V58</f>
        <v>0</v>
      </c>
      <c r="W7" s="1">
        <f>IDEES!V198*IDEES!V141/'TechCool-COM'!W41/'TechCool-COM'!W58</f>
        <v>1.8659288267314569E-2</v>
      </c>
      <c r="X7" s="1">
        <f>IDEES!W198*IDEES!W141/'TechCool-COM'!X41/'TechCool-COM'!X58</f>
        <v>0</v>
      </c>
      <c r="Y7" s="1">
        <f>IDEES!X198*IDEES!X141/'TechCool-COM'!Y41/'TechCool-COM'!Y58</f>
        <v>6.11480893040859E-4</v>
      </c>
      <c r="Z7" s="1">
        <f>IDEES!Y198*IDEES!Y141/'TechCool-COM'!Z41/'TechCool-COM'!Z58</f>
        <v>0</v>
      </c>
      <c r="AA7" s="1">
        <f>IDEES!Z198*IDEES!Z141/'TechCool-COM'!AA41/'TechCool-COM'!AA58</f>
        <v>0</v>
      </c>
      <c r="AB7" s="1">
        <f>IDEES!AA198*IDEES!AA141/'TechCool-COM'!AB41/'TechCool-COM'!AB58</f>
        <v>8.6629474356172114E-3</v>
      </c>
      <c r="AC7" s="1">
        <f>IDEES!AB198*IDEES!AB141/'TechCool-COM'!AC41/'TechCool-COM'!AC58</f>
        <v>6.1942424672013684E-6</v>
      </c>
      <c r="AD7" s="1">
        <f>IDEES!AC198*IDEES!AC141/'TechCool-COM'!AD41/'TechCool-COM'!AD58</f>
        <v>1.1123100113841925E-3</v>
      </c>
      <c r="AE7" s="1">
        <f>IDEES!AD198*IDEES!AD141/'TechCool-COM'!AE41/'TechCool-COM'!AE58</f>
        <v>4.7399999594934621E-3</v>
      </c>
      <c r="AF7" s="1">
        <f>IDEES!AE198*IDEES!AE141/'TechCool-COM'!AF41/'TechCool-COM'!AF58</f>
        <v>1.2756974248521004E-4</v>
      </c>
      <c r="AG7" s="1">
        <f>IDEES!AF198*IDEES!AF141/'TechCool-COM'!AG41/'TechCool-COM'!AG58</f>
        <v>0</v>
      </c>
      <c r="AH7" s="1">
        <f>IDEES!AG198*IDEES!AG141/'TechCool-COM'!AH41/'TechCool-COM'!AH58</f>
        <v>0</v>
      </c>
      <c r="AI7" s="1">
        <f>IDEES!AH198*IDEES!AH141/'TechCool-COM'!AI41/'TechCool-COM'!AI58</f>
        <v>4.70995702556164E-4</v>
      </c>
      <c r="AJ7" s="1">
        <f>IDEES!AI198*IDEES!AI141/'TechCool-COM'!AJ41/'TechCool-COM'!AJ58</f>
        <v>5.9259930859432838E-3</v>
      </c>
      <c r="AK7" s="1">
        <f>IDEES!AJ198*IDEES!AJ141/'TechCool-COM'!AK41/'TechCool-COM'!AK58</f>
        <v>0</v>
      </c>
      <c r="AL7" s="1">
        <f>IDEES!AK198*IDEES!AK141/'TechCool-COM'!AL41/'TechCool-COM'!AL58</f>
        <v>0</v>
      </c>
      <c r="AM7" s="1">
        <f>IDEES!AL198*IDEES!AL141/'TechCool-COM'!AM41/'TechCool-COM'!AM58</f>
        <v>0</v>
      </c>
      <c r="AN7" s="1">
        <f>IDEES!AM198*IDEES!AM141/'TechCool-COM'!AN41/'TechCool-COM'!AN58</f>
        <v>4.633678960524671E-6</v>
      </c>
      <c r="AO7" s="1">
        <f>IDEES!AN198*IDEES!AN141/'TechCool-COM'!AO41/'TechCool-COM'!AO58</f>
        <v>2.1002149888578071E-4</v>
      </c>
      <c r="AP7" s="1">
        <f>IDEES!AO198*IDEES!AO141/'TechCool-COM'!AP41/'TechCool-COM'!AP58</f>
        <v>0</v>
      </c>
      <c r="AQ7" s="7"/>
      <c r="AR7" s="7"/>
      <c r="AS7" s="7"/>
      <c r="AT7" s="7"/>
    </row>
    <row r="8" spans="1:46" x14ac:dyDescent="0.25">
      <c r="A8" t="str">
        <f t="shared" si="0"/>
        <v>Electricity</v>
      </c>
      <c r="C8" t="str">
        <f>TechComm!L116</f>
        <v>C_ES-SC-SR_ELC</v>
      </c>
      <c r="D8" t="str">
        <f t="shared" si="1"/>
        <v>COMELC</v>
      </c>
      <c r="E8" t="str">
        <f>TechComm!C39</f>
        <v>NR_ES-SR-SpCool</v>
      </c>
      <c r="F8" s="1">
        <f>IDEES!E225*IDEES!E140/'TechCool-COM'!F42/'TechCool-COM'!F59</f>
        <v>0.12858319069429019</v>
      </c>
      <c r="G8" s="1">
        <f>IDEES!F225*IDEES!F140/'TechCool-COM'!G42/'TechCool-COM'!G59</f>
        <v>0.42555820892567114</v>
      </c>
      <c r="H8" s="1">
        <f>IDEES!G225*IDEES!G140/'TechCool-COM'!H42/'TechCool-COM'!H59</f>
        <v>7.4294085313798081E-2</v>
      </c>
      <c r="I8" s="1">
        <f>IDEES!H225*IDEES!H140/'TechCool-COM'!I42/'TechCool-COM'!I59</f>
        <v>0.20576425282584915</v>
      </c>
      <c r="J8" s="1">
        <f>IDEES!I225*IDEES!I140/'TechCool-COM'!J42/'TechCool-COM'!J59</f>
        <v>4.0909064410026577E-2</v>
      </c>
      <c r="K8" s="1">
        <f>IDEES!J225*IDEES!J140/'TechCool-COM'!K42/'TechCool-COM'!K59</f>
        <v>0.12920447867624688</v>
      </c>
      <c r="L8" s="1">
        <f>IDEES!K225*IDEES!K140/'TechCool-COM'!L42/'TechCool-COM'!L59</f>
        <v>1.0933546712470639</v>
      </c>
      <c r="M8" s="1">
        <f>IDEES!L225*IDEES!L140/'TechCool-COM'!M42/'TechCool-COM'!M59</f>
        <v>0.25693919930352804</v>
      </c>
      <c r="N8" s="1">
        <f>IDEES!M225*IDEES!M140/'TechCool-COM'!N42/'TechCool-COM'!N59</f>
        <v>6.1640140952750992E-3</v>
      </c>
      <c r="O8" s="1">
        <f>IDEES!N225*IDEES!N140/'TechCool-COM'!O42/'TechCool-COM'!O59</f>
        <v>1.0034144537772989</v>
      </c>
      <c r="P8" s="1">
        <f>IDEES!O225*IDEES!O140/'TechCool-COM'!P42/'TechCool-COM'!P59</f>
        <v>0.20104361734298504</v>
      </c>
      <c r="Q8" s="1">
        <f>IDEES!P225*IDEES!P140/'TechCool-COM'!Q42/'TechCool-COM'!Q59</f>
        <v>5.5382461371055598</v>
      </c>
      <c r="R8" s="1">
        <f>IDEES!Q225*IDEES!Q140/'TechCool-COM'!R42/'TechCool-COM'!R59</f>
        <v>0.19601425778621528</v>
      </c>
      <c r="S8" s="1">
        <f>IDEES!R225*IDEES!R140/'TechCool-COM'!S42/'TechCool-COM'!S59</f>
        <v>4.4086378296916945E-2</v>
      </c>
      <c r="T8" s="1">
        <f>IDEES!S225*IDEES!S140/'TechCool-COM'!T42/'TechCool-COM'!T59</f>
        <v>9.770973903376648E-2</v>
      </c>
      <c r="U8" s="1">
        <f>IDEES!T225*IDEES!T140/'TechCool-COM'!U42/'TechCool-COM'!U59</f>
        <v>5.07158740298915E-2</v>
      </c>
      <c r="V8" s="1">
        <f>IDEES!U225*IDEES!U140/'TechCool-COM'!V42/'TechCool-COM'!V59</f>
        <v>8.1274022014785827E-3</v>
      </c>
      <c r="W8" s="1">
        <f>IDEES!V225*IDEES!V140/'TechCool-COM'!W42/'TechCool-COM'!W59</f>
        <v>1.0476645366587785</v>
      </c>
      <c r="X8" s="1">
        <f>IDEES!W225*IDEES!W140/'TechCool-COM'!X42/'TechCool-COM'!X59</f>
        <v>2.3203010511858185E-3</v>
      </c>
      <c r="Y8" s="1">
        <f>IDEES!X225*IDEES!X140/'TechCool-COM'!Y42/'TechCool-COM'!Y59</f>
        <v>4.4901863095971176E-2</v>
      </c>
      <c r="Z8" s="1">
        <f>IDEES!Y225*IDEES!Y140/'TechCool-COM'!Z42/'TechCool-COM'!Z59</f>
        <v>7.096058002738056E-3</v>
      </c>
      <c r="AA8" s="1">
        <f>IDEES!Z225*IDEES!Z140/'TechCool-COM'!AA42/'TechCool-COM'!AA59</f>
        <v>8.6565169732639117E-3</v>
      </c>
      <c r="AB8" s="1">
        <f>IDEES!AA225*IDEES!AA140/'TechCool-COM'!AB42/'TechCool-COM'!AB59</f>
        <v>1.0380274798387212</v>
      </c>
      <c r="AC8" s="1">
        <f>IDEES!AB225*IDEES!AB140/'TechCool-COM'!AC42/'TechCool-COM'!AC59</f>
        <v>1.1361114663086969</v>
      </c>
      <c r="AD8" s="1">
        <f>IDEES!AC225*IDEES!AC140/'TechCool-COM'!AD42/'TechCool-COM'!AD59</f>
        <v>0.17172818944128379</v>
      </c>
      <c r="AE8" s="1">
        <f>IDEES!AD225*IDEES!AD140/'TechCool-COM'!AE42/'TechCool-COM'!AE59</f>
        <v>0.15870495806066798</v>
      </c>
      <c r="AF8" s="1">
        <f>IDEES!AE225*IDEES!AE140/'TechCool-COM'!AF42/'TechCool-COM'!AF59</f>
        <v>4.6988971592500754E-2</v>
      </c>
      <c r="AG8" s="1">
        <f>IDEES!AF225*IDEES!AF140/'TechCool-COM'!AG42/'TechCool-COM'!AG59</f>
        <v>0.56879652259837843</v>
      </c>
      <c r="AH8" s="1">
        <f>IDEES!AG225*IDEES!AG140/'TechCool-COM'!AH42/'TechCool-COM'!AH59</f>
        <v>1.5675596061189505E-2</v>
      </c>
      <c r="AI8" s="1">
        <f>IDEES!AH225*IDEES!AH140/'TechCool-COM'!AI42/'TechCool-COM'!AI59</f>
        <v>8.5962342046360052E-2</v>
      </c>
      <c r="AJ8" s="1">
        <f>IDEES!AI225*IDEES!AI140/'TechCool-COM'!AJ42/'TechCool-COM'!AJ59</f>
        <v>0.52730681948670244</v>
      </c>
      <c r="AK8" s="1">
        <f>IDEES!AJ225*IDEES!AJ140/'TechCool-COM'!AK42/'TechCool-COM'!AK59</f>
        <v>1.0480678654202972E-2</v>
      </c>
      <c r="AL8" s="1">
        <f>IDEES!AK225*IDEES!AK140/'TechCool-COM'!AL42/'TechCool-COM'!AL59</f>
        <v>1.9088541140495246E-3</v>
      </c>
      <c r="AM8" s="1">
        <f>IDEES!AL225*IDEES!AL140/'TechCool-COM'!AM42/'TechCool-COM'!AM59</f>
        <v>2.3271725836713822E-4</v>
      </c>
      <c r="AN8" s="1">
        <f>IDEES!AM225*IDEES!AM140/'TechCool-COM'!AN42/'TechCool-COM'!AN59</f>
        <v>1.0458795553029204E-2</v>
      </c>
      <c r="AO8" s="1">
        <f>IDEES!AN225*IDEES!AN140/'TechCool-COM'!AO42/'TechCool-COM'!AO59</f>
        <v>2.2837567669845345E-2</v>
      </c>
      <c r="AP8" s="1">
        <f>IDEES!AO225*IDEES!AO140/'TechCool-COM'!AP42/'TechCool-COM'!AP59</f>
        <v>3.5354772100530327E-3</v>
      </c>
      <c r="AQ8" s="7"/>
      <c r="AR8" s="7"/>
      <c r="AS8" s="7"/>
      <c r="AT8" s="7"/>
    </row>
    <row r="9" spans="1:46" x14ac:dyDescent="0.25">
      <c r="A9" t="str">
        <f t="shared" si="0"/>
        <v>Gas</v>
      </c>
      <c r="C9" t="str">
        <f>TechComm!L117</f>
        <v>C_ES-SC-SR_GAS</v>
      </c>
      <c r="D9" t="str">
        <f t="shared" si="1"/>
        <v>COMGAS</v>
      </c>
      <c r="E9" t="str">
        <f>E8</f>
        <v>NR_ES-SR-SpCool</v>
      </c>
      <c r="F9" s="1">
        <f>IDEES!E226*IDEES!E141/'TechCool-COM'!F43/'TechCool-COM'!F60</f>
        <v>3.8464012925794783E-4</v>
      </c>
      <c r="G9" s="1">
        <f>IDEES!F226*IDEES!F141/'TechCool-COM'!G43/'TechCool-COM'!G60</f>
        <v>1.4694608749859736E-3</v>
      </c>
      <c r="H9" s="1">
        <f>IDEES!G226*IDEES!G141/'TechCool-COM'!H43/'TechCool-COM'!H60</f>
        <v>0</v>
      </c>
      <c r="I9" s="1">
        <f>IDEES!H226*IDEES!H141/'TechCool-COM'!I43/'TechCool-COM'!I60</f>
        <v>2.0223371316564168E-4</v>
      </c>
      <c r="J9" s="1">
        <f>IDEES!I226*IDEES!I141/'TechCool-COM'!J43/'TechCool-COM'!J60</f>
        <v>0</v>
      </c>
      <c r="K9" s="1">
        <f>IDEES!J226*IDEES!J141/'TechCool-COM'!K43/'TechCool-COM'!K60</f>
        <v>3.1440993301184143E-4</v>
      </c>
      <c r="L9" s="1">
        <f>IDEES!K226*IDEES!K141/'TechCool-COM'!L43/'TechCool-COM'!L60</f>
        <v>3.0723183793459176E-3</v>
      </c>
      <c r="M9" s="1">
        <f>IDEES!L226*IDEES!L141/'TechCool-COM'!M43/'TechCool-COM'!M60</f>
        <v>4.0955216637927753E-4</v>
      </c>
      <c r="N9" s="1">
        <f>IDEES!M226*IDEES!M141/'TechCool-COM'!N43/'TechCool-COM'!N60</f>
        <v>0</v>
      </c>
      <c r="O9" s="1">
        <f>IDEES!N226*IDEES!N141/'TechCool-COM'!O43/'TechCool-COM'!O60</f>
        <v>2.5460795378853427E-3</v>
      </c>
      <c r="P9" s="1">
        <f>IDEES!O226*IDEES!O141/'TechCool-COM'!P43/'TechCool-COM'!P60</f>
        <v>0</v>
      </c>
      <c r="Q9" s="1">
        <f>IDEES!P226*IDEES!P141/'TechCool-COM'!Q43/'TechCool-COM'!Q60</f>
        <v>1.2604726100923723E-2</v>
      </c>
      <c r="R9" s="1">
        <f>IDEES!Q226*IDEES!Q141/'TechCool-COM'!R43/'TechCool-COM'!R60</f>
        <v>9.942183221368247E-5</v>
      </c>
      <c r="S9" s="1">
        <f>IDEES!R226*IDEES!R141/'TechCool-COM'!S43/'TechCool-COM'!S60</f>
        <v>5.6731507347959844E-5</v>
      </c>
      <c r="T9" s="1">
        <f>IDEES!S226*IDEES!S141/'TechCool-COM'!T43/'TechCool-COM'!T60</f>
        <v>3.4099464852548907E-4</v>
      </c>
      <c r="U9" s="1">
        <f>IDEES!T226*IDEES!T141/'TechCool-COM'!U43/'TechCool-COM'!U60</f>
        <v>1.4036613038939072E-4</v>
      </c>
      <c r="V9" s="1">
        <f>IDEES!U226*IDEES!U141/'TechCool-COM'!V43/'TechCool-COM'!V60</f>
        <v>0</v>
      </c>
      <c r="W9" s="1">
        <f>IDEES!V226*IDEES!V141/'TechCool-COM'!W43/'TechCool-COM'!W60</f>
        <v>2.5486950028525183E-3</v>
      </c>
      <c r="X9" s="1">
        <f>IDEES!W226*IDEES!W141/'TechCool-COM'!X43/'TechCool-COM'!X60</f>
        <v>0</v>
      </c>
      <c r="Y9" s="1">
        <f>IDEES!X226*IDEES!X141/'TechCool-COM'!Y43/'TechCool-COM'!Y60</f>
        <v>2.3164180012985895E-4</v>
      </c>
      <c r="Z9" s="1">
        <f>IDEES!Y226*IDEES!Y141/'TechCool-COM'!Z43/'TechCool-COM'!Z60</f>
        <v>0</v>
      </c>
      <c r="AA9" s="1">
        <f>IDEES!Z226*IDEES!Z141/'TechCool-COM'!AA43/'TechCool-COM'!AA60</f>
        <v>0</v>
      </c>
      <c r="AB9" s="1">
        <f>IDEES!AA226*IDEES!AA141/'TechCool-COM'!AB43/'TechCool-COM'!AB60</f>
        <v>6.496553508599341E-3</v>
      </c>
      <c r="AC9" s="1">
        <f>IDEES!AB226*IDEES!AB141/'TechCool-COM'!AC43/'TechCool-COM'!AC60</f>
        <v>3.5785819760801542E-5</v>
      </c>
      <c r="AD9" s="1">
        <f>IDEES!AC226*IDEES!AC141/'TechCool-COM'!AD43/'TechCool-COM'!AD60</f>
        <v>4.2136638490563867E-4</v>
      </c>
      <c r="AE9" s="1">
        <f>IDEES!AD226*IDEES!AD141/'TechCool-COM'!AE43/'TechCool-COM'!AE60</f>
        <v>6.4744239100716721E-4</v>
      </c>
      <c r="AF9" s="1">
        <f>IDEES!AE226*IDEES!AE141/'TechCool-COM'!AF43/'TechCool-COM'!AF60</f>
        <v>4.8326096739382582E-5</v>
      </c>
      <c r="AG9" s="1">
        <f>IDEES!AF226*IDEES!AF141/'TechCool-COM'!AG43/'TechCool-COM'!AG60</f>
        <v>0</v>
      </c>
      <c r="AH9" s="1">
        <f>IDEES!AG226*IDEES!AG141/'TechCool-COM'!AH43/'TechCool-COM'!AH60</f>
        <v>0</v>
      </c>
      <c r="AI9" s="1">
        <f>IDEES!AH226*IDEES!AH141/'TechCool-COM'!AI43/'TechCool-COM'!AI60</f>
        <v>1.7842306053256725E-4</v>
      </c>
      <c r="AJ9" s="1">
        <f>IDEES!AI226*IDEES!AI141/'TechCool-COM'!AJ43/'TechCool-COM'!AJ60</f>
        <v>2.3993815567733634E-3</v>
      </c>
      <c r="AK9" s="1">
        <f>IDEES!AJ226*IDEES!AJ141/'TechCool-COM'!AK43/'TechCool-COM'!AK60</f>
        <v>0</v>
      </c>
      <c r="AL9" s="1">
        <f>IDEES!AK226*IDEES!AK141/'TechCool-COM'!AL43/'TechCool-COM'!AL60</f>
        <v>0</v>
      </c>
      <c r="AM9" s="1">
        <f>IDEES!AL226*IDEES!AL141/'TechCool-COM'!AM43/'TechCool-COM'!AM60</f>
        <v>0</v>
      </c>
      <c r="AN9" s="1">
        <f>IDEES!AM226*IDEES!AM141/'TechCool-COM'!AN43/'TechCool-COM'!AN60</f>
        <v>6.3291987573820478E-7</v>
      </c>
      <c r="AO9" s="1">
        <f>IDEES!AN226*IDEES!AN141/'TechCool-COM'!AO43/'TechCool-COM'!AO60</f>
        <v>2.8687093367834136E-5</v>
      </c>
      <c r="AP9" s="1">
        <f>IDEES!AO226*IDEES!AO141/'TechCool-COM'!AP43/'TechCool-COM'!AP60</f>
        <v>0</v>
      </c>
      <c r="AQ9" s="7"/>
      <c r="AR9" s="7"/>
      <c r="AS9" s="7"/>
      <c r="AT9" s="7"/>
    </row>
    <row r="10" spans="1:46" x14ac:dyDescent="0.25">
      <c r="A10" t="str">
        <f t="shared" si="0"/>
        <v>Electricity</v>
      </c>
      <c r="C10" t="str">
        <f>TechComm!L118</f>
        <v>C_ES-SC-SL_ELC</v>
      </c>
      <c r="D10" t="str">
        <f t="shared" si="1"/>
        <v>COMELC</v>
      </c>
      <c r="E10" t="str">
        <f>TechComm!C40</f>
        <v>NR_ES-SL-SpCool</v>
      </c>
      <c r="F10" s="1">
        <f>IDEES!E253*IDEES!E140/'TechCool-COM'!F44/'TechCool-COM'!F61</f>
        <v>0.23266338687401178</v>
      </c>
      <c r="G10" s="1">
        <f>IDEES!F253*IDEES!F140/'TechCool-COM'!G44/'TechCool-COM'!G61</f>
        <v>0.33322787551738026</v>
      </c>
      <c r="H10" s="1">
        <f>IDEES!G253*IDEES!G140/'TechCool-COM'!H44/'TechCool-COM'!H61</f>
        <v>0.13443058474814013</v>
      </c>
      <c r="I10" s="1">
        <f>IDEES!H253*IDEES!H140/'TechCool-COM'!I44/'TechCool-COM'!I61</f>
        <v>0.37231777887580753</v>
      </c>
      <c r="J10" s="1">
        <f>IDEES!I253*IDEES!I140/'TechCool-COM'!J44/'TechCool-COM'!J61</f>
        <v>0.10762691923592337</v>
      </c>
      <c r="K10" s="1">
        <f>IDEES!J253*IDEES!J140/'TechCool-COM'!K44/'TechCool-COM'!K61</f>
        <v>0.23378756932216582</v>
      </c>
      <c r="L10" s="1">
        <f>IDEES!K253*IDEES!K140/'TechCool-COM'!L44/'TechCool-COM'!L61</f>
        <v>1.9783581313646743</v>
      </c>
      <c r="M10" s="1">
        <f>IDEES!L253*IDEES!L140/'TechCool-COM'!M44/'TechCool-COM'!M61</f>
        <v>5.3038998427326414E-2</v>
      </c>
      <c r="N10" s="1">
        <f>IDEES!M253*IDEES!M140/'TechCool-COM'!N44/'TechCool-COM'!N61</f>
        <v>1.2724143874952314E-3</v>
      </c>
      <c r="O10" s="1">
        <f>IDEES!N253*IDEES!N140/'TechCool-COM'!O44/'TechCool-COM'!O61</f>
        <v>2.6398649769750957</v>
      </c>
      <c r="P10" s="1">
        <f>IDEES!O253*IDEES!O140/'TechCool-COM'!P44/'TechCool-COM'!P61</f>
        <v>4.1500682390941734E-2</v>
      </c>
      <c r="Q10" s="1">
        <f>IDEES!P253*IDEES!P140/'TechCool-COM'!Q44/'TechCool-COM'!Q61</f>
        <v>4.3366523207695007</v>
      </c>
      <c r="R10" s="1">
        <f>IDEES!Q253*IDEES!Q140/'TechCool-COM'!R44/'TechCool-COM'!R61</f>
        <v>0.51569037317499355</v>
      </c>
      <c r="S10" s="1">
        <f>IDEES!R253*IDEES!R140/'TechCool-COM'!S44/'TechCool-COM'!S61</f>
        <v>0.11598605699727763</v>
      </c>
      <c r="T10" s="1">
        <f>IDEES!S253*IDEES!S140/'TechCool-COM'!T44/'TechCool-COM'!T61</f>
        <v>0.17679977212745765</v>
      </c>
      <c r="U10" s="1">
        <f>IDEES!T253*IDEES!T140/'TechCool-COM'!U44/'TechCool-COM'!U61</f>
        <v>0.23460089947472765</v>
      </c>
      <c r="V10" s="1">
        <f>IDEES!U253*IDEES!U140/'TechCool-COM'!V44/'TechCool-COM'!V61</f>
        <v>1.6777092547612398E-3</v>
      </c>
      <c r="W10" s="1">
        <f>IDEES!V253*IDEES!V140/'TechCool-COM'!W44/'TechCool-COM'!W61</f>
        <v>2.7562817214093829</v>
      </c>
      <c r="X10" s="1">
        <f>IDEES!W253*IDEES!W140/'TechCool-COM'!X44/'TechCool-COM'!X61</f>
        <v>4.1984422553312372E-3</v>
      </c>
      <c r="Y10" s="1">
        <f>IDEES!X253*IDEES!X140/'TechCool-COM'!Y44/'TechCool-COM'!Y61</f>
        <v>8.1247163711312076E-2</v>
      </c>
      <c r="Z10" s="1">
        <f>IDEES!Y253*IDEES!Y140/'TechCool-COM'!Z44/'TechCool-COM'!Z61</f>
        <v>5.5564768419577425E-3</v>
      </c>
      <c r="AA10" s="1">
        <f>IDEES!Z253*IDEES!Z140/'TechCool-COM'!AA44/'TechCool-COM'!AA61</f>
        <v>2.2774274273491494E-2</v>
      </c>
      <c r="AB10" s="1">
        <f>IDEES!AA253*IDEES!AA140/'TechCool-COM'!AB44/'TechCool-COM'!AB61</f>
        <v>0.81281405124001005</v>
      </c>
      <c r="AC10" s="1">
        <f>IDEES!AB253*IDEES!AB140/'TechCool-COM'!AC44/'TechCool-COM'!AC61</f>
        <v>0.2345232430012755</v>
      </c>
      <c r="AD10" s="1">
        <f>IDEES!AC253*IDEES!AC140/'TechCool-COM'!AD44/'TechCool-COM'!AD61</f>
        <v>0.31073161244026593</v>
      </c>
      <c r="AE10" s="1">
        <f>IDEES!AD253*IDEES!AD140/'TechCool-COM'!AE44/'TechCool-COM'!AE61</f>
        <v>0.41753400987947509</v>
      </c>
      <c r="AF10" s="1">
        <f>IDEES!AE253*IDEES!AE140/'TechCool-COM'!AF44/'TechCool-COM'!AF61</f>
        <v>8.5023658360061385E-2</v>
      </c>
      <c r="AG10" s="1">
        <f>IDEES!AF253*IDEES!AF140/'TechCool-COM'!AG44/'TechCool-COM'!AG61</f>
        <v>0.1174145398963648</v>
      </c>
      <c r="AH10" s="1">
        <f>IDEES!AG253*IDEES!AG140/'TechCool-COM'!AH44/'TechCool-COM'!AH61</f>
        <v>4.1240642766670041E-2</v>
      </c>
      <c r="AI10" s="1">
        <f>IDEES!AH253*IDEES!AH140/'TechCool-COM'!AI44/'TechCool-COM'!AI61</f>
        <v>0.15554357872235097</v>
      </c>
      <c r="AJ10" s="1">
        <f>IDEES!AI253*IDEES!AI140/'TechCool-COM'!AJ44/'TechCool-COM'!AJ61</f>
        <v>2.4392097448192769</v>
      </c>
      <c r="AK10" s="1">
        <f>IDEES!AJ253*IDEES!AJ140/'TechCool-COM'!AK44/'TechCool-COM'!AK61</f>
        <v>2.7573428317688494E-2</v>
      </c>
      <c r="AL10" s="1">
        <f>IDEES!AK253*IDEES!AK140/'TechCool-COM'!AL44/'TechCool-COM'!AL61</f>
        <v>5.0219698379514897E-3</v>
      </c>
      <c r="AM10" s="1">
        <f>IDEES!AL253*IDEES!AL140/'TechCool-COM'!AM44/'TechCool-COM'!AM61</f>
        <v>6.1225163499331223E-4</v>
      </c>
      <c r="AN10" s="1">
        <f>IDEES!AM253*IDEES!AM140/'TechCool-COM'!AN44/'TechCool-COM'!AN61</f>
        <v>2.7515856461753217E-2</v>
      </c>
      <c r="AO10" s="1">
        <f>IDEES!AN253*IDEES!AN140/'TechCool-COM'!AO44/'TechCool-COM'!AO61</f>
        <v>6.0082944613735846E-2</v>
      </c>
      <c r="AP10" s="1">
        <f>IDEES!AO253*IDEES!AO140/'TechCool-COM'!AP44/'TechCool-COM'!AP61</f>
        <v>9.3014231841871183E-3</v>
      </c>
      <c r="AQ10" s="7"/>
      <c r="AR10" s="7"/>
      <c r="AS10" s="7"/>
      <c r="AT10" s="7"/>
    </row>
    <row r="11" spans="1:46" x14ac:dyDescent="0.25">
      <c r="A11" t="str">
        <f t="shared" si="0"/>
        <v>Gas</v>
      </c>
      <c r="C11" t="str">
        <f>TechComm!L119</f>
        <v>C_ES-SC-SL_GAS</v>
      </c>
      <c r="D11" t="str">
        <f t="shared" si="1"/>
        <v>COMGAS</v>
      </c>
      <c r="E11" t="str">
        <f>E10</f>
        <v>NR_ES-SL-SpCool</v>
      </c>
      <c r="F11" s="1">
        <f>IDEES!E254*IDEES!E141/'TechCool-COM'!F45/'TechCool-COM'!F62</f>
        <v>6.9598269196461716E-4</v>
      </c>
      <c r="G11" s="1">
        <f>IDEES!F254*IDEES!F141/'TechCool-COM'!G45/'TechCool-COM'!G62</f>
        <v>1.1506424156724766E-3</v>
      </c>
      <c r="H11" s="1">
        <f>IDEES!G254*IDEES!G141/'TechCool-COM'!H45/'TechCool-COM'!H62</f>
        <v>0</v>
      </c>
      <c r="I11" s="1">
        <f>IDEES!H254*IDEES!H141/'TechCool-COM'!I45/'TechCool-COM'!I62</f>
        <v>3.6592948418190868E-4</v>
      </c>
      <c r="J11" s="1">
        <f>IDEES!I254*IDEES!I141/'TechCool-COM'!J45/'TechCool-COM'!J62</f>
        <v>0</v>
      </c>
      <c r="K11" s="1">
        <f>IDEES!J254*IDEES!J141/'TechCool-COM'!K45/'TechCool-COM'!K62</f>
        <v>5.6890546490859911E-4</v>
      </c>
      <c r="L11" s="1">
        <f>IDEES!K254*IDEES!K141/'TechCool-COM'!L45/'TechCool-COM'!L62</f>
        <v>5.5591714269510491E-3</v>
      </c>
      <c r="M11" s="1">
        <f>IDEES!L254*IDEES!L141/'TechCool-COM'!M45/'TechCool-COM'!M62</f>
        <v>8.4542322726076756E-5</v>
      </c>
      <c r="N11" s="1">
        <f>IDEES!M254*IDEES!M141/'TechCool-COM'!N45/'TechCool-COM'!N62</f>
        <v>0</v>
      </c>
      <c r="O11" s="1">
        <f>IDEES!N254*IDEES!N141/'TechCool-COM'!O45/'TechCool-COM'!O62</f>
        <v>6.6984347049760555E-3</v>
      </c>
      <c r="P11" s="1">
        <f>IDEES!O254*IDEES!O141/'TechCool-COM'!P45/'TechCool-COM'!P62</f>
        <v>0</v>
      </c>
      <c r="Q11" s="1">
        <f>IDEES!P254*IDEES!P141/'TechCool-COM'!Q45/'TechCool-COM'!Q62</f>
        <v>9.8699684602322098E-3</v>
      </c>
      <c r="R11" s="1">
        <f>IDEES!Q254*IDEES!Q141/'TechCool-COM'!R45/'TechCool-COM'!R62</f>
        <v>2.615671040212521E-4</v>
      </c>
      <c r="S11" s="1">
        <f>IDEES!R254*IDEES!R141/'TechCool-COM'!S45/'TechCool-COM'!S62</f>
        <v>1.4925389880034902E-4</v>
      </c>
      <c r="T11" s="1">
        <f>IDEES!S254*IDEES!S141/'TechCool-COM'!T45/'TechCool-COM'!T62</f>
        <v>6.1700887498179443E-4</v>
      </c>
      <c r="U11" s="1">
        <f>IDEES!T254*IDEES!T141/'TechCool-COM'!U45/'TechCool-COM'!U62</f>
        <v>6.4930401131861192E-4</v>
      </c>
      <c r="V11" s="1">
        <f>IDEES!U254*IDEES!U141/'TechCool-COM'!V45/'TechCool-COM'!V62</f>
        <v>0</v>
      </c>
      <c r="W11" s="1">
        <f>IDEES!V254*IDEES!V141/'TechCool-COM'!W45/'TechCool-COM'!W62</f>
        <v>6.7053156845546932E-3</v>
      </c>
      <c r="X11" s="1">
        <f>IDEES!W254*IDEES!W141/'TechCool-COM'!X45/'TechCool-COM'!X62</f>
        <v>0</v>
      </c>
      <c r="Y11" s="1">
        <f>IDEES!X254*IDEES!X141/'TechCool-COM'!Y45/'TechCool-COM'!Y62</f>
        <v>4.1914161150302746E-4</v>
      </c>
      <c r="Z11" s="1">
        <f>IDEES!Y254*IDEES!Y141/'TechCool-COM'!Z45/'TechCool-COM'!Z62</f>
        <v>0</v>
      </c>
      <c r="AA11" s="1">
        <f>IDEES!Z254*IDEES!Z141/'TechCool-COM'!AA45/'TechCool-COM'!AA62</f>
        <v>0</v>
      </c>
      <c r="AB11" s="1">
        <f>IDEES!AA254*IDEES!AA141/'TechCool-COM'!AB45/'TechCool-COM'!AB62</f>
        <v>5.0870425677387301E-3</v>
      </c>
      <c r="AC11" s="1">
        <f>IDEES!AB254*IDEES!AB141/'TechCool-COM'!AC45/'TechCool-COM'!AC62</f>
        <v>7.3871329993970161E-6</v>
      </c>
      <c r="AD11" s="1">
        <f>IDEES!AC254*IDEES!AC141/'TechCool-COM'!AD45/'TechCool-COM'!AD62</f>
        <v>7.6243659608734335E-4</v>
      </c>
      <c r="AE11" s="1">
        <f>IDEES!AD254*IDEES!AD141/'TechCool-COM'!AE45/'TechCool-COM'!AE62</f>
        <v>1.7033445015614383E-3</v>
      </c>
      <c r="AF11" s="1">
        <f>IDEES!AE254*IDEES!AE141/'TechCool-COM'!AF45/'TechCool-COM'!AF62</f>
        <v>8.7443104196396109E-5</v>
      </c>
      <c r="AG11" s="1">
        <f>IDEES!AF254*IDEES!AF141/'TechCool-COM'!AG45/'TechCool-COM'!AG62</f>
        <v>0</v>
      </c>
      <c r="AH11" s="1">
        <f>IDEES!AG254*IDEES!AG141/'TechCool-COM'!AH45/'TechCool-COM'!AH62</f>
        <v>0</v>
      </c>
      <c r="AI11" s="1">
        <f>IDEES!AH254*IDEES!AH141/'TechCool-COM'!AI45/'TechCool-COM'!AI62</f>
        <v>3.2284557052741805E-4</v>
      </c>
      <c r="AJ11" s="1">
        <f>IDEES!AI254*IDEES!AI141/'TechCool-COM'!AJ45/'TechCool-COM'!AJ62</f>
        <v>1.1099031263275414E-2</v>
      </c>
      <c r="AK11" s="1">
        <f>IDEES!AJ254*IDEES!AJ141/'TechCool-COM'!AK45/'TechCool-COM'!AK62</f>
        <v>0</v>
      </c>
      <c r="AL11" s="1">
        <f>IDEES!AK254*IDEES!AK141/'TechCool-COM'!AL45/'TechCool-COM'!AL62</f>
        <v>0</v>
      </c>
      <c r="AM11" s="1">
        <f>IDEES!AL254*IDEES!AL141/'TechCool-COM'!AM45/'TechCool-COM'!AM62</f>
        <v>0</v>
      </c>
      <c r="AN11" s="1">
        <f>IDEES!AM254*IDEES!AM141/'TechCool-COM'!AN45/'TechCool-COM'!AN62</f>
        <v>1.6651374782404163E-6</v>
      </c>
      <c r="AO11" s="1">
        <f>IDEES!AN254*IDEES!AN141/'TechCool-COM'!AO45/'TechCool-COM'!AO62</f>
        <v>7.5472356201246869E-5</v>
      </c>
      <c r="AP11" s="1">
        <f>IDEES!AO254*IDEES!AO141/'TechCool-COM'!AP45/'TechCool-COM'!AP62</f>
        <v>0</v>
      </c>
      <c r="AQ11" s="7"/>
      <c r="AR11" s="7"/>
      <c r="AS11" s="7"/>
      <c r="AT11" s="7"/>
    </row>
    <row r="12" spans="1:46" x14ac:dyDescent="0.25">
      <c r="A12" t="str">
        <f t="shared" si="0"/>
        <v>Electricity</v>
      </c>
      <c r="C12" t="str">
        <f>TechComm!L120</f>
        <v>C_ES-SC-SS_ELC</v>
      </c>
      <c r="D12" t="str">
        <f t="shared" si="1"/>
        <v>COMELC</v>
      </c>
      <c r="E12" t="str">
        <f>TechComm!C41</f>
        <v>NR_ES-SS-SpCool</v>
      </c>
      <c r="F12" s="1">
        <f>IDEES!E281*IDEES!E140/'TechCool-COM'!F46/'TechCool-COM'!F63</f>
        <v>0.15202004481101347</v>
      </c>
      <c r="G12" s="1">
        <f>IDEES!F281*IDEES!F140/'TechCool-COM'!G46/'TechCool-COM'!G63</f>
        <v>0.33322787551738026</v>
      </c>
      <c r="H12" s="1">
        <f>IDEES!G281*IDEES!G140/'TechCool-COM'!H46/'TechCool-COM'!H63</f>
        <v>8.7835665903244459E-2</v>
      </c>
      <c r="I12" s="1">
        <f>IDEES!H281*IDEES!H140/'TechCool-COM'!I46/'TechCool-COM'!I63</f>
        <v>0.24326889670563542</v>
      </c>
      <c r="J12" s="1">
        <f>IDEES!I281*IDEES!I140/'TechCool-COM'!J46/'TechCool-COM'!J63</f>
        <v>0.1286809639699274</v>
      </c>
      <c r="K12" s="1">
        <f>IDEES!J281*IDEES!J140/'TechCool-COM'!K46/'TechCool-COM'!K63</f>
        <v>0.15275457493386721</v>
      </c>
      <c r="L12" s="1">
        <f>IDEES!K281*IDEES!K140/'TechCool-COM'!L46/'TechCool-COM'!L63</f>
        <v>1.2926403927281784</v>
      </c>
      <c r="M12" s="1">
        <f>IDEES!L281*IDEES!L140/'TechCool-COM'!M46/'TechCool-COM'!M63</f>
        <v>4.4783129017743846E-2</v>
      </c>
      <c r="N12" s="1">
        <f>IDEES!M281*IDEES!M140/'TechCool-COM'!N46/'TechCool-COM'!N63</f>
        <v>1.074354708211726E-3</v>
      </c>
      <c r="O12" s="1">
        <f>IDEES!N281*IDEES!N140/'TechCool-COM'!O46/'TechCool-COM'!O63</f>
        <v>3.1562770020664246</v>
      </c>
      <c r="P12" s="1">
        <f>IDEES!O281*IDEES!O140/'TechCool-COM'!P46/'TechCool-COM'!P63</f>
        <v>3.5040827861493214E-2</v>
      </c>
      <c r="Q12" s="1">
        <f>IDEES!P281*IDEES!P140/'TechCool-COM'!Q46/'TechCool-COM'!Q63</f>
        <v>4.3366523207695007</v>
      </c>
      <c r="R12" s="1">
        <f>IDEES!Q281*IDEES!Q140/'TechCool-COM'!R46/'TechCool-COM'!R63</f>
        <v>0.61657004401200488</v>
      </c>
      <c r="S12" s="1">
        <f>IDEES!R281*IDEES!R140/'TechCool-COM'!S46/'TechCool-COM'!S63</f>
        <v>0.13867532144782363</v>
      </c>
      <c r="T12" s="1">
        <f>IDEES!S281*IDEES!S140/'TechCool-COM'!T46/'TechCool-COM'!T63</f>
        <v>0.115519290089021</v>
      </c>
      <c r="U12" s="1">
        <f>IDEES!T281*IDEES!T140/'TechCool-COM'!U46/'TechCool-COM'!U63</f>
        <v>9.6951037030838738E-2</v>
      </c>
      <c r="V12" s="1">
        <f>IDEES!U281*IDEES!U140/'TechCool-COM'!V46/'TechCool-COM'!V63</f>
        <v>1.4165627601958246E-3</v>
      </c>
      <c r="W12" s="1">
        <f>IDEES!V281*IDEES!V140/'TechCool-COM'!W46/'TechCool-COM'!W63</f>
        <v>3.2954672622949719</v>
      </c>
      <c r="X12" s="1">
        <f>IDEES!W281*IDEES!W140/'TechCool-COM'!X46/'TechCool-COM'!X63</f>
        <v>2.7432222506823603E-3</v>
      </c>
      <c r="Y12" s="1">
        <f>IDEES!X281*IDEES!X140/'TechCool-COM'!Y46/'TechCool-COM'!Y63</f>
        <v>5.3086124267801696E-2</v>
      </c>
      <c r="Z12" s="1">
        <f>IDEES!Y281*IDEES!Y140/'TechCool-COM'!Z46/'TechCool-COM'!Z63</f>
        <v>5.5564768419577425E-3</v>
      </c>
      <c r="AA12" s="1">
        <f>IDEES!Z281*IDEES!Z140/'TechCool-COM'!AA46/'TechCool-COM'!AA63</f>
        <v>2.7229391940545598E-2</v>
      </c>
      <c r="AB12" s="1">
        <f>IDEES!AA281*IDEES!AA140/'TechCool-COM'!AB46/'TechCool-COM'!AB63</f>
        <v>0.81281405124001005</v>
      </c>
      <c r="AC12" s="1">
        <f>IDEES!AB281*IDEES!AB140/'TechCool-COM'!AC46/'TechCool-COM'!AC63</f>
        <v>0.19801815570436357</v>
      </c>
      <c r="AD12" s="1">
        <f>IDEES!AC281*IDEES!AC140/'TechCool-COM'!AD46/'TechCool-COM'!AD63</f>
        <v>0.20302908112030096</v>
      </c>
      <c r="AE12" s="1">
        <f>IDEES!AD281*IDEES!AD140/'TechCool-COM'!AE46/'TechCool-COM'!AE63</f>
        <v>0.49921227201295437</v>
      </c>
      <c r="AF12" s="1">
        <f>IDEES!AE281*IDEES!AE140/'TechCool-COM'!AF46/'TechCool-COM'!AF63</f>
        <v>5.5553649964237541E-2</v>
      </c>
      <c r="AG12" s="1">
        <f>IDEES!AF281*IDEES!AF140/'TechCool-COM'!AG46/'TechCool-COM'!AG63</f>
        <v>9.9138193492523549E-2</v>
      </c>
      <c r="AH12" s="1">
        <f>IDEES!AG281*IDEES!AG140/'TechCool-COM'!AH46/'TechCool-COM'!AH63</f>
        <v>4.9308162898554851E-2</v>
      </c>
      <c r="AI12" s="1">
        <f>IDEES!AH281*IDEES!AH140/'TechCool-COM'!AI46/'TechCool-COM'!AI63</f>
        <v>0.10163069542283194</v>
      </c>
      <c r="AJ12" s="1">
        <f>IDEES!AI281*IDEES!AI140/'TechCool-COM'!AJ46/'TechCool-COM'!AJ63</f>
        <v>1.0080264603650064</v>
      </c>
      <c r="AK12" s="1">
        <f>IDEES!AJ281*IDEES!AJ140/'TechCool-COM'!AK46/'TechCool-COM'!AK63</f>
        <v>3.2967359477214783E-2</v>
      </c>
      <c r="AL12" s="1">
        <f>IDEES!AK281*IDEES!AK140/'TechCool-COM'!AL46/'TechCool-COM'!AL63</f>
        <v>6.004370694277018E-3</v>
      </c>
      <c r="AM12" s="1">
        <f>IDEES!AL281*IDEES!AL140/'TechCool-COM'!AM46/'TechCool-COM'!AM63</f>
        <v>7.3202067979296866E-4</v>
      </c>
      <c r="AN12" s="1">
        <f>IDEES!AM281*IDEES!AM140/'TechCool-COM'!AN46/'TechCool-COM'!AN63</f>
        <v>3.2898525379092464E-2</v>
      </c>
      <c r="AO12" s="1">
        <f>IDEES!AN281*IDEES!AN140/'TechCool-COM'!AO46/'TechCool-COM'!AO63</f>
        <v>7.1836407526442325E-2</v>
      </c>
      <c r="AP12" s="1">
        <f>IDEES!AO281*IDEES!AO140/'TechCool-COM'!AP46/'TechCool-COM'!AP63</f>
        <v>1.1120973359924317E-2</v>
      </c>
      <c r="AQ12" s="7"/>
      <c r="AR12" s="7"/>
      <c r="AS12" s="7"/>
      <c r="AT12" s="7"/>
    </row>
    <row r="13" spans="1:46" x14ac:dyDescent="0.25">
      <c r="A13" t="str">
        <f t="shared" si="0"/>
        <v>Gas</v>
      </c>
      <c r="C13" t="str">
        <f>TechComm!L121</f>
        <v>C_ES-SC-SS_GAS</v>
      </c>
      <c r="D13" t="str">
        <f t="shared" si="1"/>
        <v>COMGAS</v>
      </c>
      <c r="E13" t="str">
        <f>E12</f>
        <v>NR_ES-SS-SpCool</v>
      </c>
      <c r="F13" s="1">
        <f>IDEES!E282*IDEES!E141/'TechCool-COM'!F47/'TechCool-COM'!F64</f>
        <v>4.5474847349937295E-4</v>
      </c>
      <c r="G13" s="1">
        <f>IDEES!F282*IDEES!F141/'TechCool-COM'!G47/'TechCool-COM'!G64</f>
        <v>1.1506424156724766E-3</v>
      </c>
      <c r="H13" s="1">
        <f>IDEES!G282*IDEES!G141/'TechCool-COM'!H47/'TechCool-COM'!H64</f>
        <v>0</v>
      </c>
      <c r="I13" s="1">
        <f>IDEES!H282*IDEES!H141/'TechCool-COM'!I47/'TechCool-COM'!I64</f>
        <v>2.3909484569279457E-4</v>
      </c>
      <c r="J13" s="1">
        <f>IDEES!I282*IDEES!I141/'TechCool-COM'!J47/'TechCool-COM'!J64</f>
        <v>0</v>
      </c>
      <c r="K13" s="1">
        <f>IDEES!J282*IDEES!J141/'TechCool-COM'!K47/'TechCool-COM'!K64</f>
        <v>3.7171742159615217E-4</v>
      </c>
      <c r="L13" s="1">
        <f>IDEES!K282*IDEES!K141/'TechCool-COM'!L47/'TechCool-COM'!L64</f>
        <v>3.6323097535532409E-3</v>
      </c>
      <c r="M13" s="1">
        <f>IDEES!L282*IDEES!L141/'TechCool-COM'!M47/'TechCool-COM'!M64</f>
        <v>7.1382753414721333E-5</v>
      </c>
      <c r="N13" s="1">
        <f>IDEES!M282*IDEES!M141/'TechCool-COM'!N47/'TechCool-COM'!N64</f>
        <v>0</v>
      </c>
      <c r="O13" s="1">
        <f>IDEES!N282*IDEES!N141/'TechCool-COM'!O47/'TechCool-COM'!O64</f>
        <v>8.0087866590000147E-3</v>
      </c>
      <c r="P13" s="1">
        <f>IDEES!O282*IDEES!O141/'TechCool-COM'!P47/'TechCool-COM'!P64</f>
        <v>0</v>
      </c>
      <c r="Q13" s="1">
        <f>IDEES!P282*IDEES!P141/'TechCool-COM'!Q47/'TechCool-COM'!Q64</f>
        <v>9.8699684602322098E-3</v>
      </c>
      <c r="R13" s="1">
        <f>IDEES!Q282*IDEES!Q141/'TechCool-COM'!R47/'TechCool-COM'!R64</f>
        <v>3.1273502323796425E-4</v>
      </c>
      <c r="S13" s="1">
        <f>IDEES!R282*IDEES!R141/'TechCool-COM'!S47/'TechCool-COM'!S64</f>
        <v>1.784510391103747E-4</v>
      </c>
      <c r="T13" s="1">
        <f>IDEES!S282*IDEES!S141/'TechCool-COM'!T47/'TechCool-COM'!T64</f>
        <v>4.0314773236889764E-4</v>
      </c>
      <c r="U13" s="1">
        <f>IDEES!T282*IDEES!T141/'TechCool-COM'!U47/'TechCool-COM'!U64</f>
        <v>2.6833101401814631E-4</v>
      </c>
      <c r="V13" s="1">
        <f>IDEES!U282*IDEES!U141/'TechCool-COM'!V47/'TechCool-COM'!V64</f>
        <v>0</v>
      </c>
      <c r="W13" s="1">
        <f>IDEES!V282*IDEES!V141/'TechCool-COM'!W47/'TechCool-COM'!W64</f>
        <v>8.0170137000741513E-3</v>
      </c>
      <c r="X13" s="1">
        <f>IDEES!W282*IDEES!W141/'TechCool-COM'!X47/'TechCool-COM'!X64</f>
        <v>0</v>
      </c>
      <c r="Y13" s="1">
        <f>IDEES!X282*IDEES!X141/'TechCool-COM'!Y47/'TechCool-COM'!Y64</f>
        <v>2.7386314374145245E-4</v>
      </c>
      <c r="Z13" s="1">
        <f>IDEES!Y282*IDEES!Y141/'TechCool-COM'!Z47/'TechCool-COM'!Z64</f>
        <v>0</v>
      </c>
      <c r="AA13" s="1">
        <f>IDEES!Z282*IDEES!Z141/'TechCool-COM'!AA47/'TechCool-COM'!AA64</f>
        <v>0</v>
      </c>
      <c r="AB13" s="1">
        <f>IDEES!AA282*IDEES!AA141/'TechCool-COM'!AB47/'TechCool-COM'!AB64</f>
        <v>5.0870425677387301E-3</v>
      </c>
      <c r="AC13" s="1">
        <f>IDEES!AB282*IDEES!AB141/'TechCool-COM'!AC47/'TechCool-COM'!AC64</f>
        <v>6.2372770978417879E-6</v>
      </c>
      <c r="AD13" s="1">
        <f>IDEES!AC282*IDEES!AC141/'TechCool-COM'!AD47/'TechCool-COM'!AD64</f>
        <v>4.9816882260687596E-4</v>
      </c>
      <c r="AE13" s="1">
        <f>IDEES!AD282*IDEES!AD141/'TechCool-COM'!AE47/'TechCool-COM'!AE64</f>
        <v>2.0365538100494242E-3</v>
      </c>
      <c r="AF13" s="1">
        <f>IDEES!AE282*IDEES!AE141/'TechCool-COM'!AF47/'TechCool-COM'!AF64</f>
        <v>5.7134492869514243E-5</v>
      </c>
      <c r="AG13" s="1">
        <f>IDEES!AF282*IDEES!AF141/'TechCool-COM'!AG47/'TechCool-COM'!AG64</f>
        <v>0</v>
      </c>
      <c r="AH13" s="1">
        <f>IDEES!AG282*IDEES!AG141/'TechCool-COM'!AH47/'TechCool-COM'!AH64</f>
        <v>0</v>
      </c>
      <c r="AI13" s="1">
        <f>IDEES!AH282*IDEES!AH141/'TechCool-COM'!AI47/'TechCool-COM'!AI64</f>
        <v>2.1094422615446502E-4</v>
      </c>
      <c r="AJ13" s="1">
        <f>IDEES!AI282*IDEES!AI141/'TechCool-COM'!AJ47/'TechCool-COM'!AJ64</f>
        <v>4.5867794770674793E-3</v>
      </c>
      <c r="AK13" s="1">
        <f>IDEES!AJ282*IDEES!AJ141/'TechCool-COM'!AK47/'TechCool-COM'!AK64</f>
        <v>0</v>
      </c>
      <c r="AL13" s="1">
        <f>IDEES!AK282*IDEES!AK141/'TechCool-COM'!AL47/'TechCool-COM'!AL64</f>
        <v>0</v>
      </c>
      <c r="AM13" s="1">
        <f>IDEES!AL282*IDEES!AL141/'TechCool-COM'!AM47/'TechCool-COM'!AM64</f>
        <v>0</v>
      </c>
      <c r="AN13" s="1">
        <f>IDEES!AM282*IDEES!AM141/'TechCool-COM'!AN47/'TechCool-COM'!AN64</f>
        <v>1.9908727051151341E-6</v>
      </c>
      <c r="AO13" s="1">
        <f>IDEES!AN282*IDEES!AN141/'TechCool-COM'!AO47/'TechCool-COM'!AO64</f>
        <v>9.0236305359343424E-5</v>
      </c>
      <c r="AP13" s="1">
        <f>IDEES!AO282*IDEES!AO141/'TechCool-COM'!AP47/'TechCool-COM'!AP64</f>
        <v>0</v>
      </c>
      <c r="AQ13" s="7"/>
      <c r="AR13" s="7"/>
      <c r="AS13" s="7"/>
      <c r="AT13" s="7"/>
    </row>
    <row r="14" spans="1:46" x14ac:dyDescent="0.25">
      <c r="A14" t="str">
        <f t="shared" si="0"/>
        <v>Electricity</v>
      </c>
      <c r="C14" t="str">
        <f>TechComm!L122</f>
        <v>C_ES-SC-OF_ELC</v>
      </c>
      <c r="D14" t="str">
        <f t="shared" si="1"/>
        <v>COMELC</v>
      </c>
      <c r="E14" t="str">
        <f>TechComm!C42</f>
        <v>NR_ES-OF-SpCool</v>
      </c>
      <c r="F14" s="1">
        <f>IDEES!E309*IDEES!E140/'TechCool-COM'!F48/'TechCool-COM'!F65</f>
        <v>0.42100408459512034</v>
      </c>
      <c r="G14" s="1">
        <f>IDEES!F309*IDEES!F140/'TechCool-COM'!G48/'TechCool-COM'!G65</f>
        <v>1.1137089691473687</v>
      </c>
      <c r="H14" s="1">
        <f>IDEES!G309*IDEES!G140/'TechCool-COM'!H48/'TechCool-COM'!H65</f>
        <v>0.24325196170261362</v>
      </c>
      <c r="I14" s="1">
        <f>IDEES!H309*IDEES!H140/'TechCool-COM'!I48/'TechCool-COM'!I65</f>
        <v>0.67370851847427593</v>
      </c>
      <c r="J14" s="1">
        <f>IDEES!I309*IDEES!I140/'TechCool-COM'!J48/'TechCool-COM'!J65</f>
        <v>0.27011523975756641</v>
      </c>
      <c r="K14" s="1">
        <f>IDEES!J309*IDEES!J140/'TechCool-COM'!K48/'TechCool-COM'!K65</f>
        <v>0.42303829121809577</v>
      </c>
      <c r="L14" s="1">
        <f>IDEES!K309*IDEES!K140/'TechCool-COM'!L48/'TechCool-COM'!L65</f>
        <v>3.5798363691297719</v>
      </c>
      <c r="M14" s="1">
        <f>IDEES!L309*IDEES!L140/'TechCool-COM'!M48/'TechCool-COM'!M65</f>
        <v>0.2766288545580044</v>
      </c>
      <c r="N14" s="1">
        <f>IDEES!M309*IDEES!M140/'TechCool-COM'!N48/'TechCool-COM'!N65</f>
        <v>6.6363721973034563E-3</v>
      </c>
      <c r="O14" s="1">
        <f>IDEES!N309*IDEES!N140/'TechCool-COM'!O48/'TechCool-COM'!O65</f>
        <v>6.6253662768154848</v>
      </c>
      <c r="P14" s="1">
        <f>IDEES!O309*IDEES!O140/'TechCool-COM'!P48/'TechCool-COM'!P65</f>
        <v>0.21644990617445295</v>
      </c>
      <c r="Q14" s="1">
        <f>IDEES!P309*IDEES!P140/'TechCool-COM'!Q48/'TechCool-COM'!Q65</f>
        <v>14.493891239488567</v>
      </c>
      <c r="R14" s="1">
        <f>IDEES!Q309*IDEES!Q140/'TechCool-COM'!R48/'TechCool-COM'!R65</f>
        <v>1.294247106390634</v>
      </c>
      <c r="S14" s="1">
        <f>IDEES!R309*IDEES!R140/'TechCool-COM'!S48/'TechCool-COM'!S65</f>
        <v>0.29109447540422867</v>
      </c>
      <c r="T14" s="1">
        <f>IDEES!S309*IDEES!S140/'TechCool-COM'!T48/'TechCool-COM'!T65</f>
        <v>0.31991894909297525</v>
      </c>
      <c r="U14" s="1">
        <f>IDEES!T309*IDEES!T140/'TechCool-COM'!U48/'TechCool-COM'!U65</f>
        <v>0.32823883803720899</v>
      </c>
      <c r="V14" s="1">
        <f>IDEES!U309*IDEES!U140/'TechCool-COM'!V48/'TechCool-COM'!V65</f>
        <v>8.7502178243783202E-3</v>
      </c>
      <c r="W14" s="1">
        <f>IDEES!V309*IDEES!V140/'TechCool-COM'!W48/'TechCool-COM'!W65</f>
        <v>6.9175416643291969</v>
      </c>
      <c r="X14" s="1">
        <f>IDEES!W309*IDEES!W140/'TechCool-COM'!X48/'TechCool-COM'!X65</f>
        <v>7.5970755956902775E-3</v>
      </c>
      <c r="Y14" s="1">
        <f>IDEES!X309*IDEES!X140/'TechCool-COM'!Y48/'TechCool-COM'!Y65</f>
        <v>0.14701663310159405</v>
      </c>
      <c r="Z14" s="1">
        <f>IDEES!Y309*IDEES!Y140/'TechCool-COM'!Z48/'TechCool-COM'!Z65</f>
        <v>1.8570769585647164E-2</v>
      </c>
      <c r="AA14" s="1">
        <f>IDEES!Z309*IDEES!Z140/'TechCool-COM'!AA48/'TechCool-COM'!AA65</f>
        <v>5.7157434212197017E-2</v>
      </c>
      <c r="AB14" s="1">
        <f>IDEES!AA309*IDEES!AA140/'TechCool-COM'!AB48/'TechCool-COM'!AB65</f>
        <v>2.7165743493382903</v>
      </c>
      <c r="AC14" s="1">
        <f>IDEES!AB309*IDEES!AB140/'TechCool-COM'!AC48/'TechCool-COM'!AC65</f>
        <v>1.223173476165162</v>
      </c>
      <c r="AD14" s="1">
        <f>IDEES!AC309*IDEES!AC140/'TechCool-COM'!AD48/'TechCool-COM'!AD65</f>
        <v>0.56226843341285604</v>
      </c>
      <c r="AE14" s="1">
        <f>IDEES!AD309*IDEES!AD140/'TechCool-COM'!AE48/'TechCool-COM'!AE65</f>
        <v>1.0479004693826484</v>
      </c>
      <c r="AF14" s="1">
        <f>IDEES!AE309*IDEES!AE140/'TechCool-COM'!AF48/'TechCool-COM'!AF65</f>
        <v>0.15385019507254574</v>
      </c>
      <c r="AG14" s="1">
        <f>IDEES!AF309*IDEES!AF140/'TechCool-COM'!AG48/'TechCool-COM'!AG65</f>
        <v>0.61238429538767924</v>
      </c>
      <c r="AH14" s="1">
        <f>IDEES!AG309*IDEES!AG140/'TechCool-COM'!AH48/'TechCool-COM'!AH65</f>
        <v>0.10350315876139139</v>
      </c>
      <c r="AI14" s="1">
        <f>IDEES!AH309*IDEES!AH140/'TechCool-COM'!AI48/'TechCool-COM'!AI65</f>
        <v>0.2814558958093073</v>
      </c>
      <c r="AJ14" s="1">
        <f>IDEES!AI309*IDEES!AI140/'TechCool-COM'!AJ48/'TechCool-COM'!AJ65</f>
        <v>3.4127890138578336</v>
      </c>
      <c r="AK14" s="1">
        <f>IDEES!AJ309*IDEES!AJ140/'TechCool-COM'!AK48/'TechCool-COM'!AK65</f>
        <v>6.9202047720460319E-2</v>
      </c>
      <c r="AL14" s="1">
        <f>IDEES!AK309*IDEES!AK140/'TechCool-COM'!AL48/'TechCool-COM'!AL65</f>
        <v>1.2603822505222854E-2</v>
      </c>
      <c r="AM14" s="1">
        <f>IDEES!AL309*IDEES!AL140/'TechCool-COM'!AM48/'TechCool-COM'!AM65</f>
        <v>1.536590458523327E-3</v>
      </c>
      <c r="AN14" s="1">
        <f>IDEES!AM309*IDEES!AM140/'TechCool-COM'!AN48/'TechCool-COM'!AN65</f>
        <v>6.9057557515039142E-2</v>
      </c>
      <c r="AO14" s="1">
        <f>IDEES!AN309*IDEES!AN140/'TechCool-COM'!AO48/'TechCool-COM'!AO65</f>
        <v>0.15079237708276677</v>
      </c>
      <c r="AP14" s="1">
        <f>IDEES!AO309*IDEES!AO140/'TechCool-COM'!AP48/'TechCool-COM'!AP65</f>
        <v>2.3344124047403658E-2</v>
      </c>
      <c r="AQ14" s="7"/>
      <c r="AR14" s="7"/>
      <c r="AS14" s="7"/>
      <c r="AT14" s="7"/>
    </row>
    <row r="15" spans="1:46" x14ac:dyDescent="0.25">
      <c r="A15" t="str">
        <f t="shared" si="0"/>
        <v>Gas</v>
      </c>
      <c r="C15" t="str">
        <f>TechComm!L123</f>
        <v>C_ES-SC-OF_GAS</v>
      </c>
      <c r="D15" t="str">
        <f t="shared" si="1"/>
        <v>COMGAS</v>
      </c>
      <c r="E15" t="str">
        <f>E14</f>
        <v>NR_ES-OF-SpCool</v>
      </c>
      <c r="F15" s="1">
        <f>IDEES!E310*IDEES!E141/'TechCool-COM'!F49/'TechCool-COM'!F66</f>
        <v>1.2593797419586186E-3</v>
      </c>
      <c r="G15" s="1">
        <f>IDEES!F310*IDEES!F141/'TechCool-COM'!G49/'TechCool-COM'!G66</f>
        <v>3.8456590002446936E-3</v>
      </c>
      <c r="H15" s="1">
        <f>IDEES!G310*IDEES!G141/'TechCool-COM'!H49/'TechCool-COM'!H66</f>
        <v>0</v>
      </c>
      <c r="I15" s="1">
        <f>IDEES!H310*IDEES!H141/'TechCool-COM'!I49/'TechCool-COM'!I66</f>
        <v>6.6214890784596029E-4</v>
      </c>
      <c r="J15" s="1">
        <f>IDEES!I310*IDEES!I141/'TechCool-COM'!J49/'TechCool-COM'!J66</f>
        <v>0</v>
      </c>
      <c r="K15" s="1">
        <f>IDEES!J310*IDEES!J141/'TechCool-COM'!K49/'TechCool-COM'!K66</f>
        <v>1.0294336710773603E-3</v>
      </c>
      <c r="L15" s="1">
        <f>IDEES!K310*IDEES!K141/'TechCool-COM'!L49/'TechCool-COM'!L66</f>
        <v>1.0059313195583411E-2</v>
      </c>
      <c r="M15" s="1">
        <f>IDEES!L310*IDEES!L141/'TechCool-COM'!M49/'TechCool-COM'!M66</f>
        <v>4.4093679350737039E-4</v>
      </c>
      <c r="N15" s="1">
        <f>IDEES!M310*IDEES!M141/'TechCool-COM'!N49/'TechCool-COM'!N66</f>
        <v>0</v>
      </c>
      <c r="O15" s="1">
        <f>IDEES!N310*IDEES!N141/'TechCool-COM'!O49/'TechCool-COM'!O66</f>
        <v>1.6811308074040757E-2</v>
      </c>
      <c r="P15" s="1">
        <f>IDEES!O310*IDEES!O141/'TechCool-COM'!P49/'TechCool-COM'!P66</f>
        <v>0</v>
      </c>
      <c r="Q15" s="1">
        <f>IDEES!P310*IDEES!P141/'TechCool-COM'!Q49/'TechCool-COM'!Q66</f>
        <v>3.298725348920855E-2</v>
      </c>
      <c r="R15" s="1">
        <f>IDEES!Q310*IDEES!Q141/'TechCool-COM'!R49/'TechCool-COM'!R66</f>
        <v>6.5646458634124329E-4</v>
      </c>
      <c r="S15" s="1">
        <f>IDEES!R310*IDEES!R141/'TechCool-COM'!S49/'TechCool-COM'!S66</f>
        <v>3.7458800219705029E-4</v>
      </c>
      <c r="T15" s="1">
        <f>IDEES!S310*IDEES!S141/'TechCool-COM'!T49/'TechCool-COM'!T66</f>
        <v>1.1164767266945972E-3</v>
      </c>
      <c r="U15" s="1">
        <f>IDEES!T310*IDEES!T141/'TechCool-COM'!U49/'TechCool-COM'!U66</f>
        <v>9.0846537538991426E-4</v>
      </c>
      <c r="V15" s="1">
        <f>IDEES!U310*IDEES!U141/'TechCool-COM'!V49/'TechCool-COM'!V66</f>
        <v>0</v>
      </c>
      <c r="W15" s="1">
        <f>IDEES!V310*IDEES!V141/'TechCool-COM'!W49/'TechCool-COM'!W66</f>
        <v>1.6828577521701672E-2</v>
      </c>
      <c r="X15" s="1">
        <f>IDEES!W310*IDEES!W141/'TechCool-COM'!X49/'TechCool-COM'!X66</f>
        <v>0</v>
      </c>
      <c r="Y15" s="1">
        <f>IDEES!X310*IDEES!X141/'TechCool-COM'!Y49/'TechCool-COM'!Y66</f>
        <v>7.584361804296682E-4</v>
      </c>
      <c r="Z15" s="1">
        <f>IDEES!Y310*IDEES!Y141/'TechCool-COM'!Z49/'TechCool-COM'!Z66</f>
        <v>0</v>
      </c>
      <c r="AA15" s="1">
        <f>IDEES!Z310*IDEES!Z141/'TechCool-COM'!AA49/'TechCool-COM'!AA66</f>
        <v>0</v>
      </c>
      <c r="AB15" s="1">
        <f>IDEES!AA310*IDEES!AA141/'TechCool-COM'!AB49/'TechCool-COM'!AB66</f>
        <v>1.70018337311327E-2</v>
      </c>
      <c r="AC15" s="1">
        <f>IDEES!AB310*IDEES!AB141/'TechCool-COM'!AC49/'TechCool-COM'!AC66</f>
        <v>3.8528143454496242E-5</v>
      </c>
      <c r="AD15" s="1">
        <f>IDEES!AC310*IDEES!AC141/'TechCool-COM'!AD49/'TechCool-COM'!AD66</f>
        <v>1.3796279917965277E-3</v>
      </c>
      <c r="AE15" s="1">
        <f>IDEES!AD310*IDEES!AD141/'TechCool-COM'!AE49/'TechCool-COM'!AE66</f>
        <v>4.2749463767558053E-3</v>
      </c>
      <c r="AF15" s="1">
        <f>IDEES!AE310*IDEES!AE141/'TechCool-COM'!AF49/'TechCool-COM'!AF66</f>
        <v>1.5822817904861996E-4</v>
      </c>
      <c r="AG15" s="1">
        <f>IDEES!AF310*IDEES!AF141/'TechCool-COM'!AG49/'TechCool-COM'!AG66</f>
        <v>0</v>
      </c>
      <c r="AH15" s="1">
        <f>IDEES!AG310*IDEES!AG141/'TechCool-COM'!AH49/'TechCool-COM'!AH66</f>
        <v>0</v>
      </c>
      <c r="AI15" s="1">
        <f>IDEES!AH310*IDEES!AH141/'TechCool-COM'!AI49/'TechCool-COM'!AI66</f>
        <v>5.8418862422511683E-4</v>
      </c>
      <c r="AJ15" s="1">
        <f>IDEES!AI310*IDEES!AI141/'TechCool-COM'!AJ49/'TechCool-COM'!AJ66</f>
        <v>1.5529067166209368E-2</v>
      </c>
      <c r="AK15" s="1">
        <f>IDEES!AJ310*IDEES!AJ141/'TechCool-COM'!AK49/'TechCool-COM'!AK66</f>
        <v>0</v>
      </c>
      <c r="AL15" s="1">
        <f>IDEES!AK310*IDEES!AK141/'TechCool-COM'!AL49/'TechCool-COM'!AL66</f>
        <v>0</v>
      </c>
      <c r="AM15" s="1">
        <f>IDEES!AL310*IDEES!AL141/'TechCool-COM'!AM49/'TechCool-COM'!AM66</f>
        <v>0</v>
      </c>
      <c r="AN15" s="1">
        <f>IDEES!AM310*IDEES!AM141/'TechCool-COM'!AN49/'TechCool-COM'!AN66</f>
        <v>4.1790568043509867E-6</v>
      </c>
      <c r="AO15" s="1">
        <f>IDEES!AN310*IDEES!AN141/'TechCool-COM'!AO49/'TechCool-COM'!AO66</f>
        <v>1.894157496572084E-4</v>
      </c>
      <c r="AP15" s="1">
        <f>IDEES!AO310*IDEES!AO141/'TechCool-COM'!AP49/'TechCool-COM'!AP66</f>
        <v>0</v>
      </c>
      <c r="AQ15" s="7"/>
      <c r="AR15" s="7"/>
      <c r="AS15" s="7"/>
      <c r="AT15" s="7"/>
    </row>
    <row r="16" spans="1:46" x14ac:dyDescent="0.25"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x14ac:dyDescent="0.25"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x14ac:dyDescent="0.25">
      <c r="E19" s="3" t="s">
        <v>50</v>
      </c>
      <c r="AQ19" s="7"/>
      <c r="AR19" s="7"/>
      <c r="AS19" s="7"/>
      <c r="AT19" s="7"/>
    </row>
    <row r="20" spans="1:46" ht="15.75" thickBot="1" x14ac:dyDescent="0.3">
      <c r="C20" s="178" t="s">
        <v>42</v>
      </c>
      <c r="D20" s="178" t="s">
        <v>47</v>
      </c>
      <c r="E20" s="178" t="s">
        <v>34</v>
      </c>
      <c r="F20" s="177" t="s">
        <v>0</v>
      </c>
      <c r="G20" s="177" t="s">
        <v>1</v>
      </c>
      <c r="H20" s="177" t="s">
        <v>2</v>
      </c>
      <c r="I20" s="177" t="s">
        <v>33</v>
      </c>
      <c r="J20" s="177" t="s">
        <v>3</v>
      </c>
      <c r="K20" s="177" t="s">
        <v>4</v>
      </c>
      <c r="L20" s="177" t="s">
        <v>5</v>
      </c>
      <c r="M20" s="177" t="s">
        <v>6</v>
      </c>
      <c r="N20" s="177" t="s">
        <v>7</v>
      </c>
      <c r="O20" s="177" t="s">
        <v>9</v>
      </c>
      <c r="P20" s="177" t="s">
        <v>10</v>
      </c>
      <c r="Q20" s="177" t="s">
        <v>11</v>
      </c>
      <c r="R20" s="177" t="s">
        <v>8</v>
      </c>
      <c r="S20" s="177" t="s">
        <v>12</v>
      </c>
      <c r="T20" s="177" t="s">
        <v>13</v>
      </c>
      <c r="U20" s="177" t="s">
        <v>14</v>
      </c>
      <c r="V20" s="177" t="s">
        <v>15</v>
      </c>
      <c r="W20" s="177" t="s">
        <v>16</v>
      </c>
      <c r="X20" s="177" t="s">
        <v>17</v>
      </c>
      <c r="Y20" s="177" t="s">
        <v>18</v>
      </c>
      <c r="Z20" s="177" t="s">
        <v>19</v>
      </c>
      <c r="AA20" s="177" t="s">
        <v>20</v>
      </c>
      <c r="AB20" s="177" t="s">
        <v>21</v>
      </c>
      <c r="AC20" s="177" t="s">
        <v>22</v>
      </c>
      <c r="AD20" s="177" t="s">
        <v>23</v>
      </c>
      <c r="AE20" s="177" t="s">
        <v>24</v>
      </c>
      <c r="AF20" s="177" t="s">
        <v>25</v>
      </c>
      <c r="AG20" s="177" t="s">
        <v>26</v>
      </c>
      <c r="AH20" s="177" t="s">
        <v>27</v>
      </c>
      <c r="AI20" s="177" t="s">
        <v>28</v>
      </c>
      <c r="AJ20" s="177" t="s">
        <v>29</v>
      </c>
      <c r="AK20" s="177" t="s">
        <v>121</v>
      </c>
      <c r="AL20" s="177" t="s">
        <v>122</v>
      </c>
      <c r="AM20" s="177" t="s">
        <v>124</v>
      </c>
      <c r="AN20" s="177" t="s">
        <v>125</v>
      </c>
      <c r="AO20" s="177" t="s">
        <v>126</v>
      </c>
      <c r="AP20" s="177" t="s">
        <v>123</v>
      </c>
      <c r="AQ20" s="7"/>
      <c r="AR20" s="7"/>
      <c r="AS20" s="7"/>
      <c r="AT20" s="7"/>
    </row>
    <row r="21" spans="1:46" x14ac:dyDescent="0.25">
      <c r="A21" t="str">
        <f t="shared" ref="A21:A32" si="2">A4</f>
        <v>Electricity</v>
      </c>
      <c r="C21" t="str">
        <f t="shared" ref="C21:C32" si="3">C4</f>
        <v>C_ES-SC-HO_ELC</v>
      </c>
      <c r="E21" t="str">
        <f t="shared" ref="E21:E32" si="4">E4</f>
        <v>NR_ES-HO-SpCool</v>
      </c>
      <c r="F21" s="28">
        <f>IDEES!E140</f>
        <v>2.2036010875512564</v>
      </c>
      <c r="G21" s="28">
        <f>IDEES!F140</f>
        <v>2.232709099794381</v>
      </c>
      <c r="H21" s="28">
        <f>IDEES!G140</f>
        <v>2.0201008899093331</v>
      </c>
      <c r="I21" s="28">
        <f>IDEES!H140</f>
        <v>2.2519111878435503</v>
      </c>
      <c r="J21" s="28">
        <f>IDEES!I140</f>
        <v>1.9551107042675748</v>
      </c>
      <c r="K21" s="28">
        <f>IDEES!J140</f>
        <v>2.1036269014087337</v>
      </c>
      <c r="L21" s="28">
        <f>IDEES!K140</f>
        <v>2.2519111878435503</v>
      </c>
      <c r="M21" s="28">
        <f>IDEES!L140</f>
        <v>2.1541930813179935</v>
      </c>
      <c r="N21" s="28">
        <f>IDEES!M140</f>
        <v>2.1036269292494594</v>
      </c>
      <c r="O21" s="28">
        <f>IDEES!N140</f>
        <v>2.051819132354777</v>
      </c>
      <c r="P21" s="28">
        <f>IDEES!O140</f>
        <v>2.1138398243081316</v>
      </c>
      <c r="Q21" s="28">
        <f>IDEES!P140</f>
        <v>2.154191105095498</v>
      </c>
      <c r="R21" s="28">
        <f>IDEES!Q140</f>
        <v>1.9551094054621732</v>
      </c>
      <c r="S21" s="28">
        <f>IDEES!R140</f>
        <v>2.1239979385393308</v>
      </c>
      <c r="T21" s="28">
        <f>IDEES!S140</f>
        <v>2.1240011576121036</v>
      </c>
      <c r="U21" s="28">
        <f>IDEES!T140</f>
        <v>2.1740872276841787</v>
      </c>
      <c r="V21" s="28">
        <f>IDEES!U140</f>
        <v>2.1541930813179935</v>
      </c>
      <c r="W21" s="28">
        <f>IDEES!V140</f>
        <v>2.1541944629657142</v>
      </c>
      <c r="X21" s="28">
        <f>IDEES!W140</f>
        <v>2.1036261670544745</v>
      </c>
      <c r="Y21" s="28">
        <f>IDEES!X140</f>
        <v>2.1541900762907327</v>
      </c>
      <c r="Z21" s="28">
        <f>IDEES!Y140</f>
        <v>2.1441779203330693</v>
      </c>
      <c r="AA21" s="28">
        <f>IDEES!Z140</f>
        <v>1.944074450007987</v>
      </c>
      <c r="AB21" s="28">
        <f>IDEES!AA140</f>
        <v>2.2327096091328342</v>
      </c>
      <c r="AC21" s="28">
        <f>IDEES!AB140</f>
        <v>2.1541930813179935</v>
      </c>
      <c r="AD21" s="28">
        <f>IDEES!AC140</f>
        <v>2.1441819158482209</v>
      </c>
      <c r="AE21" s="28">
        <f>IDEES!AD140</f>
        <v>2.0830582856134727</v>
      </c>
      <c r="AF21" s="28">
        <f>IDEES!AE140</f>
        <v>2.1290619868407821</v>
      </c>
      <c r="AG21" s="28">
        <f>IDEES!AF140</f>
        <v>2.1036285380547675</v>
      </c>
      <c r="AH21" s="28">
        <f>IDEES!AG140</f>
        <v>2.1938110876840957</v>
      </c>
      <c r="AI21" s="28">
        <f>IDEES!AH140</f>
        <v>2.1239963937182469</v>
      </c>
      <c r="AJ21" s="28">
        <f>IDEES!AI140</f>
        <v>2.1541899573103138</v>
      </c>
      <c r="AK21" s="28">
        <f>IDEES!AJ140</f>
        <v>1.9551094054621732</v>
      </c>
      <c r="AL21" s="28">
        <f>IDEES!AK140</f>
        <v>1.9551094054621732</v>
      </c>
      <c r="AM21" s="28">
        <f>IDEES!AL140</f>
        <v>1.9551094054621732</v>
      </c>
      <c r="AN21" s="28">
        <f>IDEES!AM140</f>
        <v>1.9551094054621732</v>
      </c>
      <c r="AO21" s="28">
        <f>IDEES!AN140</f>
        <v>1.9551094054621732</v>
      </c>
      <c r="AP21" s="28">
        <f>IDEES!AO140</f>
        <v>1.9551094054621732</v>
      </c>
      <c r="AQ21" s="29"/>
      <c r="AR21" s="7"/>
      <c r="AS21" s="7"/>
      <c r="AT21" s="7"/>
    </row>
    <row r="22" spans="1:46" x14ac:dyDescent="0.25">
      <c r="A22" t="str">
        <f t="shared" si="2"/>
        <v>Gas</v>
      </c>
      <c r="C22" t="str">
        <f t="shared" si="3"/>
        <v>C_ES-SC-HO_GAS</v>
      </c>
      <c r="E22" t="str">
        <f t="shared" si="4"/>
        <v>NR_ES-HO-SpCool</v>
      </c>
      <c r="F22" s="28">
        <f>IDEES!E141</f>
        <v>1.79086051436869</v>
      </c>
      <c r="G22" s="28">
        <f>IDEES!F141</f>
        <v>1.8145178266445889</v>
      </c>
      <c r="H22" s="28">
        <f>IDEES!G141</f>
        <v>1.7</v>
      </c>
      <c r="I22" s="28">
        <f>IDEES!H141</f>
        <v>1.8301256397641408</v>
      </c>
      <c r="J22" s="28">
        <f>IDEES!I141</f>
        <v>1.7</v>
      </c>
      <c r="K22" s="28">
        <f>IDEES!J141</f>
        <v>1.7096214172721667</v>
      </c>
      <c r="L22" s="28">
        <f>IDEES!K141</f>
        <v>1.8301256397641408</v>
      </c>
      <c r="M22" s="28">
        <f>IDEES!L141</f>
        <v>1.7507099674778364</v>
      </c>
      <c r="N22" s="28">
        <f>IDEES!M141</f>
        <v>1.7</v>
      </c>
      <c r="O22" s="28">
        <f>IDEES!N141</f>
        <v>1.6675139750869312</v>
      </c>
      <c r="P22" s="28">
        <f>IDEES!O141</f>
        <v>1.7</v>
      </c>
      <c r="Q22" s="28">
        <f>IDEES!P141</f>
        <v>1.7507091073302901</v>
      </c>
      <c r="R22" s="28">
        <f>IDEES!Q141</f>
        <v>1.5889244924993735</v>
      </c>
      <c r="S22" s="28">
        <f>IDEES!R141</f>
        <v>1.7261734353059859</v>
      </c>
      <c r="T22" s="28">
        <f>IDEES!S141</f>
        <v>1.726173315611135</v>
      </c>
      <c r="U22" s="28">
        <f>IDEES!T141</f>
        <v>1.7668849867827006</v>
      </c>
      <c r="V22" s="28">
        <f>IDEES!U141</f>
        <v>1.7507099674778364</v>
      </c>
      <c r="W22" s="28">
        <f>IDEES!V141</f>
        <v>1.7507107436744773</v>
      </c>
      <c r="X22" s="28">
        <f>IDEES!W141</f>
        <v>1.7</v>
      </c>
      <c r="Y22" s="28">
        <f>IDEES!X141</f>
        <v>1.7507057343830066</v>
      </c>
      <c r="Z22" s="28">
        <f>IDEES!Y141</f>
        <v>1.7</v>
      </c>
      <c r="AA22" s="28">
        <f>IDEES!Z141</f>
        <v>1.7</v>
      </c>
      <c r="AB22" s="28">
        <f>IDEES!AA141</f>
        <v>1.8145208397759682</v>
      </c>
      <c r="AC22" s="28">
        <f>IDEES!AB141</f>
        <v>1.7507099674778364</v>
      </c>
      <c r="AD22" s="28">
        <f>IDEES!AC141</f>
        <v>1.7425659796389665</v>
      </c>
      <c r="AE22" s="28">
        <f>IDEES!AD141</f>
        <v>1.6928966085834658</v>
      </c>
      <c r="AF22" s="28">
        <f>IDEES!AE141</f>
        <v>1.7302896689308775</v>
      </c>
      <c r="AG22" s="28">
        <f>IDEES!AF141</f>
        <v>1.7</v>
      </c>
      <c r="AH22" s="28">
        <f>IDEES!AG141</f>
        <v>1.7</v>
      </c>
      <c r="AI22" s="28">
        <f>IDEES!AH141</f>
        <v>1.7261694637115623</v>
      </c>
      <c r="AJ22" s="28">
        <f>IDEES!AI141</f>
        <v>1.750705589957454</v>
      </c>
      <c r="AK22" s="28">
        <f>IDEES!AJ141</f>
        <v>1.5889244924993735</v>
      </c>
      <c r="AL22" s="28">
        <f>IDEES!AK141</f>
        <v>1.5889244924993735</v>
      </c>
      <c r="AM22" s="28">
        <f>IDEES!AL141</f>
        <v>1.5889244924993735</v>
      </c>
      <c r="AN22" s="28">
        <f>IDEES!AM141</f>
        <v>1.5889244924993735</v>
      </c>
      <c r="AO22" s="28">
        <f>IDEES!AN141</f>
        <v>1.5889244924993735</v>
      </c>
      <c r="AP22" s="28">
        <f>IDEES!AO141</f>
        <v>1.5889244924993735</v>
      </c>
      <c r="AQ22" s="29"/>
      <c r="AR22" s="7"/>
      <c r="AS22" s="7"/>
      <c r="AT22" s="7"/>
    </row>
    <row r="23" spans="1:46" x14ac:dyDescent="0.25">
      <c r="A23" t="str">
        <f t="shared" si="2"/>
        <v>Electricity</v>
      </c>
      <c r="C23" t="str">
        <f t="shared" si="3"/>
        <v>C_ES-SC-HR_ELC</v>
      </c>
      <c r="E23" t="str">
        <f t="shared" si="4"/>
        <v>NR_ES-HR-SpCool</v>
      </c>
      <c r="F23" s="28">
        <f t="shared" ref="F23:AJ23" si="5">F21</f>
        <v>2.2036010875512564</v>
      </c>
      <c r="G23" s="28">
        <f t="shared" si="5"/>
        <v>2.232709099794381</v>
      </c>
      <c r="H23" s="28">
        <f t="shared" si="5"/>
        <v>2.0201008899093331</v>
      </c>
      <c r="I23" s="28">
        <f t="shared" si="5"/>
        <v>2.2519111878435503</v>
      </c>
      <c r="J23" s="28">
        <f t="shared" si="5"/>
        <v>1.9551107042675748</v>
      </c>
      <c r="K23" s="28">
        <f t="shared" si="5"/>
        <v>2.1036269014087337</v>
      </c>
      <c r="L23" s="28">
        <f t="shared" si="5"/>
        <v>2.2519111878435503</v>
      </c>
      <c r="M23" s="28">
        <f t="shared" si="5"/>
        <v>2.1541930813179935</v>
      </c>
      <c r="N23" s="28">
        <f t="shared" si="5"/>
        <v>2.1036269292494594</v>
      </c>
      <c r="O23" s="28">
        <f t="shared" si="5"/>
        <v>2.051819132354777</v>
      </c>
      <c r="P23" s="28">
        <f t="shared" si="5"/>
        <v>2.1138398243081316</v>
      </c>
      <c r="Q23" s="28">
        <f t="shared" si="5"/>
        <v>2.154191105095498</v>
      </c>
      <c r="R23" s="28">
        <f t="shared" si="5"/>
        <v>1.9551094054621732</v>
      </c>
      <c r="S23" s="28">
        <f t="shared" si="5"/>
        <v>2.1239979385393308</v>
      </c>
      <c r="T23" s="28">
        <f t="shared" si="5"/>
        <v>2.1240011576121036</v>
      </c>
      <c r="U23" s="28">
        <f t="shared" si="5"/>
        <v>2.1740872276841787</v>
      </c>
      <c r="V23" s="28">
        <f t="shared" si="5"/>
        <v>2.1541930813179935</v>
      </c>
      <c r="W23" s="28">
        <f t="shared" si="5"/>
        <v>2.1541944629657142</v>
      </c>
      <c r="X23" s="28">
        <f t="shared" si="5"/>
        <v>2.1036261670544745</v>
      </c>
      <c r="Y23" s="28">
        <f t="shared" si="5"/>
        <v>2.1541900762907327</v>
      </c>
      <c r="Z23" s="28">
        <f t="shared" si="5"/>
        <v>2.1441779203330693</v>
      </c>
      <c r="AA23" s="28">
        <f t="shared" si="5"/>
        <v>1.944074450007987</v>
      </c>
      <c r="AB23" s="28">
        <f t="shared" si="5"/>
        <v>2.2327096091328342</v>
      </c>
      <c r="AC23" s="28">
        <f t="shared" si="5"/>
        <v>2.1541930813179935</v>
      </c>
      <c r="AD23" s="28">
        <f t="shared" si="5"/>
        <v>2.1441819158482209</v>
      </c>
      <c r="AE23" s="28">
        <f t="shared" si="5"/>
        <v>2.0830582856134727</v>
      </c>
      <c r="AF23" s="28">
        <f t="shared" si="5"/>
        <v>2.1290619868407821</v>
      </c>
      <c r="AG23" s="28">
        <f t="shared" si="5"/>
        <v>2.1036285380547675</v>
      </c>
      <c r="AH23" s="28">
        <f t="shared" si="5"/>
        <v>2.1938110876840957</v>
      </c>
      <c r="AI23" s="28">
        <f t="shared" si="5"/>
        <v>2.1239963937182469</v>
      </c>
      <c r="AJ23" s="28">
        <f t="shared" si="5"/>
        <v>2.1541899573103138</v>
      </c>
      <c r="AK23" s="28">
        <f t="shared" ref="AK23:AP23" si="6">AK21</f>
        <v>1.9551094054621732</v>
      </c>
      <c r="AL23" s="28">
        <f t="shared" si="6"/>
        <v>1.9551094054621732</v>
      </c>
      <c r="AM23" s="28">
        <f t="shared" si="6"/>
        <v>1.9551094054621732</v>
      </c>
      <c r="AN23" s="28">
        <f t="shared" si="6"/>
        <v>1.9551094054621732</v>
      </c>
      <c r="AO23" s="28">
        <f t="shared" si="6"/>
        <v>1.9551094054621732</v>
      </c>
      <c r="AP23" s="28">
        <f t="shared" si="6"/>
        <v>1.9551094054621732</v>
      </c>
      <c r="AQ23" s="29"/>
      <c r="AR23" s="7"/>
      <c r="AS23" s="7"/>
      <c r="AT23" s="7"/>
    </row>
    <row r="24" spans="1:46" x14ac:dyDescent="0.25">
      <c r="A24" t="str">
        <f t="shared" si="2"/>
        <v>Gas</v>
      </c>
      <c r="C24" t="str">
        <f t="shared" si="3"/>
        <v>C_ES-SC-HR_GAS</v>
      </c>
      <c r="E24" t="str">
        <f t="shared" si="4"/>
        <v>NR_ES-HR-SpCool</v>
      </c>
      <c r="F24" s="28">
        <f t="shared" ref="F24:AJ24" si="7">F22</f>
        <v>1.79086051436869</v>
      </c>
      <c r="G24" s="28">
        <f t="shared" si="7"/>
        <v>1.8145178266445889</v>
      </c>
      <c r="H24" s="28">
        <f t="shared" si="7"/>
        <v>1.7</v>
      </c>
      <c r="I24" s="28">
        <f t="shared" si="7"/>
        <v>1.8301256397641408</v>
      </c>
      <c r="J24" s="28">
        <f t="shared" si="7"/>
        <v>1.7</v>
      </c>
      <c r="K24" s="28">
        <f t="shared" si="7"/>
        <v>1.7096214172721667</v>
      </c>
      <c r="L24" s="28">
        <f t="shared" si="7"/>
        <v>1.8301256397641408</v>
      </c>
      <c r="M24" s="28">
        <f t="shared" si="7"/>
        <v>1.7507099674778364</v>
      </c>
      <c r="N24" s="28">
        <f t="shared" si="7"/>
        <v>1.7</v>
      </c>
      <c r="O24" s="28">
        <f t="shared" si="7"/>
        <v>1.6675139750869312</v>
      </c>
      <c r="P24" s="28">
        <f t="shared" si="7"/>
        <v>1.7</v>
      </c>
      <c r="Q24" s="28">
        <f t="shared" si="7"/>
        <v>1.7507091073302901</v>
      </c>
      <c r="R24" s="28">
        <f t="shared" si="7"/>
        <v>1.5889244924993735</v>
      </c>
      <c r="S24" s="28">
        <f t="shared" si="7"/>
        <v>1.7261734353059859</v>
      </c>
      <c r="T24" s="28">
        <f t="shared" si="7"/>
        <v>1.726173315611135</v>
      </c>
      <c r="U24" s="28">
        <f t="shared" si="7"/>
        <v>1.7668849867827006</v>
      </c>
      <c r="V24" s="28">
        <f t="shared" si="7"/>
        <v>1.7507099674778364</v>
      </c>
      <c r="W24" s="28">
        <f t="shared" si="7"/>
        <v>1.7507107436744773</v>
      </c>
      <c r="X24" s="28">
        <f t="shared" si="7"/>
        <v>1.7</v>
      </c>
      <c r="Y24" s="28">
        <f t="shared" si="7"/>
        <v>1.7507057343830066</v>
      </c>
      <c r="Z24" s="28">
        <f t="shared" si="7"/>
        <v>1.7</v>
      </c>
      <c r="AA24" s="28">
        <f t="shared" si="7"/>
        <v>1.7</v>
      </c>
      <c r="AB24" s="28">
        <f t="shared" si="7"/>
        <v>1.8145208397759682</v>
      </c>
      <c r="AC24" s="28">
        <f t="shared" si="7"/>
        <v>1.7507099674778364</v>
      </c>
      <c r="AD24" s="28">
        <f t="shared" si="7"/>
        <v>1.7425659796389665</v>
      </c>
      <c r="AE24" s="28">
        <f t="shared" si="7"/>
        <v>1.6928966085834658</v>
      </c>
      <c r="AF24" s="28">
        <f t="shared" si="7"/>
        <v>1.7302896689308775</v>
      </c>
      <c r="AG24" s="28">
        <f t="shared" si="7"/>
        <v>1.7</v>
      </c>
      <c r="AH24" s="28">
        <f t="shared" si="7"/>
        <v>1.7</v>
      </c>
      <c r="AI24" s="28">
        <f t="shared" si="7"/>
        <v>1.7261694637115623</v>
      </c>
      <c r="AJ24" s="28">
        <f t="shared" si="7"/>
        <v>1.750705589957454</v>
      </c>
      <c r="AK24" s="28">
        <f t="shared" ref="AK24:AP24" si="8">AK22</f>
        <v>1.5889244924993735</v>
      </c>
      <c r="AL24" s="28">
        <f t="shared" si="8"/>
        <v>1.5889244924993735</v>
      </c>
      <c r="AM24" s="28">
        <f t="shared" si="8"/>
        <v>1.5889244924993735</v>
      </c>
      <c r="AN24" s="28">
        <f t="shared" si="8"/>
        <v>1.5889244924993735</v>
      </c>
      <c r="AO24" s="28">
        <f t="shared" si="8"/>
        <v>1.5889244924993735</v>
      </c>
      <c r="AP24" s="28">
        <f t="shared" si="8"/>
        <v>1.5889244924993735</v>
      </c>
      <c r="AQ24" s="29"/>
      <c r="AR24" s="7"/>
      <c r="AS24" s="7"/>
      <c r="AT24" s="7"/>
    </row>
    <row r="25" spans="1:46" x14ac:dyDescent="0.25">
      <c r="A25" t="str">
        <f t="shared" si="2"/>
        <v>Electricity</v>
      </c>
      <c r="C25" t="str">
        <f t="shared" si="3"/>
        <v>C_ES-SC-SR_ELC</v>
      </c>
      <c r="E25" t="str">
        <f t="shared" si="4"/>
        <v>NR_ES-SR-SpCool</v>
      </c>
      <c r="F25" s="28">
        <f t="shared" ref="F25:AJ25" si="9">F23</f>
        <v>2.2036010875512564</v>
      </c>
      <c r="G25" s="28">
        <f t="shared" si="9"/>
        <v>2.232709099794381</v>
      </c>
      <c r="H25" s="28">
        <f t="shared" si="9"/>
        <v>2.0201008899093331</v>
      </c>
      <c r="I25" s="28">
        <f t="shared" si="9"/>
        <v>2.2519111878435503</v>
      </c>
      <c r="J25" s="28">
        <f t="shared" si="9"/>
        <v>1.9551107042675748</v>
      </c>
      <c r="K25" s="28">
        <f t="shared" si="9"/>
        <v>2.1036269014087337</v>
      </c>
      <c r="L25" s="28">
        <f t="shared" si="9"/>
        <v>2.2519111878435503</v>
      </c>
      <c r="M25" s="28">
        <f t="shared" si="9"/>
        <v>2.1541930813179935</v>
      </c>
      <c r="N25" s="28">
        <f t="shared" si="9"/>
        <v>2.1036269292494594</v>
      </c>
      <c r="O25" s="28">
        <f t="shared" si="9"/>
        <v>2.051819132354777</v>
      </c>
      <c r="P25" s="28">
        <f t="shared" si="9"/>
        <v>2.1138398243081316</v>
      </c>
      <c r="Q25" s="28">
        <f t="shared" si="9"/>
        <v>2.154191105095498</v>
      </c>
      <c r="R25" s="28">
        <f t="shared" si="9"/>
        <v>1.9551094054621732</v>
      </c>
      <c r="S25" s="28">
        <f t="shared" si="9"/>
        <v>2.1239979385393308</v>
      </c>
      <c r="T25" s="28">
        <f t="shared" si="9"/>
        <v>2.1240011576121036</v>
      </c>
      <c r="U25" s="28">
        <f t="shared" si="9"/>
        <v>2.1740872276841787</v>
      </c>
      <c r="V25" s="28">
        <f t="shared" si="9"/>
        <v>2.1541930813179935</v>
      </c>
      <c r="W25" s="28">
        <f t="shared" si="9"/>
        <v>2.1541944629657142</v>
      </c>
      <c r="X25" s="28">
        <f t="shared" si="9"/>
        <v>2.1036261670544745</v>
      </c>
      <c r="Y25" s="28">
        <f t="shared" si="9"/>
        <v>2.1541900762907327</v>
      </c>
      <c r="Z25" s="28">
        <f t="shared" si="9"/>
        <v>2.1441779203330693</v>
      </c>
      <c r="AA25" s="28">
        <f t="shared" si="9"/>
        <v>1.944074450007987</v>
      </c>
      <c r="AB25" s="28">
        <f t="shared" si="9"/>
        <v>2.2327096091328342</v>
      </c>
      <c r="AC25" s="28">
        <f t="shared" si="9"/>
        <v>2.1541930813179935</v>
      </c>
      <c r="AD25" s="28">
        <f t="shared" si="9"/>
        <v>2.1441819158482209</v>
      </c>
      <c r="AE25" s="28">
        <f t="shared" si="9"/>
        <v>2.0830582856134727</v>
      </c>
      <c r="AF25" s="28">
        <f t="shared" si="9"/>
        <v>2.1290619868407821</v>
      </c>
      <c r="AG25" s="28">
        <f t="shared" si="9"/>
        <v>2.1036285380547675</v>
      </c>
      <c r="AH25" s="28">
        <f t="shared" si="9"/>
        <v>2.1938110876840957</v>
      </c>
      <c r="AI25" s="28">
        <f t="shared" si="9"/>
        <v>2.1239963937182469</v>
      </c>
      <c r="AJ25" s="28">
        <f t="shared" si="9"/>
        <v>2.1541899573103138</v>
      </c>
      <c r="AK25" s="28">
        <f t="shared" ref="AK25:AP25" si="10">AK23</f>
        <v>1.9551094054621732</v>
      </c>
      <c r="AL25" s="28">
        <f t="shared" si="10"/>
        <v>1.9551094054621732</v>
      </c>
      <c r="AM25" s="28">
        <f t="shared" si="10"/>
        <v>1.9551094054621732</v>
      </c>
      <c r="AN25" s="28">
        <f t="shared" si="10"/>
        <v>1.9551094054621732</v>
      </c>
      <c r="AO25" s="28">
        <f t="shared" si="10"/>
        <v>1.9551094054621732</v>
      </c>
      <c r="AP25" s="28">
        <f t="shared" si="10"/>
        <v>1.9551094054621732</v>
      </c>
      <c r="AQ25" s="2"/>
    </row>
    <row r="26" spans="1:46" x14ac:dyDescent="0.25">
      <c r="A26" t="str">
        <f t="shared" si="2"/>
        <v>Gas</v>
      </c>
      <c r="C26" t="str">
        <f t="shared" si="3"/>
        <v>C_ES-SC-SR_GAS</v>
      </c>
      <c r="E26" t="str">
        <f t="shared" si="4"/>
        <v>NR_ES-SR-SpCool</v>
      </c>
      <c r="F26" s="28">
        <f t="shared" ref="F26:AJ26" si="11">F24</f>
        <v>1.79086051436869</v>
      </c>
      <c r="G26" s="28">
        <f t="shared" si="11"/>
        <v>1.8145178266445889</v>
      </c>
      <c r="H26" s="28">
        <f t="shared" si="11"/>
        <v>1.7</v>
      </c>
      <c r="I26" s="28">
        <f t="shared" si="11"/>
        <v>1.8301256397641408</v>
      </c>
      <c r="J26" s="28">
        <f t="shared" si="11"/>
        <v>1.7</v>
      </c>
      <c r="K26" s="28">
        <f t="shared" si="11"/>
        <v>1.7096214172721667</v>
      </c>
      <c r="L26" s="28">
        <f t="shared" si="11"/>
        <v>1.8301256397641408</v>
      </c>
      <c r="M26" s="28">
        <f t="shared" si="11"/>
        <v>1.7507099674778364</v>
      </c>
      <c r="N26" s="28">
        <f t="shared" si="11"/>
        <v>1.7</v>
      </c>
      <c r="O26" s="28">
        <f t="shared" si="11"/>
        <v>1.6675139750869312</v>
      </c>
      <c r="P26" s="28">
        <f t="shared" si="11"/>
        <v>1.7</v>
      </c>
      <c r="Q26" s="28">
        <f t="shared" si="11"/>
        <v>1.7507091073302901</v>
      </c>
      <c r="R26" s="28">
        <f t="shared" si="11"/>
        <v>1.5889244924993735</v>
      </c>
      <c r="S26" s="28">
        <f t="shared" si="11"/>
        <v>1.7261734353059859</v>
      </c>
      <c r="T26" s="28">
        <f t="shared" si="11"/>
        <v>1.726173315611135</v>
      </c>
      <c r="U26" s="28">
        <f t="shared" si="11"/>
        <v>1.7668849867827006</v>
      </c>
      <c r="V26" s="28">
        <f t="shared" si="11"/>
        <v>1.7507099674778364</v>
      </c>
      <c r="W26" s="28">
        <f t="shared" si="11"/>
        <v>1.7507107436744773</v>
      </c>
      <c r="X26" s="28">
        <f t="shared" si="11"/>
        <v>1.7</v>
      </c>
      <c r="Y26" s="28">
        <f t="shared" si="11"/>
        <v>1.7507057343830066</v>
      </c>
      <c r="Z26" s="28">
        <f t="shared" si="11"/>
        <v>1.7</v>
      </c>
      <c r="AA26" s="28">
        <f t="shared" si="11"/>
        <v>1.7</v>
      </c>
      <c r="AB26" s="28">
        <f t="shared" si="11"/>
        <v>1.8145208397759682</v>
      </c>
      <c r="AC26" s="28">
        <f t="shared" si="11"/>
        <v>1.7507099674778364</v>
      </c>
      <c r="AD26" s="28">
        <f t="shared" si="11"/>
        <v>1.7425659796389665</v>
      </c>
      <c r="AE26" s="28">
        <f t="shared" si="11"/>
        <v>1.6928966085834658</v>
      </c>
      <c r="AF26" s="28">
        <f t="shared" si="11"/>
        <v>1.7302896689308775</v>
      </c>
      <c r="AG26" s="28">
        <f t="shared" si="11"/>
        <v>1.7</v>
      </c>
      <c r="AH26" s="28">
        <f t="shared" si="11"/>
        <v>1.7</v>
      </c>
      <c r="AI26" s="28">
        <f t="shared" si="11"/>
        <v>1.7261694637115623</v>
      </c>
      <c r="AJ26" s="28">
        <f t="shared" si="11"/>
        <v>1.750705589957454</v>
      </c>
      <c r="AK26" s="28">
        <f t="shared" ref="AK26:AP26" si="12">AK24</f>
        <v>1.5889244924993735</v>
      </c>
      <c r="AL26" s="28">
        <f t="shared" si="12"/>
        <v>1.5889244924993735</v>
      </c>
      <c r="AM26" s="28">
        <f t="shared" si="12"/>
        <v>1.5889244924993735</v>
      </c>
      <c r="AN26" s="28">
        <f t="shared" si="12"/>
        <v>1.5889244924993735</v>
      </c>
      <c r="AO26" s="28">
        <f t="shared" si="12"/>
        <v>1.5889244924993735</v>
      </c>
      <c r="AP26" s="28">
        <f t="shared" si="12"/>
        <v>1.5889244924993735</v>
      </c>
      <c r="AQ26" s="2"/>
    </row>
    <row r="27" spans="1:46" x14ac:dyDescent="0.25">
      <c r="A27" t="str">
        <f t="shared" si="2"/>
        <v>Electricity</v>
      </c>
      <c r="C27" t="str">
        <f t="shared" si="3"/>
        <v>C_ES-SC-SL_ELC</v>
      </c>
      <c r="E27" t="str">
        <f t="shared" si="4"/>
        <v>NR_ES-SL-SpCool</v>
      </c>
      <c r="F27" s="28">
        <f t="shared" ref="F27:AJ27" si="13">F25</f>
        <v>2.2036010875512564</v>
      </c>
      <c r="G27" s="28">
        <f t="shared" si="13"/>
        <v>2.232709099794381</v>
      </c>
      <c r="H27" s="28">
        <f t="shared" si="13"/>
        <v>2.0201008899093331</v>
      </c>
      <c r="I27" s="28">
        <f t="shared" si="13"/>
        <v>2.2519111878435503</v>
      </c>
      <c r="J27" s="28">
        <f t="shared" si="13"/>
        <v>1.9551107042675748</v>
      </c>
      <c r="K27" s="28">
        <f t="shared" si="13"/>
        <v>2.1036269014087337</v>
      </c>
      <c r="L27" s="28">
        <f t="shared" si="13"/>
        <v>2.2519111878435503</v>
      </c>
      <c r="M27" s="28">
        <f t="shared" si="13"/>
        <v>2.1541930813179935</v>
      </c>
      <c r="N27" s="28">
        <f t="shared" si="13"/>
        <v>2.1036269292494594</v>
      </c>
      <c r="O27" s="28">
        <f t="shared" si="13"/>
        <v>2.051819132354777</v>
      </c>
      <c r="P27" s="28">
        <f t="shared" si="13"/>
        <v>2.1138398243081316</v>
      </c>
      <c r="Q27" s="28">
        <f t="shared" si="13"/>
        <v>2.154191105095498</v>
      </c>
      <c r="R27" s="28">
        <f t="shared" si="13"/>
        <v>1.9551094054621732</v>
      </c>
      <c r="S27" s="28">
        <f t="shared" si="13"/>
        <v>2.1239979385393308</v>
      </c>
      <c r="T27" s="28">
        <f t="shared" si="13"/>
        <v>2.1240011576121036</v>
      </c>
      <c r="U27" s="28">
        <f t="shared" si="13"/>
        <v>2.1740872276841787</v>
      </c>
      <c r="V27" s="28">
        <f t="shared" si="13"/>
        <v>2.1541930813179935</v>
      </c>
      <c r="W27" s="28">
        <f t="shared" si="13"/>
        <v>2.1541944629657142</v>
      </c>
      <c r="X27" s="28">
        <f t="shared" si="13"/>
        <v>2.1036261670544745</v>
      </c>
      <c r="Y27" s="28">
        <f t="shared" si="13"/>
        <v>2.1541900762907327</v>
      </c>
      <c r="Z27" s="28">
        <f t="shared" si="13"/>
        <v>2.1441779203330693</v>
      </c>
      <c r="AA27" s="28">
        <f t="shared" si="13"/>
        <v>1.944074450007987</v>
      </c>
      <c r="AB27" s="28">
        <f t="shared" si="13"/>
        <v>2.2327096091328342</v>
      </c>
      <c r="AC27" s="28">
        <f t="shared" si="13"/>
        <v>2.1541930813179935</v>
      </c>
      <c r="AD27" s="28">
        <f t="shared" si="13"/>
        <v>2.1441819158482209</v>
      </c>
      <c r="AE27" s="28">
        <f t="shared" si="13"/>
        <v>2.0830582856134727</v>
      </c>
      <c r="AF27" s="28">
        <f t="shared" si="13"/>
        <v>2.1290619868407821</v>
      </c>
      <c r="AG27" s="28">
        <f t="shared" si="13"/>
        <v>2.1036285380547675</v>
      </c>
      <c r="AH27" s="28">
        <f t="shared" si="13"/>
        <v>2.1938110876840957</v>
      </c>
      <c r="AI27" s="28">
        <f t="shared" si="13"/>
        <v>2.1239963937182469</v>
      </c>
      <c r="AJ27" s="28">
        <f t="shared" si="13"/>
        <v>2.1541899573103138</v>
      </c>
      <c r="AK27" s="28">
        <f t="shared" ref="AK27:AP27" si="14">AK25</f>
        <v>1.9551094054621732</v>
      </c>
      <c r="AL27" s="28">
        <f t="shared" si="14"/>
        <v>1.9551094054621732</v>
      </c>
      <c r="AM27" s="28">
        <f t="shared" si="14"/>
        <v>1.9551094054621732</v>
      </c>
      <c r="AN27" s="28">
        <f t="shared" si="14"/>
        <v>1.9551094054621732</v>
      </c>
      <c r="AO27" s="28">
        <f t="shared" si="14"/>
        <v>1.9551094054621732</v>
      </c>
      <c r="AP27" s="28">
        <f t="shared" si="14"/>
        <v>1.9551094054621732</v>
      </c>
      <c r="AQ27" s="2"/>
    </row>
    <row r="28" spans="1:46" x14ac:dyDescent="0.25">
      <c r="A28" t="str">
        <f t="shared" si="2"/>
        <v>Gas</v>
      </c>
      <c r="C28" t="str">
        <f t="shared" si="3"/>
        <v>C_ES-SC-SL_GAS</v>
      </c>
      <c r="E28" t="str">
        <f t="shared" si="4"/>
        <v>NR_ES-SL-SpCool</v>
      </c>
      <c r="F28" s="28">
        <f t="shared" ref="F28:AJ28" si="15">F26</f>
        <v>1.79086051436869</v>
      </c>
      <c r="G28" s="28">
        <f t="shared" si="15"/>
        <v>1.8145178266445889</v>
      </c>
      <c r="H28" s="28">
        <f t="shared" si="15"/>
        <v>1.7</v>
      </c>
      <c r="I28" s="28">
        <f t="shared" si="15"/>
        <v>1.8301256397641408</v>
      </c>
      <c r="J28" s="28">
        <f t="shared" si="15"/>
        <v>1.7</v>
      </c>
      <c r="K28" s="28">
        <f t="shared" si="15"/>
        <v>1.7096214172721667</v>
      </c>
      <c r="L28" s="28">
        <f t="shared" si="15"/>
        <v>1.8301256397641408</v>
      </c>
      <c r="M28" s="28">
        <f t="shared" si="15"/>
        <v>1.7507099674778364</v>
      </c>
      <c r="N28" s="28">
        <f t="shared" si="15"/>
        <v>1.7</v>
      </c>
      <c r="O28" s="28">
        <f t="shared" si="15"/>
        <v>1.6675139750869312</v>
      </c>
      <c r="P28" s="28">
        <f t="shared" si="15"/>
        <v>1.7</v>
      </c>
      <c r="Q28" s="28">
        <f t="shared" si="15"/>
        <v>1.7507091073302901</v>
      </c>
      <c r="R28" s="28">
        <f t="shared" si="15"/>
        <v>1.5889244924993735</v>
      </c>
      <c r="S28" s="28">
        <f t="shared" si="15"/>
        <v>1.7261734353059859</v>
      </c>
      <c r="T28" s="28">
        <f t="shared" si="15"/>
        <v>1.726173315611135</v>
      </c>
      <c r="U28" s="28">
        <f t="shared" si="15"/>
        <v>1.7668849867827006</v>
      </c>
      <c r="V28" s="28">
        <f t="shared" si="15"/>
        <v>1.7507099674778364</v>
      </c>
      <c r="W28" s="28">
        <f t="shared" si="15"/>
        <v>1.7507107436744773</v>
      </c>
      <c r="X28" s="28">
        <f t="shared" si="15"/>
        <v>1.7</v>
      </c>
      <c r="Y28" s="28">
        <f t="shared" si="15"/>
        <v>1.7507057343830066</v>
      </c>
      <c r="Z28" s="28">
        <f t="shared" si="15"/>
        <v>1.7</v>
      </c>
      <c r="AA28" s="28">
        <f t="shared" si="15"/>
        <v>1.7</v>
      </c>
      <c r="AB28" s="28">
        <f t="shared" si="15"/>
        <v>1.8145208397759682</v>
      </c>
      <c r="AC28" s="28">
        <f t="shared" si="15"/>
        <v>1.7507099674778364</v>
      </c>
      <c r="AD28" s="28">
        <f t="shared" si="15"/>
        <v>1.7425659796389665</v>
      </c>
      <c r="AE28" s="28">
        <f t="shared" si="15"/>
        <v>1.6928966085834658</v>
      </c>
      <c r="AF28" s="28">
        <f t="shared" si="15"/>
        <v>1.7302896689308775</v>
      </c>
      <c r="AG28" s="28">
        <f t="shared" si="15"/>
        <v>1.7</v>
      </c>
      <c r="AH28" s="28">
        <f t="shared" si="15"/>
        <v>1.7</v>
      </c>
      <c r="AI28" s="28">
        <f t="shared" si="15"/>
        <v>1.7261694637115623</v>
      </c>
      <c r="AJ28" s="28">
        <f t="shared" si="15"/>
        <v>1.750705589957454</v>
      </c>
      <c r="AK28" s="28">
        <f t="shared" ref="AK28:AP28" si="16">AK26</f>
        <v>1.5889244924993735</v>
      </c>
      <c r="AL28" s="28">
        <f t="shared" si="16"/>
        <v>1.5889244924993735</v>
      </c>
      <c r="AM28" s="28">
        <f t="shared" si="16"/>
        <v>1.5889244924993735</v>
      </c>
      <c r="AN28" s="28">
        <f t="shared" si="16"/>
        <v>1.5889244924993735</v>
      </c>
      <c r="AO28" s="28">
        <f t="shared" si="16"/>
        <v>1.5889244924993735</v>
      </c>
      <c r="AP28" s="28">
        <f t="shared" si="16"/>
        <v>1.5889244924993735</v>
      </c>
      <c r="AQ28" s="2"/>
    </row>
    <row r="29" spans="1:46" x14ac:dyDescent="0.25">
      <c r="A29" t="str">
        <f t="shared" si="2"/>
        <v>Electricity</v>
      </c>
      <c r="C29" t="str">
        <f t="shared" si="3"/>
        <v>C_ES-SC-SS_ELC</v>
      </c>
      <c r="E29" t="str">
        <f t="shared" si="4"/>
        <v>NR_ES-SS-SpCool</v>
      </c>
      <c r="F29" s="28">
        <f t="shared" ref="F29:AJ29" si="17">F27</f>
        <v>2.2036010875512564</v>
      </c>
      <c r="G29" s="28">
        <f t="shared" si="17"/>
        <v>2.232709099794381</v>
      </c>
      <c r="H29" s="28">
        <f t="shared" si="17"/>
        <v>2.0201008899093331</v>
      </c>
      <c r="I29" s="28">
        <f t="shared" si="17"/>
        <v>2.2519111878435503</v>
      </c>
      <c r="J29" s="28">
        <f t="shared" si="17"/>
        <v>1.9551107042675748</v>
      </c>
      <c r="K29" s="28">
        <f t="shared" si="17"/>
        <v>2.1036269014087337</v>
      </c>
      <c r="L29" s="28">
        <f t="shared" si="17"/>
        <v>2.2519111878435503</v>
      </c>
      <c r="M29" s="28">
        <f t="shared" si="17"/>
        <v>2.1541930813179935</v>
      </c>
      <c r="N29" s="28">
        <f t="shared" si="17"/>
        <v>2.1036269292494594</v>
      </c>
      <c r="O29" s="28">
        <f t="shared" si="17"/>
        <v>2.051819132354777</v>
      </c>
      <c r="P29" s="28">
        <f t="shared" si="17"/>
        <v>2.1138398243081316</v>
      </c>
      <c r="Q29" s="28">
        <f t="shared" si="17"/>
        <v>2.154191105095498</v>
      </c>
      <c r="R29" s="28">
        <f t="shared" si="17"/>
        <v>1.9551094054621732</v>
      </c>
      <c r="S29" s="28">
        <f t="shared" si="17"/>
        <v>2.1239979385393308</v>
      </c>
      <c r="T29" s="28">
        <f t="shared" si="17"/>
        <v>2.1240011576121036</v>
      </c>
      <c r="U29" s="28">
        <f t="shared" si="17"/>
        <v>2.1740872276841787</v>
      </c>
      <c r="V29" s="28">
        <f t="shared" si="17"/>
        <v>2.1541930813179935</v>
      </c>
      <c r="W29" s="28">
        <f t="shared" si="17"/>
        <v>2.1541944629657142</v>
      </c>
      <c r="X29" s="28">
        <f t="shared" si="17"/>
        <v>2.1036261670544745</v>
      </c>
      <c r="Y29" s="28">
        <f t="shared" si="17"/>
        <v>2.1541900762907327</v>
      </c>
      <c r="Z29" s="28">
        <f t="shared" si="17"/>
        <v>2.1441779203330693</v>
      </c>
      <c r="AA29" s="28">
        <f t="shared" si="17"/>
        <v>1.944074450007987</v>
      </c>
      <c r="AB29" s="28">
        <f t="shared" si="17"/>
        <v>2.2327096091328342</v>
      </c>
      <c r="AC29" s="28">
        <f t="shared" si="17"/>
        <v>2.1541930813179935</v>
      </c>
      <c r="AD29" s="28">
        <f t="shared" si="17"/>
        <v>2.1441819158482209</v>
      </c>
      <c r="AE29" s="28">
        <f t="shared" si="17"/>
        <v>2.0830582856134727</v>
      </c>
      <c r="AF29" s="28">
        <f t="shared" si="17"/>
        <v>2.1290619868407821</v>
      </c>
      <c r="AG29" s="28">
        <f t="shared" si="17"/>
        <v>2.1036285380547675</v>
      </c>
      <c r="AH29" s="28">
        <f t="shared" si="17"/>
        <v>2.1938110876840957</v>
      </c>
      <c r="AI29" s="28">
        <f t="shared" si="17"/>
        <v>2.1239963937182469</v>
      </c>
      <c r="AJ29" s="28">
        <f t="shared" si="17"/>
        <v>2.1541899573103138</v>
      </c>
      <c r="AK29" s="28">
        <f t="shared" ref="AK29:AP29" si="18">AK27</f>
        <v>1.9551094054621732</v>
      </c>
      <c r="AL29" s="28">
        <f t="shared" si="18"/>
        <v>1.9551094054621732</v>
      </c>
      <c r="AM29" s="28">
        <f t="shared" si="18"/>
        <v>1.9551094054621732</v>
      </c>
      <c r="AN29" s="28">
        <f t="shared" si="18"/>
        <v>1.9551094054621732</v>
      </c>
      <c r="AO29" s="28">
        <f t="shared" si="18"/>
        <v>1.9551094054621732</v>
      </c>
      <c r="AP29" s="28">
        <f t="shared" si="18"/>
        <v>1.9551094054621732</v>
      </c>
      <c r="AQ29" s="2"/>
    </row>
    <row r="30" spans="1:46" x14ac:dyDescent="0.25">
      <c r="A30" t="str">
        <f t="shared" si="2"/>
        <v>Gas</v>
      </c>
      <c r="C30" t="str">
        <f t="shared" si="3"/>
        <v>C_ES-SC-SS_GAS</v>
      </c>
      <c r="E30" t="str">
        <f t="shared" si="4"/>
        <v>NR_ES-SS-SpCool</v>
      </c>
      <c r="F30" s="28">
        <f t="shared" ref="F30:AJ30" si="19">F28</f>
        <v>1.79086051436869</v>
      </c>
      <c r="G30" s="28">
        <f t="shared" si="19"/>
        <v>1.8145178266445889</v>
      </c>
      <c r="H30" s="28">
        <f t="shared" si="19"/>
        <v>1.7</v>
      </c>
      <c r="I30" s="28">
        <f t="shared" si="19"/>
        <v>1.8301256397641408</v>
      </c>
      <c r="J30" s="28">
        <f t="shared" si="19"/>
        <v>1.7</v>
      </c>
      <c r="K30" s="28">
        <f t="shared" si="19"/>
        <v>1.7096214172721667</v>
      </c>
      <c r="L30" s="28">
        <f t="shared" si="19"/>
        <v>1.8301256397641408</v>
      </c>
      <c r="M30" s="28">
        <f t="shared" si="19"/>
        <v>1.7507099674778364</v>
      </c>
      <c r="N30" s="28">
        <f t="shared" si="19"/>
        <v>1.7</v>
      </c>
      <c r="O30" s="28">
        <f t="shared" si="19"/>
        <v>1.6675139750869312</v>
      </c>
      <c r="P30" s="28">
        <f t="shared" si="19"/>
        <v>1.7</v>
      </c>
      <c r="Q30" s="28">
        <f t="shared" si="19"/>
        <v>1.7507091073302901</v>
      </c>
      <c r="R30" s="28">
        <f t="shared" si="19"/>
        <v>1.5889244924993735</v>
      </c>
      <c r="S30" s="28">
        <f t="shared" si="19"/>
        <v>1.7261734353059859</v>
      </c>
      <c r="T30" s="28">
        <f t="shared" si="19"/>
        <v>1.726173315611135</v>
      </c>
      <c r="U30" s="28">
        <f t="shared" si="19"/>
        <v>1.7668849867827006</v>
      </c>
      <c r="V30" s="28">
        <f t="shared" si="19"/>
        <v>1.7507099674778364</v>
      </c>
      <c r="W30" s="28">
        <f t="shared" si="19"/>
        <v>1.7507107436744773</v>
      </c>
      <c r="X30" s="28">
        <f t="shared" si="19"/>
        <v>1.7</v>
      </c>
      <c r="Y30" s="28">
        <f t="shared" si="19"/>
        <v>1.7507057343830066</v>
      </c>
      <c r="Z30" s="28">
        <f t="shared" si="19"/>
        <v>1.7</v>
      </c>
      <c r="AA30" s="28">
        <f t="shared" si="19"/>
        <v>1.7</v>
      </c>
      <c r="AB30" s="28">
        <f t="shared" si="19"/>
        <v>1.8145208397759682</v>
      </c>
      <c r="AC30" s="28">
        <f t="shared" si="19"/>
        <v>1.7507099674778364</v>
      </c>
      <c r="AD30" s="28">
        <f t="shared" si="19"/>
        <v>1.7425659796389665</v>
      </c>
      <c r="AE30" s="28">
        <f t="shared" si="19"/>
        <v>1.6928966085834658</v>
      </c>
      <c r="AF30" s="28">
        <f t="shared" si="19"/>
        <v>1.7302896689308775</v>
      </c>
      <c r="AG30" s="28">
        <f t="shared" si="19"/>
        <v>1.7</v>
      </c>
      <c r="AH30" s="28">
        <f t="shared" si="19"/>
        <v>1.7</v>
      </c>
      <c r="AI30" s="28">
        <f t="shared" si="19"/>
        <v>1.7261694637115623</v>
      </c>
      <c r="AJ30" s="28">
        <f t="shared" si="19"/>
        <v>1.750705589957454</v>
      </c>
      <c r="AK30" s="28">
        <f t="shared" ref="AK30:AP30" si="20">AK28</f>
        <v>1.5889244924993735</v>
      </c>
      <c r="AL30" s="28">
        <f t="shared" si="20"/>
        <v>1.5889244924993735</v>
      </c>
      <c r="AM30" s="28">
        <f t="shared" si="20"/>
        <v>1.5889244924993735</v>
      </c>
      <c r="AN30" s="28">
        <f t="shared" si="20"/>
        <v>1.5889244924993735</v>
      </c>
      <c r="AO30" s="28">
        <f t="shared" si="20"/>
        <v>1.5889244924993735</v>
      </c>
      <c r="AP30" s="28">
        <f t="shared" si="20"/>
        <v>1.5889244924993735</v>
      </c>
      <c r="AQ30" s="2"/>
    </row>
    <row r="31" spans="1:46" x14ac:dyDescent="0.25">
      <c r="A31" t="str">
        <f t="shared" si="2"/>
        <v>Electricity</v>
      </c>
      <c r="C31" t="str">
        <f t="shared" si="3"/>
        <v>C_ES-SC-OF_ELC</v>
      </c>
      <c r="E31" t="str">
        <f t="shared" si="4"/>
        <v>NR_ES-OF-SpCool</v>
      </c>
      <c r="F31" s="28">
        <f t="shared" ref="F31:AJ31" si="21">F29</f>
        <v>2.2036010875512564</v>
      </c>
      <c r="G31" s="28">
        <f t="shared" si="21"/>
        <v>2.232709099794381</v>
      </c>
      <c r="H31" s="28">
        <f t="shared" si="21"/>
        <v>2.0201008899093331</v>
      </c>
      <c r="I31" s="28">
        <f t="shared" si="21"/>
        <v>2.2519111878435503</v>
      </c>
      <c r="J31" s="28">
        <f t="shared" si="21"/>
        <v>1.9551107042675748</v>
      </c>
      <c r="K31" s="28">
        <f t="shared" si="21"/>
        <v>2.1036269014087337</v>
      </c>
      <c r="L31" s="28">
        <f t="shared" si="21"/>
        <v>2.2519111878435503</v>
      </c>
      <c r="M31" s="28">
        <f t="shared" si="21"/>
        <v>2.1541930813179935</v>
      </c>
      <c r="N31" s="28">
        <f t="shared" si="21"/>
        <v>2.1036269292494594</v>
      </c>
      <c r="O31" s="28">
        <f t="shared" si="21"/>
        <v>2.051819132354777</v>
      </c>
      <c r="P31" s="28">
        <f t="shared" si="21"/>
        <v>2.1138398243081316</v>
      </c>
      <c r="Q31" s="28">
        <f t="shared" si="21"/>
        <v>2.154191105095498</v>
      </c>
      <c r="R31" s="28">
        <f t="shared" si="21"/>
        <v>1.9551094054621732</v>
      </c>
      <c r="S31" s="28">
        <f t="shared" si="21"/>
        <v>2.1239979385393308</v>
      </c>
      <c r="T31" s="28">
        <f t="shared" si="21"/>
        <v>2.1240011576121036</v>
      </c>
      <c r="U31" s="28">
        <f t="shared" si="21"/>
        <v>2.1740872276841787</v>
      </c>
      <c r="V31" s="28">
        <f t="shared" si="21"/>
        <v>2.1541930813179935</v>
      </c>
      <c r="W31" s="28">
        <f t="shared" si="21"/>
        <v>2.1541944629657142</v>
      </c>
      <c r="X31" s="28">
        <f t="shared" si="21"/>
        <v>2.1036261670544745</v>
      </c>
      <c r="Y31" s="28">
        <f t="shared" si="21"/>
        <v>2.1541900762907327</v>
      </c>
      <c r="Z31" s="28">
        <f t="shared" si="21"/>
        <v>2.1441779203330693</v>
      </c>
      <c r="AA31" s="28">
        <f t="shared" si="21"/>
        <v>1.944074450007987</v>
      </c>
      <c r="AB31" s="28">
        <f t="shared" si="21"/>
        <v>2.2327096091328342</v>
      </c>
      <c r="AC31" s="28">
        <f t="shared" si="21"/>
        <v>2.1541930813179935</v>
      </c>
      <c r="AD31" s="28">
        <f t="shared" si="21"/>
        <v>2.1441819158482209</v>
      </c>
      <c r="AE31" s="28">
        <f t="shared" si="21"/>
        <v>2.0830582856134727</v>
      </c>
      <c r="AF31" s="28">
        <f t="shared" si="21"/>
        <v>2.1290619868407821</v>
      </c>
      <c r="AG31" s="28">
        <f t="shared" si="21"/>
        <v>2.1036285380547675</v>
      </c>
      <c r="AH31" s="28">
        <f t="shared" si="21"/>
        <v>2.1938110876840957</v>
      </c>
      <c r="AI31" s="28">
        <f t="shared" si="21"/>
        <v>2.1239963937182469</v>
      </c>
      <c r="AJ31" s="28">
        <f t="shared" si="21"/>
        <v>2.1541899573103138</v>
      </c>
      <c r="AK31" s="28">
        <f t="shared" ref="AK31:AP31" si="22">AK29</f>
        <v>1.9551094054621732</v>
      </c>
      <c r="AL31" s="28">
        <f t="shared" si="22"/>
        <v>1.9551094054621732</v>
      </c>
      <c r="AM31" s="28">
        <f t="shared" si="22"/>
        <v>1.9551094054621732</v>
      </c>
      <c r="AN31" s="28">
        <f t="shared" si="22"/>
        <v>1.9551094054621732</v>
      </c>
      <c r="AO31" s="28">
        <f t="shared" si="22"/>
        <v>1.9551094054621732</v>
      </c>
      <c r="AP31" s="28">
        <f t="shared" si="22"/>
        <v>1.9551094054621732</v>
      </c>
      <c r="AQ31" s="2"/>
    </row>
    <row r="32" spans="1:46" x14ac:dyDescent="0.25">
      <c r="A32" t="str">
        <f t="shared" si="2"/>
        <v>Gas</v>
      </c>
      <c r="C32" t="str">
        <f t="shared" si="3"/>
        <v>C_ES-SC-OF_GAS</v>
      </c>
      <c r="E32" t="str">
        <f t="shared" si="4"/>
        <v>NR_ES-OF-SpCool</v>
      </c>
      <c r="F32" s="28">
        <f t="shared" ref="F32:AJ32" si="23">F30</f>
        <v>1.79086051436869</v>
      </c>
      <c r="G32" s="28">
        <f t="shared" si="23"/>
        <v>1.8145178266445889</v>
      </c>
      <c r="H32" s="28">
        <f t="shared" si="23"/>
        <v>1.7</v>
      </c>
      <c r="I32" s="28">
        <f t="shared" si="23"/>
        <v>1.8301256397641408</v>
      </c>
      <c r="J32" s="28">
        <f t="shared" si="23"/>
        <v>1.7</v>
      </c>
      <c r="K32" s="28">
        <f t="shared" si="23"/>
        <v>1.7096214172721667</v>
      </c>
      <c r="L32" s="28">
        <f t="shared" si="23"/>
        <v>1.8301256397641408</v>
      </c>
      <c r="M32" s="28">
        <f t="shared" si="23"/>
        <v>1.7507099674778364</v>
      </c>
      <c r="N32" s="28">
        <f t="shared" si="23"/>
        <v>1.7</v>
      </c>
      <c r="O32" s="28">
        <f t="shared" si="23"/>
        <v>1.6675139750869312</v>
      </c>
      <c r="P32" s="28">
        <f t="shared" si="23"/>
        <v>1.7</v>
      </c>
      <c r="Q32" s="28">
        <f t="shared" si="23"/>
        <v>1.7507091073302901</v>
      </c>
      <c r="R32" s="28">
        <f t="shared" si="23"/>
        <v>1.5889244924993735</v>
      </c>
      <c r="S32" s="28">
        <f t="shared" si="23"/>
        <v>1.7261734353059859</v>
      </c>
      <c r="T32" s="28">
        <f t="shared" si="23"/>
        <v>1.726173315611135</v>
      </c>
      <c r="U32" s="28">
        <f t="shared" si="23"/>
        <v>1.7668849867827006</v>
      </c>
      <c r="V32" s="28">
        <f t="shared" si="23"/>
        <v>1.7507099674778364</v>
      </c>
      <c r="W32" s="28">
        <f t="shared" si="23"/>
        <v>1.7507107436744773</v>
      </c>
      <c r="X32" s="28">
        <f t="shared" si="23"/>
        <v>1.7</v>
      </c>
      <c r="Y32" s="28">
        <f t="shared" si="23"/>
        <v>1.7507057343830066</v>
      </c>
      <c r="Z32" s="28">
        <f t="shared" si="23"/>
        <v>1.7</v>
      </c>
      <c r="AA32" s="28">
        <f t="shared" si="23"/>
        <v>1.7</v>
      </c>
      <c r="AB32" s="28">
        <f t="shared" si="23"/>
        <v>1.8145208397759682</v>
      </c>
      <c r="AC32" s="28">
        <f t="shared" si="23"/>
        <v>1.7507099674778364</v>
      </c>
      <c r="AD32" s="28">
        <f t="shared" si="23"/>
        <v>1.7425659796389665</v>
      </c>
      <c r="AE32" s="28">
        <f t="shared" si="23"/>
        <v>1.6928966085834658</v>
      </c>
      <c r="AF32" s="28">
        <f t="shared" si="23"/>
        <v>1.7302896689308775</v>
      </c>
      <c r="AG32" s="28">
        <f t="shared" si="23"/>
        <v>1.7</v>
      </c>
      <c r="AH32" s="28">
        <f t="shared" si="23"/>
        <v>1.7</v>
      </c>
      <c r="AI32" s="28">
        <f t="shared" si="23"/>
        <v>1.7261694637115623</v>
      </c>
      <c r="AJ32" s="28">
        <f t="shared" si="23"/>
        <v>1.750705589957454</v>
      </c>
      <c r="AK32" s="28">
        <f t="shared" ref="AK32:AP32" si="24">AK30</f>
        <v>1.5889244924993735</v>
      </c>
      <c r="AL32" s="28">
        <f t="shared" si="24"/>
        <v>1.5889244924993735</v>
      </c>
      <c r="AM32" s="28">
        <f t="shared" si="24"/>
        <v>1.5889244924993735</v>
      </c>
      <c r="AN32" s="28">
        <f t="shared" si="24"/>
        <v>1.5889244924993735</v>
      </c>
      <c r="AO32" s="28">
        <f t="shared" si="24"/>
        <v>1.5889244924993735</v>
      </c>
      <c r="AP32" s="28">
        <f t="shared" si="24"/>
        <v>1.5889244924993735</v>
      </c>
      <c r="AQ32" s="2"/>
    </row>
    <row r="33" spans="1:43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6" spans="1:43" x14ac:dyDescent="0.25">
      <c r="E36" s="3" t="s">
        <v>72</v>
      </c>
    </row>
    <row r="37" spans="1:43" ht="15.75" thickBot="1" x14ac:dyDescent="0.3">
      <c r="C37" s="178" t="s">
        <v>42</v>
      </c>
      <c r="D37" s="178" t="s">
        <v>47</v>
      </c>
      <c r="E37" s="178" t="s">
        <v>34</v>
      </c>
      <c r="F37" s="177" t="s">
        <v>0</v>
      </c>
      <c r="G37" s="177" t="s">
        <v>1</v>
      </c>
      <c r="H37" s="177" t="s">
        <v>2</v>
      </c>
      <c r="I37" s="177" t="s">
        <v>33</v>
      </c>
      <c r="J37" s="177" t="s">
        <v>3</v>
      </c>
      <c r="K37" s="177" t="s">
        <v>4</v>
      </c>
      <c r="L37" s="177" t="s">
        <v>5</v>
      </c>
      <c r="M37" s="177" t="s">
        <v>6</v>
      </c>
      <c r="N37" s="177" t="s">
        <v>7</v>
      </c>
      <c r="O37" s="177" t="s">
        <v>9</v>
      </c>
      <c r="P37" s="177" t="s">
        <v>10</v>
      </c>
      <c r="Q37" s="177" t="s">
        <v>11</v>
      </c>
      <c r="R37" s="177" t="s">
        <v>8</v>
      </c>
      <c r="S37" s="177" t="s">
        <v>12</v>
      </c>
      <c r="T37" s="177" t="s">
        <v>13</v>
      </c>
      <c r="U37" s="177" t="s">
        <v>14</v>
      </c>
      <c r="V37" s="177" t="s">
        <v>15</v>
      </c>
      <c r="W37" s="177" t="s">
        <v>16</v>
      </c>
      <c r="X37" s="177" t="s">
        <v>17</v>
      </c>
      <c r="Y37" s="177" t="s">
        <v>18</v>
      </c>
      <c r="Z37" s="177" t="s">
        <v>19</v>
      </c>
      <c r="AA37" s="177" t="s">
        <v>20</v>
      </c>
      <c r="AB37" s="177" t="s">
        <v>21</v>
      </c>
      <c r="AC37" s="177" t="s">
        <v>22</v>
      </c>
      <c r="AD37" s="177" t="s">
        <v>23</v>
      </c>
      <c r="AE37" s="177" t="s">
        <v>24</v>
      </c>
      <c r="AF37" s="177" t="s">
        <v>25</v>
      </c>
      <c r="AG37" s="177" t="s">
        <v>26</v>
      </c>
      <c r="AH37" s="177" t="s">
        <v>27</v>
      </c>
      <c r="AI37" s="177" t="s">
        <v>28</v>
      </c>
      <c r="AJ37" s="177" t="s">
        <v>29</v>
      </c>
      <c r="AK37" s="177" t="s">
        <v>121</v>
      </c>
      <c r="AL37" s="177" t="s">
        <v>122</v>
      </c>
      <c r="AM37" s="177" t="s">
        <v>124</v>
      </c>
      <c r="AN37" s="177" t="s">
        <v>125</v>
      </c>
      <c r="AO37" s="177" t="s">
        <v>126</v>
      </c>
      <c r="AP37" s="177" t="s">
        <v>123</v>
      </c>
    </row>
    <row r="38" spans="1:43" x14ac:dyDescent="0.25">
      <c r="A38" t="str">
        <f t="shared" ref="A38:A49" si="25">A21</f>
        <v>Electricity</v>
      </c>
      <c r="C38" t="str">
        <f t="shared" ref="C38:C49" si="26">C21</f>
        <v>C_ES-SC-HO_ELC</v>
      </c>
      <c r="F38" s="1">
        <v>31.536000000000001</v>
      </c>
      <c r="G38" s="1">
        <v>31.536000000000001</v>
      </c>
      <c r="H38" s="1">
        <v>31.536000000000001</v>
      </c>
      <c r="I38" s="1">
        <v>31.536000000000001</v>
      </c>
      <c r="J38" s="1">
        <v>31.536000000000001</v>
      </c>
      <c r="K38" s="1">
        <v>31.536000000000001</v>
      </c>
      <c r="L38" s="1">
        <v>31.536000000000001</v>
      </c>
      <c r="M38" s="1">
        <v>31.536000000000001</v>
      </c>
      <c r="N38" s="1">
        <v>31.536000000000001</v>
      </c>
      <c r="O38" s="1">
        <v>31.536000000000001</v>
      </c>
      <c r="P38" s="1">
        <v>31.536000000000001</v>
      </c>
      <c r="Q38" s="1">
        <v>31.536000000000001</v>
      </c>
      <c r="R38" s="1">
        <v>31.536000000000001</v>
      </c>
      <c r="S38" s="1">
        <v>31.536000000000001</v>
      </c>
      <c r="T38" s="1">
        <v>31.536000000000001</v>
      </c>
      <c r="U38" s="1">
        <v>31.536000000000001</v>
      </c>
      <c r="V38" s="1">
        <v>31.536000000000001</v>
      </c>
      <c r="W38" s="1">
        <v>31.536000000000001</v>
      </c>
      <c r="X38" s="1">
        <v>31.536000000000001</v>
      </c>
      <c r="Y38" s="1">
        <v>31.536000000000001</v>
      </c>
      <c r="Z38" s="1">
        <v>31.536000000000001</v>
      </c>
      <c r="AA38" s="1">
        <v>31.536000000000001</v>
      </c>
      <c r="AB38" s="1">
        <v>31.536000000000001</v>
      </c>
      <c r="AC38" s="1">
        <v>31.536000000000001</v>
      </c>
      <c r="AD38" s="1">
        <v>31.536000000000001</v>
      </c>
      <c r="AE38" s="1">
        <v>31.536000000000001</v>
      </c>
      <c r="AF38" s="1">
        <v>31.536000000000001</v>
      </c>
      <c r="AG38" s="1">
        <v>31.536000000000001</v>
      </c>
      <c r="AH38" s="1">
        <v>31.536000000000001</v>
      </c>
      <c r="AI38" s="1">
        <v>31.536000000000001</v>
      </c>
      <c r="AJ38" s="1">
        <v>31.536000000000001</v>
      </c>
      <c r="AK38" s="1">
        <v>31.536000000000001</v>
      </c>
      <c r="AL38" s="1">
        <v>31.536000000000001</v>
      </c>
      <c r="AM38" s="1">
        <v>31.536000000000001</v>
      </c>
      <c r="AN38" s="1">
        <v>31.536000000000001</v>
      </c>
      <c r="AO38" s="1">
        <v>31.536000000000001</v>
      </c>
      <c r="AP38" s="1">
        <v>31.536000000000001</v>
      </c>
    </row>
    <row r="39" spans="1:43" x14ac:dyDescent="0.25">
      <c r="A39" t="str">
        <f t="shared" si="25"/>
        <v>Gas</v>
      </c>
      <c r="C39" t="str">
        <f t="shared" si="26"/>
        <v>C_ES-SC-HO_GAS</v>
      </c>
      <c r="F39" s="1">
        <v>31.536000000000001</v>
      </c>
      <c r="G39" s="1">
        <v>31.536000000000001</v>
      </c>
      <c r="H39" s="1">
        <v>31.536000000000001</v>
      </c>
      <c r="I39" s="1">
        <v>31.536000000000001</v>
      </c>
      <c r="J39" s="1">
        <v>31.536000000000001</v>
      </c>
      <c r="K39" s="1">
        <v>31.536000000000001</v>
      </c>
      <c r="L39" s="1">
        <v>31.536000000000001</v>
      </c>
      <c r="M39" s="1">
        <v>31.536000000000001</v>
      </c>
      <c r="N39" s="1">
        <v>31.536000000000001</v>
      </c>
      <c r="O39" s="1">
        <v>31.536000000000001</v>
      </c>
      <c r="P39" s="1">
        <v>31.536000000000001</v>
      </c>
      <c r="Q39" s="1">
        <v>31.536000000000001</v>
      </c>
      <c r="R39" s="1">
        <v>31.536000000000001</v>
      </c>
      <c r="S39" s="1">
        <v>31.536000000000001</v>
      </c>
      <c r="T39" s="1">
        <v>31.536000000000001</v>
      </c>
      <c r="U39" s="1">
        <v>31.536000000000001</v>
      </c>
      <c r="V39" s="1">
        <v>31.536000000000001</v>
      </c>
      <c r="W39" s="1">
        <v>31.536000000000001</v>
      </c>
      <c r="X39" s="1">
        <v>31.536000000000001</v>
      </c>
      <c r="Y39" s="1">
        <v>31.536000000000001</v>
      </c>
      <c r="Z39" s="1">
        <v>31.536000000000001</v>
      </c>
      <c r="AA39" s="1">
        <v>31.536000000000001</v>
      </c>
      <c r="AB39" s="1">
        <v>31.536000000000001</v>
      </c>
      <c r="AC39" s="1">
        <v>31.536000000000001</v>
      </c>
      <c r="AD39" s="1">
        <v>31.536000000000001</v>
      </c>
      <c r="AE39" s="1">
        <v>31.536000000000001</v>
      </c>
      <c r="AF39" s="1">
        <v>31.536000000000001</v>
      </c>
      <c r="AG39" s="1">
        <v>31.536000000000001</v>
      </c>
      <c r="AH39" s="1">
        <v>31.536000000000001</v>
      </c>
      <c r="AI39" s="1">
        <v>31.536000000000001</v>
      </c>
      <c r="AJ39" s="1">
        <v>31.536000000000001</v>
      </c>
      <c r="AK39" s="1">
        <v>31.536000000000001</v>
      </c>
      <c r="AL39" s="1">
        <v>31.536000000000001</v>
      </c>
      <c r="AM39" s="1">
        <v>31.536000000000001</v>
      </c>
      <c r="AN39" s="1">
        <v>31.536000000000001</v>
      </c>
      <c r="AO39" s="1">
        <v>31.536000000000001</v>
      </c>
      <c r="AP39" s="1">
        <v>31.536000000000001</v>
      </c>
    </row>
    <row r="40" spans="1:43" x14ac:dyDescent="0.25">
      <c r="A40" t="str">
        <f t="shared" si="25"/>
        <v>Electricity</v>
      </c>
      <c r="C40" t="str">
        <f t="shared" si="26"/>
        <v>C_ES-SC-HR_ELC</v>
      </c>
      <c r="F40" s="1">
        <v>31.536000000000001</v>
      </c>
      <c r="G40" s="1">
        <v>31.536000000000001</v>
      </c>
      <c r="H40" s="1">
        <v>31.536000000000001</v>
      </c>
      <c r="I40" s="1">
        <v>31.536000000000001</v>
      </c>
      <c r="J40" s="1">
        <v>31.536000000000001</v>
      </c>
      <c r="K40" s="1">
        <v>31.536000000000001</v>
      </c>
      <c r="L40" s="1">
        <v>31.536000000000001</v>
      </c>
      <c r="M40" s="1">
        <v>31.536000000000001</v>
      </c>
      <c r="N40" s="1">
        <v>31.536000000000001</v>
      </c>
      <c r="O40" s="1">
        <v>31.536000000000001</v>
      </c>
      <c r="P40" s="1">
        <v>31.536000000000001</v>
      </c>
      <c r="Q40" s="1">
        <v>31.536000000000001</v>
      </c>
      <c r="R40" s="1">
        <v>31.536000000000001</v>
      </c>
      <c r="S40" s="1">
        <v>31.536000000000001</v>
      </c>
      <c r="T40" s="1">
        <v>31.536000000000001</v>
      </c>
      <c r="U40" s="1">
        <v>31.536000000000001</v>
      </c>
      <c r="V40" s="1">
        <v>31.536000000000001</v>
      </c>
      <c r="W40" s="1">
        <v>31.536000000000001</v>
      </c>
      <c r="X40" s="1">
        <v>31.536000000000001</v>
      </c>
      <c r="Y40" s="1">
        <v>31.536000000000001</v>
      </c>
      <c r="Z40" s="1">
        <v>31.536000000000001</v>
      </c>
      <c r="AA40" s="1">
        <v>31.536000000000001</v>
      </c>
      <c r="AB40" s="1">
        <v>31.536000000000001</v>
      </c>
      <c r="AC40" s="1">
        <v>31.536000000000001</v>
      </c>
      <c r="AD40" s="1">
        <v>31.536000000000001</v>
      </c>
      <c r="AE40" s="1">
        <v>31.536000000000001</v>
      </c>
      <c r="AF40" s="1">
        <v>31.536000000000001</v>
      </c>
      <c r="AG40" s="1">
        <v>31.536000000000001</v>
      </c>
      <c r="AH40" s="1">
        <v>31.536000000000001</v>
      </c>
      <c r="AI40" s="1">
        <v>31.536000000000001</v>
      </c>
      <c r="AJ40" s="1">
        <v>31.536000000000001</v>
      </c>
      <c r="AK40" s="1">
        <v>31.536000000000001</v>
      </c>
      <c r="AL40" s="1">
        <v>31.536000000000001</v>
      </c>
      <c r="AM40" s="1">
        <v>31.536000000000001</v>
      </c>
      <c r="AN40" s="1">
        <v>31.536000000000001</v>
      </c>
      <c r="AO40" s="1">
        <v>31.536000000000001</v>
      </c>
      <c r="AP40" s="1">
        <v>31.536000000000001</v>
      </c>
    </row>
    <row r="41" spans="1:43" x14ac:dyDescent="0.25">
      <c r="A41" t="str">
        <f t="shared" si="25"/>
        <v>Gas</v>
      </c>
      <c r="C41" t="str">
        <f t="shared" si="26"/>
        <v>C_ES-SC-HR_GAS</v>
      </c>
      <c r="F41" s="1">
        <v>31.536000000000001</v>
      </c>
      <c r="G41" s="1">
        <v>31.536000000000001</v>
      </c>
      <c r="H41" s="1">
        <v>31.536000000000001</v>
      </c>
      <c r="I41" s="1">
        <v>31.536000000000001</v>
      </c>
      <c r="J41" s="1">
        <v>31.536000000000001</v>
      </c>
      <c r="K41" s="1">
        <v>31.536000000000001</v>
      </c>
      <c r="L41" s="1">
        <v>31.536000000000001</v>
      </c>
      <c r="M41" s="1">
        <v>31.536000000000001</v>
      </c>
      <c r="N41" s="1">
        <v>31.536000000000001</v>
      </c>
      <c r="O41" s="1">
        <v>31.536000000000001</v>
      </c>
      <c r="P41" s="1">
        <v>31.536000000000001</v>
      </c>
      <c r="Q41" s="1">
        <v>31.536000000000001</v>
      </c>
      <c r="R41" s="1">
        <v>31.536000000000001</v>
      </c>
      <c r="S41" s="1">
        <v>31.536000000000001</v>
      </c>
      <c r="T41" s="1">
        <v>31.536000000000001</v>
      </c>
      <c r="U41" s="1">
        <v>31.536000000000001</v>
      </c>
      <c r="V41" s="1">
        <v>31.536000000000001</v>
      </c>
      <c r="W41" s="1">
        <v>31.536000000000001</v>
      </c>
      <c r="X41" s="1">
        <v>31.536000000000001</v>
      </c>
      <c r="Y41" s="1">
        <v>31.536000000000001</v>
      </c>
      <c r="Z41" s="1">
        <v>31.536000000000001</v>
      </c>
      <c r="AA41" s="1">
        <v>31.536000000000001</v>
      </c>
      <c r="AB41" s="1">
        <v>31.536000000000001</v>
      </c>
      <c r="AC41" s="1">
        <v>31.536000000000001</v>
      </c>
      <c r="AD41" s="1">
        <v>31.536000000000001</v>
      </c>
      <c r="AE41" s="1">
        <v>31.536000000000001</v>
      </c>
      <c r="AF41" s="1">
        <v>31.536000000000001</v>
      </c>
      <c r="AG41" s="1">
        <v>31.536000000000001</v>
      </c>
      <c r="AH41" s="1">
        <v>31.536000000000001</v>
      </c>
      <c r="AI41" s="1">
        <v>31.536000000000001</v>
      </c>
      <c r="AJ41" s="1">
        <v>31.536000000000001</v>
      </c>
      <c r="AK41" s="1">
        <v>31.536000000000001</v>
      </c>
      <c r="AL41" s="1">
        <v>31.536000000000001</v>
      </c>
      <c r="AM41" s="1">
        <v>31.536000000000001</v>
      </c>
      <c r="AN41" s="1">
        <v>31.536000000000001</v>
      </c>
      <c r="AO41" s="1">
        <v>31.536000000000001</v>
      </c>
      <c r="AP41" s="1">
        <v>31.536000000000001</v>
      </c>
    </row>
    <row r="42" spans="1:43" x14ac:dyDescent="0.25">
      <c r="A42" t="str">
        <f t="shared" si="25"/>
        <v>Electricity</v>
      </c>
      <c r="C42" t="str">
        <f t="shared" si="26"/>
        <v>C_ES-SC-SR_ELC</v>
      </c>
      <c r="F42" s="1">
        <v>31.536000000000001</v>
      </c>
      <c r="G42" s="1">
        <v>31.536000000000001</v>
      </c>
      <c r="H42" s="1">
        <v>31.536000000000001</v>
      </c>
      <c r="I42" s="1">
        <v>31.536000000000001</v>
      </c>
      <c r="J42" s="1">
        <v>31.536000000000001</v>
      </c>
      <c r="K42" s="1">
        <v>31.536000000000001</v>
      </c>
      <c r="L42" s="1">
        <v>31.536000000000001</v>
      </c>
      <c r="M42" s="1">
        <v>31.536000000000001</v>
      </c>
      <c r="N42" s="1">
        <v>31.536000000000001</v>
      </c>
      <c r="O42" s="1">
        <v>31.536000000000001</v>
      </c>
      <c r="P42" s="1">
        <v>31.536000000000001</v>
      </c>
      <c r="Q42" s="1">
        <v>31.536000000000001</v>
      </c>
      <c r="R42" s="1">
        <v>31.536000000000001</v>
      </c>
      <c r="S42" s="1">
        <v>31.536000000000001</v>
      </c>
      <c r="T42" s="1">
        <v>31.536000000000001</v>
      </c>
      <c r="U42" s="1">
        <v>31.536000000000001</v>
      </c>
      <c r="V42" s="1">
        <v>31.536000000000001</v>
      </c>
      <c r="W42" s="1">
        <v>31.536000000000001</v>
      </c>
      <c r="X42" s="1">
        <v>31.536000000000001</v>
      </c>
      <c r="Y42" s="1">
        <v>31.536000000000001</v>
      </c>
      <c r="Z42" s="1">
        <v>31.536000000000001</v>
      </c>
      <c r="AA42" s="1">
        <v>31.536000000000001</v>
      </c>
      <c r="AB42" s="1">
        <v>31.536000000000001</v>
      </c>
      <c r="AC42" s="1">
        <v>31.536000000000001</v>
      </c>
      <c r="AD42" s="1">
        <v>31.536000000000001</v>
      </c>
      <c r="AE42" s="1">
        <v>31.536000000000001</v>
      </c>
      <c r="AF42" s="1">
        <v>31.536000000000001</v>
      </c>
      <c r="AG42" s="1">
        <v>31.536000000000001</v>
      </c>
      <c r="AH42" s="1">
        <v>31.536000000000001</v>
      </c>
      <c r="AI42" s="1">
        <v>31.536000000000001</v>
      </c>
      <c r="AJ42" s="1">
        <v>31.536000000000001</v>
      </c>
      <c r="AK42" s="1">
        <v>31.536000000000001</v>
      </c>
      <c r="AL42" s="1">
        <v>31.536000000000001</v>
      </c>
      <c r="AM42" s="1">
        <v>31.536000000000001</v>
      </c>
      <c r="AN42" s="1">
        <v>31.536000000000001</v>
      </c>
      <c r="AO42" s="1">
        <v>31.536000000000001</v>
      </c>
      <c r="AP42" s="1">
        <v>31.536000000000001</v>
      </c>
    </row>
    <row r="43" spans="1:43" x14ac:dyDescent="0.25">
      <c r="A43" t="str">
        <f t="shared" si="25"/>
        <v>Gas</v>
      </c>
      <c r="C43" t="str">
        <f t="shared" si="26"/>
        <v>C_ES-SC-SR_GAS</v>
      </c>
      <c r="F43" s="1">
        <v>31.536000000000001</v>
      </c>
      <c r="G43" s="1">
        <v>31.536000000000001</v>
      </c>
      <c r="H43" s="1">
        <v>31.536000000000001</v>
      </c>
      <c r="I43" s="1">
        <v>31.536000000000001</v>
      </c>
      <c r="J43" s="1">
        <v>31.536000000000001</v>
      </c>
      <c r="K43" s="1">
        <v>31.536000000000001</v>
      </c>
      <c r="L43" s="1">
        <v>31.536000000000001</v>
      </c>
      <c r="M43" s="1">
        <v>31.536000000000001</v>
      </c>
      <c r="N43" s="1">
        <v>31.536000000000001</v>
      </c>
      <c r="O43" s="1">
        <v>31.536000000000001</v>
      </c>
      <c r="P43" s="1">
        <v>31.536000000000001</v>
      </c>
      <c r="Q43" s="1">
        <v>31.536000000000001</v>
      </c>
      <c r="R43" s="1">
        <v>31.536000000000001</v>
      </c>
      <c r="S43" s="1">
        <v>31.536000000000001</v>
      </c>
      <c r="T43" s="1">
        <v>31.536000000000001</v>
      </c>
      <c r="U43" s="1">
        <v>31.536000000000001</v>
      </c>
      <c r="V43" s="1">
        <v>31.536000000000001</v>
      </c>
      <c r="W43" s="1">
        <v>31.536000000000001</v>
      </c>
      <c r="X43" s="1">
        <v>31.536000000000001</v>
      </c>
      <c r="Y43" s="1">
        <v>31.536000000000001</v>
      </c>
      <c r="Z43" s="1">
        <v>31.536000000000001</v>
      </c>
      <c r="AA43" s="1">
        <v>31.536000000000001</v>
      </c>
      <c r="AB43" s="1">
        <v>31.536000000000001</v>
      </c>
      <c r="AC43" s="1">
        <v>31.536000000000001</v>
      </c>
      <c r="AD43" s="1">
        <v>31.536000000000001</v>
      </c>
      <c r="AE43" s="1">
        <v>31.536000000000001</v>
      </c>
      <c r="AF43" s="1">
        <v>31.536000000000001</v>
      </c>
      <c r="AG43" s="1">
        <v>31.536000000000001</v>
      </c>
      <c r="AH43" s="1">
        <v>31.536000000000001</v>
      </c>
      <c r="AI43" s="1">
        <v>31.536000000000001</v>
      </c>
      <c r="AJ43" s="1">
        <v>31.536000000000001</v>
      </c>
      <c r="AK43" s="1">
        <v>31.536000000000001</v>
      </c>
      <c r="AL43" s="1">
        <v>31.536000000000001</v>
      </c>
      <c r="AM43" s="1">
        <v>31.536000000000001</v>
      </c>
      <c r="AN43" s="1">
        <v>31.536000000000001</v>
      </c>
      <c r="AO43" s="1">
        <v>31.536000000000001</v>
      </c>
      <c r="AP43" s="1">
        <v>31.536000000000001</v>
      </c>
    </row>
    <row r="44" spans="1:43" x14ac:dyDescent="0.25">
      <c r="A44" t="str">
        <f t="shared" si="25"/>
        <v>Electricity</v>
      </c>
      <c r="C44" t="str">
        <f t="shared" si="26"/>
        <v>C_ES-SC-SL_ELC</v>
      </c>
      <c r="F44" s="1">
        <v>31.536000000000001</v>
      </c>
      <c r="G44" s="1">
        <v>31.536000000000001</v>
      </c>
      <c r="H44" s="1">
        <v>31.536000000000001</v>
      </c>
      <c r="I44" s="1">
        <v>31.536000000000001</v>
      </c>
      <c r="J44" s="1">
        <v>31.536000000000001</v>
      </c>
      <c r="K44" s="1">
        <v>31.536000000000001</v>
      </c>
      <c r="L44" s="1">
        <v>31.536000000000001</v>
      </c>
      <c r="M44" s="1">
        <v>31.536000000000001</v>
      </c>
      <c r="N44" s="1">
        <v>31.536000000000001</v>
      </c>
      <c r="O44" s="1">
        <v>31.536000000000001</v>
      </c>
      <c r="P44" s="1">
        <v>31.536000000000001</v>
      </c>
      <c r="Q44" s="1">
        <v>31.536000000000001</v>
      </c>
      <c r="R44" s="1">
        <v>31.536000000000001</v>
      </c>
      <c r="S44" s="1">
        <v>31.536000000000001</v>
      </c>
      <c r="T44" s="1">
        <v>31.536000000000001</v>
      </c>
      <c r="U44" s="1">
        <v>31.536000000000001</v>
      </c>
      <c r="V44" s="1">
        <v>31.536000000000001</v>
      </c>
      <c r="W44" s="1">
        <v>31.536000000000001</v>
      </c>
      <c r="X44" s="1">
        <v>31.536000000000001</v>
      </c>
      <c r="Y44" s="1">
        <v>31.536000000000001</v>
      </c>
      <c r="Z44" s="1">
        <v>31.536000000000001</v>
      </c>
      <c r="AA44" s="1">
        <v>31.536000000000001</v>
      </c>
      <c r="AB44" s="1">
        <v>31.536000000000001</v>
      </c>
      <c r="AC44" s="1">
        <v>31.536000000000001</v>
      </c>
      <c r="AD44" s="1">
        <v>31.536000000000001</v>
      </c>
      <c r="AE44" s="1">
        <v>31.536000000000001</v>
      </c>
      <c r="AF44" s="1">
        <v>31.536000000000001</v>
      </c>
      <c r="AG44" s="1">
        <v>31.536000000000001</v>
      </c>
      <c r="AH44" s="1">
        <v>31.536000000000001</v>
      </c>
      <c r="AI44" s="1">
        <v>31.536000000000001</v>
      </c>
      <c r="AJ44" s="1">
        <v>31.536000000000001</v>
      </c>
      <c r="AK44" s="1">
        <v>31.536000000000001</v>
      </c>
      <c r="AL44" s="1">
        <v>31.536000000000001</v>
      </c>
      <c r="AM44" s="1">
        <v>31.536000000000001</v>
      </c>
      <c r="AN44" s="1">
        <v>31.536000000000001</v>
      </c>
      <c r="AO44" s="1">
        <v>31.536000000000001</v>
      </c>
      <c r="AP44" s="1">
        <v>31.536000000000001</v>
      </c>
    </row>
    <row r="45" spans="1:43" x14ac:dyDescent="0.25">
      <c r="A45" t="str">
        <f t="shared" si="25"/>
        <v>Gas</v>
      </c>
      <c r="C45" t="str">
        <f t="shared" si="26"/>
        <v>C_ES-SC-SL_GAS</v>
      </c>
      <c r="F45" s="1">
        <v>31.536000000000001</v>
      </c>
      <c r="G45" s="1">
        <v>31.536000000000001</v>
      </c>
      <c r="H45" s="1">
        <v>31.536000000000001</v>
      </c>
      <c r="I45" s="1">
        <v>31.536000000000001</v>
      </c>
      <c r="J45" s="1">
        <v>31.536000000000001</v>
      </c>
      <c r="K45" s="1">
        <v>31.536000000000001</v>
      </c>
      <c r="L45" s="1">
        <v>31.536000000000001</v>
      </c>
      <c r="M45" s="1">
        <v>31.536000000000001</v>
      </c>
      <c r="N45" s="1">
        <v>31.536000000000001</v>
      </c>
      <c r="O45" s="1">
        <v>31.536000000000001</v>
      </c>
      <c r="P45" s="1">
        <v>31.536000000000001</v>
      </c>
      <c r="Q45" s="1">
        <v>31.536000000000001</v>
      </c>
      <c r="R45" s="1">
        <v>31.536000000000001</v>
      </c>
      <c r="S45" s="1">
        <v>31.536000000000001</v>
      </c>
      <c r="T45" s="1">
        <v>31.536000000000001</v>
      </c>
      <c r="U45" s="1">
        <v>31.536000000000001</v>
      </c>
      <c r="V45" s="1">
        <v>31.536000000000001</v>
      </c>
      <c r="W45" s="1">
        <v>31.536000000000001</v>
      </c>
      <c r="X45" s="1">
        <v>31.536000000000001</v>
      </c>
      <c r="Y45" s="1">
        <v>31.536000000000001</v>
      </c>
      <c r="Z45" s="1">
        <v>31.536000000000001</v>
      </c>
      <c r="AA45" s="1">
        <v>31.536000000000001</v>
      </c>
      <c r="AB45" s="1">
        <v>31.536000000000001</v>
      </c>
      <c r="AC45" s="1">
        <v>31.536000000000001</v>
      </c>
      <c r="AD45" s="1">
        <v>31.536000000000001</v>
      </c>
      <c r="AE45" s="1">
        <v>31.536000000000001</v>
      </c>
      <c r="AF45" s="1">
        <v>31.536000000000001</v>
      </c>
      <c r="AG45" s="1">
        <v>31.536000000000001</v>
      </c>
      <c r="AH45" s="1">
        <v>31.536000000000001</v>
      </c>
      <c r="AI45" s="1">
        <v>31.536000000000001</v>
      </c>
      <c r="AJ45" s="1">
        <v>31.536000000000001</v>
      </c>
      <c r="AK45" s="1">
        <v>31.536000000000001</v>
      </c>
      <c r="AL45" s="1">
        <v>31.536000000000001</v>
      </c>
      <c r="AM45" s="1">
        <v>31.536000000000001</v>
      </c>
      <c r="AN45" s="1">
        <v>31.536000000000001</v>
      </c>
      <c r="AO45" s="1">
        <v>31.536000000000001</v>
      </c>
      <c r="AP45" s="1">
        <v>31.536000000000001</v>
      </c>
    </row>
    <row r="46" spans="1:43" x14ac:dyDescent="0.25">
      <c r="A46" t="str">
        <f t="shared" si="25"/>
        <v>Electricity</v>
      </c>
      <c r="C46" t="str">
        <f t="shared" si="26"/>
        <v>C_ES-SC-SS_ELC</v>
      </c>
      <c r="F46" s="1">
        <v>31.536000000000001</v>
      </c>
      <c r="G46" s="1">
        <v>31.536000000000001</v>
      </c>
      <c r="H46" s="1">
        <v>31.536000000000001</v>
      </c>
      <c r="I46" s="1">
        <v>31.536000000000001</v>
      </c>
      <c r="J46" s="1">
        <v>31.536000000000001</v>
      </c>
      <c r="K46" s="1">
        <v>31.536000000000001</v>
      </c>
      <c r="L46" s="1">
        <v>31.536000000000001</v>
      </c>
      <c r="M46" s="1">
        <v>31.536000000000001</v>
      </c>
      <c r="N46" s="1">
        <v>31.536000000000001</v>
      </c>
      <c r="O46" s="1">
        <v>31.536000000000001</v>
      </c>
      <c r="P46" s="1">
        <v>31.536000000000001</v>
      </c>
      <c r="Q46" s="1">
        <v>31.536000000000001</v>
      </c>
      <c r="R46" s="1">
        <v>31.536000000000001</v>
      </c>
      <c r="S46" s="1">
        <v>31.536000000000001</v>
      </c>
      <c r="T46" s="1">
        <v>31.536000000000001</v>
      </c>
      <c r="U46" s="1">
        <v>31.536000000000001</v>
      </c>
      <c r="V46" s="1">
        <v>31.536000000000001</v>
      </c>
      <c r="W46" s="1">
        <v>31.536000000000001</v>
      </c>
      <c r="X46" s="1">
        <v>31.536000000000001</v>
      </c>
      <c r="Y46" s="1">
        <v>31.536000000000001</v>
      </c>
      <c r="Z46" s="1">
        <v>31.536000000000001</v>
      </c>
      <c r="AA46" s="1">
        <v>31.536000000000001</v>
      </c>
      <c r="AB46" s="1">
        <v>31.536000000000001</v>
      </c>
      <c r="AC46" s="1">
        <v>31.536000000000001</v>
      </c>
      <c r="AD46" s="1">
        <v>31.536000000000001</v>
      </c>
      <c r="AE46" s="1">
        <v>31.536000000000001</v>
      </c>
      <c r="AF46" s="1">
        <v>31.536000000000001</v>
      </c>
      <c r="AG46" s="1">
        <v>31.536000000000001</v>
      </c>
      <c r="AH46" s="1">
        <v>31.536000000000001</v>
      </c>
      <c r="AI46" s="1">
        <v>31.536000000000001</v>
      </c>
      <c r="AJ46" s="1">
        <v>31.536000000000001</v>
      </c>
      <c r="AK46" s="1">
        <v>31.536000000000001</v>
      </c>
      <c r="AL46" s="1">
        <v>31.536000000000001</v>
      </c>
      <c r="AM46" s="1">
        <v>31.536000000000001</v>
      </c>
      <c r="AN46" s="1">
        <v>31.536000000000001</v>
      </c>
      <c r="AO46" s="1">
        <v>31.536000000000001</v>
      </c>
      <c r="AP46" s="1">
        <v>31.536000000000001</v>
      </c>
    </row>
    <row r="47" spans="1:43" x14ac:dyDescent="0.25">
      <c r="A47" t="str">
        <f t="shared" si="25"/>
        <v>Gas</v>
      </c>
      <c r="C47" t="str">
        <f t="shared" si="26"/>
        <v>C_ES-SC-SS_GAS</v>
      </c>
      <c r="F47" s="1">
        <v>31.536000000000001</v>
      </c>
      <c r="G47" s="1">
        <v>31.536000000000001</v>
      </c>
      <c r="H47" s="1">
        <v>31.536000000000001</v>
      </c>
      <c r="I47" s="1">
        <v>31.536000000000001</v>
      </c>
      <c r="J47" s="1">
        <v>31.536000000000001</v>
      </c>
      <c r="K47" s="1">
        <v>31.536000000000001</v>
      </c>
      <c r="L47" s="1">
        <v>31.536000000000001</v>
      </c>
      <c r="M47" s="1">
        <v>31.536000000000001</v>
      </c>
      <c r="N47" s="1">
        <v>31.536000000000001</v>
      </c>
      <c r="O47" s="1">
        <v>31.536000000000001</v>
      </c>
      <c r="P47" s="1">
        <v>31.536000000000001</v>
      </c>
      <c r="Q47" s="1">
        <v>31.536000000000001</v>
      </c>
      <c r="R47" s="1">
        <v>31.536000000000001</v>
      </c>
      <c r="S47" s="1">
        <v>31.536000000000001</v>
      </c>
      <c r="T47" s="1">
        <v>31.536000000000001</v>
      </c>
      <c r="U47" s="1">
        <v>31.536000000000001</v>
      </c>
      <c r="V47" s="1">
        <v>31.536000000000001</v>
      </c>
      <c r="W47" s="1">
        <v>31.536000000000001</v>
      </c>
      <c r="X47" s="1">
        <v>31.536000000000001</v>
      </c>
      <c r="Y47" s="1">
        <v>31.536000000000001</v>
      </c>
      <c r="Z47" s="1">
        <v>31.536000000000001</v>
      </c>
      <c r="AA47" s="1">
        <v>31.536000000000001</v>
      </c>
      <c r="AB47" s="1">
        <v>31.536000000000001</v>
      </c>
      <c r="AC47" s="1">
        <v>31.536000000000001</v>
      </c>
      <c r="AD47" s="1">
        <v>31.536000000000001</v>
      </c>
      <c r="AE47" s="1">
        <v>31.536000000000001</v>
      </c>
      <c r="AF47" s="1">
        <v>31.536000000000001</v>
      </c>
      <c r="AG47" s="1">
        <v>31.536000000000001</v>
      </c>
      <c r="AH47" s="1">
        <v>31.536000000000001</v>
      </c>
      <c r="AI47" s="1">
        <v>31.536000000000001</v>
      </c>
      <c r="AJ47" s="1">
        <v>31.536000000000001</v>
      </c>
      <c r="AK47" s="1">
        <v>31.536000000000001</v>
      </c>
      <c r="AL47" s="1">
        <v>31.536000000000001</v>
      </c>
      <c r="AM47" s="1">
        <v>31.536000000000001</v>
      </c>
      <c r="AN47" s="1">
        <v>31.536000000000001</v>
      </c>
      <c r="AO47" s="1">
        <v>31.536000000000001</v>
      </c>
      <c r="AP47" s="1">
        <v>31.536000000000001</v>
      </c>
    </row>
    <row r="48" spans="1:43" x14ac:dyDescent="0.25">
      <c r="A48" t="str">
        <f t="shared" si="25"/>
        <v>Electricity</v>
      </c>
      <c r="C48" t="str">
        <f t="shared" si="26"/>
        <v>C_ES-SC-OF_ELC</v>
      </c>
      <c r="F48" s="1">
        <v>31.536000000000001</v>
      </c>
      <c r="G48" s="1">
        <v>31.536000000000001</v>
      </c>
      <c r="H48" s="1">
        <v>31.536000000000001</v>
      </c>
      <c r="I48" s="1">
        <v>31.536000000000001</v>
      </c>
      <c r="J48" s="1">
        <v>31.536000000000001</v>
      </c>
      <c r="K48" s="1">
        <v>31.536000000000001</v>
      </c>
      <c r="L48" s="1">
        <v>31.536000000000001</v>
      </c>
      <c r="M48" s="1">
        <v>31.536000000000001</v>
      </c>
      <c r="N48" s="1">
        <v>31.536000000000001</v>
      </c>
      <c r="O48" s="1">
        <v>31.536000000000001</v>
      </c>
      <c r="P48" s="1">
        <v>31.536000000000001</v>
      </c>
      <c r="Q48" s="1">
        <v>31.536000000000001</v>
      </c>
      <c r="R48" s="1">
        <v>31.536000000000001</v>
      </c>
      <c r="S48" s="1">
        <v>31.536000000000001</v>
      </c>
      <c r="T48" s="1">
        <v>31.536000000000001</v>
      </c>
      <c r="U48" s="1">
        <v>31.536000000000001</v>
      </c>
      <c r="V48" s="1">
        <v>31.536000000000001</v>
      </c>
      <c r="W48" s="1">
        <v>31.536000000000001</v>
      </c>
      <c r="X48" s="1">
        <v>31.536000000000001</v>
      </c>
      <c r="Y48" s="1">
        <v>31.536000000000001</v>
      </c>
      <c r="Z48" s="1">
        <v>31.536000000000001</v>
      </c>
      <c r="AA48" s="1">
        <v>31.536000000000001</v>
      </c>
      <c r="AB48" s="1">
        <v>31.536000000000001</v>
      </c>
      <c r="AC48" s="1">
        <v>31.536000000000001</v>
      </c>
      <c r="AD48" s="1">
        <v>31.536000000000001</v>
      </c>
      <c r="AE48" s="1">
        <v>31.536000000000001</v>
      </c>
      <c r="AF48" s="1">
        <v>31.536000000000001</v>
      </c>
      <c r="AG48" s="1">
        <v>31.536000000000001</v>
      </c>
      <c r="AH48" s="1">
        <v>31.536000000000001</v>
      </c>
      <c r="AI48" s="1">
        <v>31.536000000000001</v>
      </c>
      <c r="AJ48" s="1">
        <v>31.536000000000001</v>
      </c>
      <c r="AK48" s="1">
        <v>31.536000000000001</v>
      </c>
      <c r="AL48" s="1">
        <v>31.536000000000001</v>
      </c>
      <c r="AM48" s="1">
        <v>31.536000000000001</v>
      </c>
      <c r="AN48" s="1">
        <v>31.536000000000001</v>
      </c>
      <c r="AO48" s="1">
        <v>31.536000000000001</v>
      </c>
      <c r="AP48" s="1">
        <v>31.536000000000001</v>
      </c>
    </row>
    <row r="49" spans="1:42" x14ac:dyDescent="0.25">
      <c r="A49" t="str">
        <f t="shared" si="25"/>
        <v>Gas</v>
      </c>
      <c r="C49" t="str">
        <f t="shared" si="26"/>
        <v>C_ES-SC-OF_GAS</v>
      </c>
      <c r="F49" s="1">
        <v>31.536000000000001</v>
      </c>
      <c r="G49" s="1">
        <v>31.536000000000001</v>
      </c>
      <c r="H49" s="1">
        <v>31.536000000000001</v>
      </c>
      <c r="I49" s="1">
        <v>31.536000000000001</v>
      </c>
      <c r="J49" s="1">
        <v>31.536000000000001</v>
      </c>
      <c r="K49" s="1">
        <v>31.536000000000001</v>
      </c>
      <c r="L49" s="1">
        <v>31.536000000000001</v>
      </c>
      <c r="M49" s="1">
        <v>31.536000000000001</v>
      </c>
      <c r="N49" s="1">
        <v>31.536000000000001</v>
      </c>
      <c r="O49" s="1">
        <v>31.536000000000001</v>
      </c>
      <c r="P49" s="1">
        <v>31.536000000000001</v>
      </c>
      <c r="Q49" s="1">
        <v>31.536000000000001</v>
      </c>
      <c r="R49" s="1">
        <v>31.536000000000001</v>
      </c>
      <c r="S49" s="1">
        <v>31.536000000000001</v>
      </c>
      <c r="T49" s="1">
        <v>31.536000000000001</v>
      </c>
      <c r="U49" s="1">
        <v>31.536000000000001</v>
      </c>
      <c r="V49" s="1">
        <v>31.536000000000001</v>
      </c>
      <c r="W49" s="1">
        <v>31.536000000000001</v>
      </c>
      <c r="X49" s="1">
        <v>31.536000000000001</v>
      </c>
      <c r="Y49" s="1">
        <v>31.536000000000001</v>
      </c>
      <c r="Z49" s="1">
        <v>31.536000000000001</v>
      </c>
      <c r="AA49" s="1">
        <v>31.536000000000001</v>
      </c>
      <c r="AB49" s="1">
        <v>31.536000000000001</v>
      </c>
      <c r="AC49" s="1">
        <v>31.536000000000001</v>
      </c>
      <c r="AD49" s="1">
        <v>31.536000000000001</v>
      </c>
      <c r="AE49" s="1">
        <v>31.536000000000001</v>
      </c>
      <c r="AF49" s="1">
        <v>31.536000000000001</v>
      </c>
      <c r="AG49" s="1">
        <v>31.536000000000001</v>
      </c>
      <c r="AH49" s="1">
        <v>31.536000000000001</v>
      </c>
      <c r="AI49" s="1">
        <v>31.536000000000001</v>
      </c>
      <c r="AJ49" s="1">
        <v>31.536000000000001</v>
      </c>
      <c r="AK49" s="1">
        <v>31.536000000000001</v>
      </c>
      <c r="AL49" s="1">
        <v>31.536000000000001</v>
      </c>
      <c r="AM49" s="1">
        <v>31.536000000000001</v>
      </c>
      <c r="AN49" s="1">
        <v>31.536000000000001</v>
      </c>
      <c r="AO49" s="1">
        <v>31.536000000000001</v>
      </c>
      <c r="AP49" s="1">
        <v>31.536000000000001</v>
      </c>
    </row>
    <row r="50" spans="1:42" x14ac:dyDescent="0.25">
      <c r="AH50" s="1"/>
    </row>
    <row r="51" spans="1:42" x14ac:dyDescent="0.25">
      <c r="AH51" s="1"/>
    </row>
    <row r="52" spans="1:42" x14ac:dyDescent="0.25">
      <c r="AH52" s="1"/>
    </row>
    <row r="53" spans="1:42" x14ac:dyDescent="0.25">
      <c r="E53" s="3" t="s">
        <v>74</v>
      </c>
    </row>
    <row r="54" spans="1:42" ht="15.75" thickBot="1" x14ac:dyDescent="0.3">
      <c r="C54" s="178" t="s">
        <v>42</v>
      </c>
      <c r="D54" s="178" t="s">
        <v>47</v>
      </c>
      <c r="E54" s="178" t="s">
        <v>34</v>
      </c>
      <c r="F54" s="177" t="s">
        <v>0</v>
      </c>
      <c r="G54" s="177" t="s">
        <v>1</v>
      </c>
      <c r="H54" s="177" t="s">
        <v>2</v>
      </c>
      <c r="I54" s="177" t="s">
        <v>33</v>
      </c>
      <c r="J54" s="177" t="s">
        <v>3</v>
      </c>
      <c r="K54" s="177" t="s">
        <v>4</v>
      </c>
      <c r="L54" s="177" t="s">
        <v>5</v>
      </c>
      <c r="M54" s="177" t="s">
        <v>6</v>
      </c>
      <c r="N54" s="177" t="s">
        <v>7</v>
      </c>
      <c r="O54" s="177" t="s">
        <v>9</v>
      </c>
      <c r="P54" s="177" t="s">
        <v>10</v>
      </c>
      <c r="Q54" s="177" t="s">
        <v>11</v>
      </c>
      <c r="R54" s="177" t="s">
        <v>8</v>
      </c>
      <c r="S54" s="177" t="s">
        <v>12</v>
      </c>
      <c r="T54" s="177" t="s">
        <v>13</v>
      </c>
      <c r="U54" s="177" t="s">
        <v>14</v>
      </c>
      <c r="V54" s="177" t="s">
        <v>15</v>
      </c>
      <c r="W54" s="177" t="s">
        <v>16</v>
      </c>
      <c r="X54" s="177" t="s">
        <v>17</v>
      </c>
      <c r="Y54" s="177" t="s">
        <v>18</v>
      </c>
      <c r="Z54" s="177" t="s">
        <v>19</v>
      </c>
      <c r="AA54" s="177" t="s">
        <v>20</v>
      </c>
      <c r="AB54" s="177" t="s">
        <v>21</v>
      </c>
      <c r="AC54" s="177" t="s">
        <v>22</v>
      </c>
      <c r="AD54" s="177" t="s">
        <v>23</v>
      </c>
      <c r="AE54" s="177" t="s">
        <v>24</v>
      </c>
      <c r="AF54" s="177" t="s">
        <v>25</v>
      </c>
      <c r="AG54" s="177" t="s">
        <v>26</v>
      </c>
      <c r="AH54" s="177" t="s">
        <v>27</v>
      </c>
      <c r="AI54" s="177" t="s">
        <v>28</v>
      </c>
      <c r="AJ54" s="177" t="s">
        <v>29</v>
      </c>
      <c r="AK54" s="177" t="s">
        <v>121</v>
      </c>
      <c r="AL54" s="177" t="s">
        <v>122</v>
      </c>
      <c r="AM54" s="177" t="s">
        <v>124</v>
      </c>
      <c r="AN54" s="177" t="s">
        <v>125</v>
      </c>
      <c r="AO54" s="177" t="s">
        <v>126</v>
      </c>
      <c r="AP54" s="177" t="s">
        <v>123</v>
      </c>
    </row>
    <row r="55" spans="1:42" x14ac:dyDescent="0.25">
      <c r="A55" t="str">
        <f t="shared" ref="A55:A66" si="27">A38</f>
        <v>Electricity</v>
      </c>
      <c r="C55" t="str">
        <f t="shared" ref="C55:C66" si="28">C38</f>
        <v>C_ES-SC-HO_ELC</v>
      </c>
      <c r="F55">
        <v>0.1</v>
      </c>
      <c r="G55">
        <v>0.1</v>
      </c>
      <c r="H55">
        <v>0.1</v>
      </c>
      <c r="I55">
        <v>0.1</v>
      </c>
      <c r="J55">
        <v>0.1</v>
      </c>
      <c r="K55">
        <v>0.1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v>0.1</v>
      </c>
      <c r="U55">
        <v>0.1</v>
      </c>
      <c r="V55">
        <v>0.1</v>
      </c>
      <c r="W55">
        <v>0.1</v>
      </c>
      <c r="X55">
        <v>0.1</v>
      </c>
      <c r="Y55">
        <v>0.1</v>
      </c>
      <c r="Z55">
        <v>0.1</v>
      </c>
      <c r="AA55">
        <v>0.1</v>
      </c>
      <c r="AB55">
        <v>0.1</v>
      </c>
      <c r="AC55">
        <v>0.1</v>
      </c>
      <c r="AD55">
        <v>0.1</v>
      </c>
      <c r="AE55">
        <v>0.1</v>
      </c>
      <c r="AF55">
        <v>0.1</v>
      </c>
      <c r="AG55">
        <v>0.1</v>
      </c>
      <c r="AH55">
        <v>0.1</v>
      </c>
      <c r="AI55">
        <v>0.1</v>
      </c>
      <c r="AJ55">
        <v>0.1</v>
      </c>
      <c r="AK55">
        <v>0.1</v>
      </c>
      <c r="AL55">
        <v>0.1</v>
      </c>
      <c r="AM55">
        <v>0.1</v>
      </c>
      <c r="AN55">
        <v>0.1</v>
      </c>
      <c r="AO55">
        <v>0.1</v>
      </c>
      <c r="AP55">
        <v>0.1</v>
      </c>
    </row>
    <row r="56" spans="1:42" x14ac:dyDescent="0.25">
      <c r="A56" t="str">
        <f t="shared" si="27"/>
        <v>Gas</v>
      </c>
      <c r="C56" t="str">
        <f t="shared" si="28"/>
        <v>C_ES-SC-HO_GAS</v>
      </c>
      <c r="F56">
        <v>0.1</v>
      </c>
      <c r="G56">
        <v>0.1</v>
      </c>
      <c r="H56">
        <v>0.1</v>
      </c>
      <c r="I56">
        <v>0.1</v>
      </c>
      <c r="J56">
        <v>0.1</v>
      </c>
      <c r="K56">
        <v>0.1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v>0.1</v>
      </c>
      <c r="U56">
        <v>0.1</v>
      </c>
      <c r="V56">
        <v>0.1</v>
      </c>
      <c r="W56">
        <v>0.1</v>
      </c>
      <c r="X56">
        <v>0.1</v>
      </c>
      <c r="Y56">
        <v>0.1</v>
      </c>
      <c r="Z56">
        <v>0.1</v>
      </c>
      <c r="AA56">
        <v>0.1</v>
      </c>
      <c r="AB56">
        <v>0.1</v>
      </c>
      <c r="AC56">
        <v>0.1</v>
      </c>
      <c r="AD56">
        <v>0.1</v>
      </c>
      <c r="AE56">
        <v>0.1</v>
      </c>
      <c r="AF56">
        <v>0.1</v>
      </c>
      <c r="AG56">
        <v>0.1</v>
      </c>
      <c r="AH56">
        <v>0.1</v>
      </c>
      <c r="AI56">
        <v>0.1</v>
      </c>
      <c r="AJ56">
        <v>0.1</v>
      </c>
      <c r="AK56">
        <v>0.1</v>
      </c>
      <c r="AL56">
        <v>0.1</v>
      </c>
      <c r="AM56">
        <v>0.1</v>
      </c>
      <c r="AN56">
        <v>0.1</v>
      </c>
      <c r="AO56">
        <v>0.1</v>
      </c>
      <c r="AP56">
        <v>0.1</v>
      </c>
    </row>
    <row r="57" spans="1:42" x14ac:dyDescent="0.25">
      <c r="A57" t="str">
        <f t="shared" si="27"/>
        <v>Electricity</v>
      </c>
      <c r="C57" t="str">
        <f t="shared" si="28"/>
        <v>C_ES-SC-HR_ELC</v>
      </c>
      <c r="F57">
        <v>0.1</v>
      </c>
      <c r="G57">
        <v>0.1</v>
      </c>
      <c r="H57">
        <v>0.1</v>
      </c>
      <c r="I57">
        <v>0.1</v>
      </c>
      <c r="J57">
        <v>0.1</v>
      </c>
      <c r="K57">
        <v>0.1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v>0.1</v>
      </c>
      <c r="U57">
        <v>0.1</v>
      </c>
      <c r="V57">
        <v>0.1</v>
      </c>
      <c r="W57">
        <v>0.1</v>
      </c>
      <c r="X57">
        <v>0.1</v>
      </c>
      <c r="Y57">
        <v>0.1</v>
      </c>
      <c r="Z57">
        <v>0.1</v>
      </c>
      <c r="AA57">
        <v>0.1</v>
      </c>
      <c r="AB57">
        <v>0.1</v>
      </c>
      <c r="AC57">
        <v>0.1</v>
      </c>
      <c r="AD57">
        <v>0.1</v>
      </c>
      <c r="AE57">
        <v>0.1</v>
      </c>
      <c r="AF57">
        <v>0.1</v>
      </c>
      <c r="AG57">
        <v>0.1</v>
      </c>
      <c r="AH57">
        <v>0.1</v>
      </c>
      <c r="AI57">
        <v>0.1</v>
      </c>
      <c r="AJ57">
        <v>0.1</v>
      </c>
      <c r="AK57">
        <v>0.1</v>
      </c>
      <c r="AL57">
        <v>0.1</v>
      </c>
      <c r="AM57">
        <v>0.1</v>
      </c>
      <c r="AN57">
        <v>0.1</v>
      </c>
      <c r="AO57">
        <v>0.1</v>
      </c>
      <c r="AP57">
        <v>0.1</v>
      </c>
    </row>
    <row r="58" spans="1:42" x14ac:dyDescent="0.25">
      <c r="A58" t="str">
        <f t="shared" si="27"/>
        <v>Gas</v>
      </c>
      <c r="C58" t="str">
        <f t="shared" si="28"/>
        <v>C_ES-SC-HR_GAS</v>
      </c>
      <c r="F58">
        <v>0.1</v>
      </c>
      <c r="G58">
        <v>0.1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v>0.1</v>
      </c>
      <c r="U58">
        <v>0.1</v>
      </c>
      <c r="V58">
        <v>0.1</v>
      </c>
      <c r="W58">
        <v>0.1</v>
      </c>
      <c r="X58">
        <v>0.1</v>
      </c>
      <c r="Y58">
        <v>0.1</v>
      </c>
      <c r="Z58">
        <v>0.1</v>
      </c>
      <c r="AA58">
        <v>0.1</v>
      </c>
      <c r="AB58">
        <v>0.1</v>
      </c>
      <c r="AC58">
        <v>0.1</v>
      </c>
      <c r="AD58">
        <v>0.1</v>
      </c>
      <c r="AE58">
        <v>0.1</v>
      </c>
      <c r="AF58">
        <v>0.1</v>
      </c>
      <c r="AG58">
        <v>0.1</v>
      </c>
      <c r="AH58">
        <v>0.1</v>
      </c>
      <c r="AI58">
        <v>0.1</v>
      </c>
      <c r="AJ58">
        <v>0.1</v>
      </c>
      <c r="AK58">
        <v>0.1</v>
      </c>
      <c r="AL58">
        <v>0.1</v>
      </c>
      <c r="AM58">
        <v>0.1</v>
      </c>
      <c r="AN58">
        <v>0.1</v>
      </c>
      <c r="AO58">
        <v>0.1</v>
      </c>
      <c r="AP58">
        <v>0.1</v>
      </c>
    </row>
    <row r="59" spans="1:42" x14ac:dyDescent="0.25">
      <c r="A59" t="str">
        <f t="shared" si="27"/>
        <v>Electricity</v>
      </c>
      <c r="C59" t="str">
        <f t="shared" si="28"/>
        <v>C_ES-SC-SR_ELC</v>
      </c>
      <c r="F59">
        <v>0.1</v>
      </c>
      <c r="G59">
        <v>0.1</v>
      </c>
      <c r="H59">
        <v>0.1</v>
      </c>
      <c r="I59">
        <v>0.1</v>
      </c>
      <c r="J59">
        <v>0.1</v>
      </c>
      <c r="K59">
        <v>0.1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v>0.1</v>
      </c>
      <c r="V59">
        <v>0.1</v>
      </c>
      <c r="W59">
        <v>0.1</v>
      </c>
      <c r="X59">
        <v>0.1</v>
      </c>
      <c r="Y59">
        <v>0.1</v>
      </c>
      <c r="Z59">
        <v>0.1</v>
      </c>
      <c r="AA59">
        <v>0.1</v>
      </c>
      <c r="AB59">
        <v>0.1</v>
      </c>
      <c r="AC59">
        <v>0.1</v>
      </c>
      <c r="AD59">
        <v>0.1</v>
      </c>
      <c r="AE59">
        <v>0.1</v>
      </c>
      <c r="AF59">
        <v>0.1</v>
      </c>
      <c r="AG59">
        <v>0.1</v>
      </c>
      <c r="AH59">
        <v>0.1</v>
      </c>
      <c r="AI59">
        <v>0.1</v>
      </c>
      <c r="AJ59">
        <v>0.1</v>
      </c>
      <c r="AK59">
        <v>0.1</v>
      </c>
      <c r="AL59">
        <v>0.1</v>
      </c>
      <c r="AM59">
        <v>0.1</v>
      </c>
      <c r="AN59">
        <v>0.1</v>
      </c>
      <c r="AO59">
        <v>0.1</v>
      </c>
      <c r="AP59">
        <v>0.1</v>
      </c>
    </row>
    <row r="60" spans="1:42" x14ac:dyDescent="0.25">
      <c r="A60" t="str">
        <f t="shared" si="27"/>
        <v>Gas</v>
      </c>
      <c r="C60" t="str">
        <f t="shared" si="28"/>
        <v>C_ES-SC-SR_GAS</v>
      </c>
      <c r="F60">
        <v>0.1</v>
      </c>
      <c r="G60">
        <v>0.1</v>
      </c>
      <c r="H60">
        <v>0.1</v>
      </c>
      <c r="I60">
        <v>0.1</v>
      </c>
      <c r="J60">
        <v>0.1</v>
      </c>
      <c r="K60">
        <v>0.1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>
        <v>0.1</v>
      </c>
      <c r="W60">
        <v>0.1</v>
      </c>
      <c r="X60">
        <v>0.1</v>
      </c>
      <c r="Y60">
        <v>0.1</v>
      </c>
      <c r="Z60">
        <v>0.1</v>
      </c>
      <c r="AA60">
        <v>0.1</v>
      </c>
      <c r="AB60">
        <v>0.1</v>
      </c>
      <c r="AC60">
        <v>0.1</v>
      </c>
      <c r="AD60">
        <v>0.1</v>
      </c>
      <c r="AE60">
        <v>0.1</v>
      </c>
      <c r="AF60">
        <v>0.1</v>
      </c>
      <c r="AG60">
        <v>0.1</v>
      </c>
      <c r="AH60">
        <v>0.1</v>
      </c>
      <c r="AI60">
        <v>0.1</v>
      </c>
      <c r="AJ60">
        <v>0.1</v>
      </c>
      <c r="AK60">
        <v>0.1</v>
      </c>
      <c r="AL60">
        <v>0.1</v>
      </c>
      <c r="AM60">
        <v>0.1</v>
      </c>
      <c r="AN60">
        <v>0.1</v>
      </c>
      <c r="AO60">
        <v>0.1</v>
      </c>
      <c r="AP60">
        <v>0.1</v>
      </c>
    </row>
    <row r="61" spans="1:42" x14ac:dyDescent="0.25">
      <c r="A61" t="str">
        <f t="shared" si="27"/>
        <v>Electricity</v>
      </c>
      <c r="C61" t="str">
        <f t="shared" si="28"/>
        <v>C_ES-SC-SL_ELC</v>
      </c>
      <c r="F61">
        <v>0.1</v>
      </c>
      <c r="G61">
        <v>0.1</v>
      </c>
      <c r="H61">
        <v>0.1</v>
      </c>
      <c r="I61">
        <v>0.1</v>
      </c>
      <c r="J61">
        <v>0.1</v>
      </c>
      <c r="K61">
        <v>0.1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v>0.1</v>
      </c>
      <c r="V61">
        <v>0.1</v>
      </c>
      <c r="W61">
        <v>0.1</v>
      </c>
      <c r="X61">
        <v>0.1</v>
      </c>
      <c r="Y61">
        <v>0.1</v>
      </c>
      <c r="Z61">
        <v>0.1</v>
      </c>
      <c r="AA61">
        <v>0.1</v>
      </c>
      <c r="AB61">
        <v>0.1</v>
      </c>
      <c r="AC61">
        <v>0.1</v>
      </c>
      <c r="AD61">
        <v>0.1</v>
      </c>
      <c r="AE61">
        <v>0.1</v>
      </c>
      <c r="AF61">
        <v>0.1</v>
      </c>
      <c r="AG61">
        <v>0.1</v>
      </c>
      <c r="AH61">
        <v>0.1</v>
      </c>
      <c r="AI61">
        <v>0.1</v>
      </c>
      <c r="AJ61">
        <v>0.1</v>
      </c>
      <c r="AK61">
        <v>0.1</v>
      </c>
      <c r="AL61">
        <v>0.1</v>
      </c>
      <c r="AM61">
        <v>0.1</v>
      </c>
      <c r="AN61">
        <v>0.1</v>
      </c>
      <c r="AO61">
        <v>0.1</v>
      </c>
      <c r="AP61">
        <v>0.1</v>
      </c>
    </row>
    <row r="62" spans="1:42" x14ac:dyDescent="0.25">
      <c r="A62" t="str">
        <f t="shared" si="27"/>
        <v>Gas</v>
      </c>
      <c r="C62" t="str">
        <f t="shared" si="28"/>
        <v>C_ES-SC-SL_GAS</v>
      </c>
      <c r="F62">
        <v>0.1</v>
      </c>
      <c r="G62">
        <v>0.1</v>
      </c>
      <c r="H62">
        <v>0.1</v>
      </c>
      <c r="I62">
        <v>0.1</v>
      </c>
      <c r="J62">
        <v>0.1</v>
      </c>
      <c r="K62">
        <v>0.1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v>0.1</v>
      </c>
      <c r="V62">
        <v>0.1</v>
      </c>
      <c r="W62">
        <v>0.1</v>
      </c>
      <c r="X62">
        <v>0.1</v>
      </c>
      <c r="Y62">
        <v>0.1</v>
      </c>
      <c r="Z62">
        <v>0.1</v>
      </c>
      <c r="AA62">
        <v>0.1</v>
      </c>
      <c r="AB62">
        <v>0.1</v>
      </c>
      <c r="AC62">
        <v>0.1</v>
      </c>
      <c r="AD62">
        <v>0.1</v>
      </c>
      <c r="AE62">
        <v>0.1</v>
      </c>
      <c r="AF62">
        <v>0.1</v>
      </c>
      <c r="AG62">
        <v>0.1</v>
      </c>
      <c r="AH62">
        <v>0.1</v>
      </c>
      <c r="AI62">
        <v>0.1</v>
      </c>
      <c r="AJ62">
        <v>0.1</v>
      </c>
      <c r="AK62">
        <v>0.1</v>
      </c>
      <c r="AL62">
        <v>0.1</v>
      </c>
      <c r="AM62">
        <v>0.1</v>
      </c>
      <c r="AN62">
        <v>0.1</v>
      </c>
      <c r="AO62">
        <v>0.1</v>
      </c>
      <c r="AP62">
        <v>0.1</v>
      </c>
    </row>
    <row r="63" spans="1:42" x14ac:dyDescent="0.25">
      <c r="A63" t="str">
        <f t="shared" si="27"/>
        <v>Electricity</v>
      </c>
      <c r="C63" t="str">
        <f t="shared" si="28"/>
        <v>C_ES-SC-SS_ELC</v>
      </c>
      <c r="F63">
        <v>0.1</v>
      </c>
      <c r="G63">
        <v>0.1</v>
      </c>
      <c r="H63">
        <v>0.1</v>
      </c>
      <c r="I63">
        <v>0.1</v>
      </c>
      <c r="J63">
        <v>0.1</v>
      </c>
      <c r="K63">
        <v>0.1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v>0.1</v>
      </c>
      <c r="V63">
        <v>0.1</v>
      </c>
      <c r="W63">
        <v>0.1</v>
      </c>
      <c r="X63">
        <v>0.1</v>
      </c>
      <c r="Y63">
        <v>0.1</v>
      </c>
      <c r="Z63">
        <v>0.1</v>
      </c>
      <c r="AA63">
        <v>0.1</v>
      </c>
      <c r="AB63">
        <v>0.1</v>
      </c>
      <c r="AC63">
        <v>0.1</v>
      </c>
      <c r="AD63">
        <v>0.1</v>
      </c>
      <c r="AE63">
        <v>0.1</v>
      </c>
      <c r="AF63">
        <v>0.1</v>
      </c>
      <c r="AG63">
        <v>0.1</v>
      </c>
      <c r="AH63">
        <v>0.1</v>
      </c>
      <c r="AI63">
        <v>0.1</v>
      </c>
      <c r="AJ63">
        <v>0.1</v>
      </c>
      <c r="AK63">
        <v>0.1</v>
      </c>
      <c r="AL63">
        <v>0.1</v>
      </c>
      <c r="AM63">
        <v>0.1</v>
      </c>
      <c r="AN63">
        <v>0.1</v>
      </c>
      <c r="AO63">
        <v>0.1</v>
      </c>
      <c r="AP63">
        <v>0.1</v>
      </c>
    </row>
    <row r="64" spans="1:42" x14ac:dyDescent="0.25">
      <c r="A64" t="str">
        <f t="shared" si="27"/>
        <v>Gas</v>
      </c>
      <c r="C64" t="str">
        <f t="shared" si="28"/>
        <v>C_ES-SC-SS_GAS</v>
      </c>
      <c r="F64">
        <v>0.1</v>
      </c>
      <c r="G64">
        <v>0.1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>
        <v>0.1</v>
      </c>
      <c r="W64">
        <v>0.1</v>
      </c>
      <c r="X64">
        <v>0.1</v>
      </c>
      <c r="Y64">
        <v>0.1</v>
      </c>
      <c r="Z64">
        <v>0.1</v>
      </c>
      <c r="AA64">
        <v>0.1</v>
      </c>
      <c r="AB64">
        <v>0.1</v>
      </c>
      <c r="AC64">
        <v>0.1</v>
      </c>
      <c r="AD64">
        <v>0.1</v>
      </c>
      <c r="AE64">
        <v>0.1</v>
      </c>
      <c r="AF64">
        <v>0.1</v>
      </c>
      <c r="AG64">
        <v>0.1</v>
      </c>
      <c r="AH64">
        <v>0.1</v>
      </c>
      <c r="AI64">
        <v>0.1</v>
      </c>
      <c r="AJ64">
        <v>0.1</v>
      </c>
      <c r="AK64">
        <v>0.1</v>
      </c>
      <c r="AL64">
        <v>0.1</v>
      </c>
      <c r="AM64">
        <v>0.1</v>
      </c>
      <c r="AN64">
        <v>0.1</v>
      </c>
      <c r="AO64">
        <v>0.1</v>
      </c>
      <c r="AP64">
        <v>0.1</v>
      </c>
    </row>
    <row r="65" spans="1:42" x14ac:dyDescent="0.25">
      <c r="A65" t="str">
        <f t="shared" si="27"/>
        <v>Electricity</v>
      </c>
      <c r="C65" t="str">
        <f t="shared" si="28"/>
        <v>C_ES-SC-OF_ELC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  <c r="AO65">
        <v>0.1</v>
      </c>
      <c r="AP65">
        <v>0.1</v>
      </c>
    </row>
    <row r="66" spans="1:42" x14ac:dyDescent="0.25">
      <c r="A66" t="str">
        <f t="shared" si="27"/>
        <v>Gas</v>
      </c>
      <c r="C66" t="str">
        <f t="shared" si="28"/>
        <v>C_ES-SC-OF_GAS</v>
      </c>
      <c r="F66">
        <v>0.1</v>
      </c>
      <c r="G66">
        <v>0.1</v>
      </c>
      <c r="H66">
        <v>0.1</v>
      </c>
      <c r="I66">
        <v>0.1</v>
      </c>
      <c r="J66">
        <v>0.1</v>
      </c>
      <c r="K66">
        <v>0.1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>
        <v>0.1</v>
      </c>
      <c r="W66">
        <v>0.1</v>
      </c>
      <c r="X66">
        <v>0.1</v>
      </c>
      <c r="Y66">
        <v>0.1</v>
      </c>
      <c r="Z66">
        <v>0.1</v>
      </c>
      <c r="AA66">
        <v>0.1</v>
      </c>
      <c r="AB66">
        <v>0.1</v>
      </c>
      <c r="AC66">
        <v>0.1</v>
      </c>
      <c r="AD66">
        <v>0.1</v>
      </c>
      <c r="AE66">
        <v>0.1</v>
      </c>
      <c r="AF66">
        <v>0.1</v>
      </c>
      <c r="AG66">
        <v>0.1</v>
      </c>
      <c r="AH66">
        <v>0.1</v>
      </c>
      <c r="AI66">
        <v>0.1</v>
      </c>
      <c r="AJ66">
        <v>0.1</v>
      </c>
      <c r="AK66">
        <v>0.1</v>
      </c>
      <c r="AL66">
        <v>0.1</v>
      </c>
      <c r="AM66">
        <v>0.1</v>
      </c>
      <c r="AN66">
        <v>0.1</v>
      </c>
      <c r="AO66">
        <v>0.1</v>
      </c>
      <c r="AP66">
        <v>0.1</v>
      </c>
    </row>
    <row r="70" spans="1:42" x14ac:dyDescent="0.25">
      <c r="E70" s="3" t="s">
        <v>223</v>
      </c>
    </row>
    <row r="71" spans="1:42" ht="15.75" thickBot="1" x14ac:dyDescent="0.3">
      <c r="C71" s="178" t="s">
        <v>42</v>
      </c>
      <c r="D71" s="178" t="s">
        <v>47</v>
      </c>
      <c r="E71" s="178" t="s">
        <v>34</v>
      </c>
      <c r="F71" s="177" t="s">
        <v>0</v>
      </c>
      <c r="G71" s="177" t="s">
        <v>1</v>
      </c>
      <c r="H71" s="177" t="s">
        <v>2</v>
      </c>
      <c r="I71" s="177" t="s">
        <v>33</v>
      </c>
      <c r="J71" s="177" t="s">
        <v>3</v>
      </c>
      <c r="K71" s="177" t="s">
        <v>4</v>
      </c>
      <c r="L71" s="177" t="s">
        <v>5</v>
      </c>
      <c r="M71" s="177" t="s">
        <v>6</v>
      </c>
      <c r="N71" s="177" t="s">
        <v>7</v>
      </c>
      <c r="O71" s="177" t="s">
        <v>9</v>
      </c>
      <c r="P71" s="177" t="s">
        <v>10</v>
      </c>
      <c r="Q71" s="177" t="s">
        <v>11</v>
      </c>
      <c r="R71" s="177" t="s">
        <v>8</v>
      </c>
      <c r="S71" s="177" t="s">
        <v>12</v>
      </c>
      <c r="T71" s="177" t="s">
        <v>13</v>
      </c>
      <c r="U71" s="177" t="s">
        <v>14</v>
      </c>
      <c r="V71" s="177" t="s">
        <v>15</v>
      </c>
      <c r="W71" s="177" t="s">
        <v>16</v>
      </c>
      <c r="X71" s="177" t="s">
        <v>17</v>
      </c>
      <c r="Y71" s="177" t="s">
        <v>18</v>
      </c>
      <c r="Z71" s="177" t="s">
        <v>19</v>
      </c>
      <c r="AA71" s="177" t="s">
        <v>20</v>
      </c>
      <c r="AB71" s="177" t="s">
        <v>21</v>
      </c>
      <c r="AC71" s="177" t="s">
        <v>22</v>
      </c>
      <c r="AD71" s="177" t="s">
        <v>23</v>
      </c>
      <c r="AE71" s="177" t="s">
        <v>24</v>
      </c>
      <c r="AF71" s="177" t="s">
        <v>25</v>
      </c>
      <c r="AG71" s="177" t="s">
        <v>26</v>
      </c>
      <c r="AH71" s="177" t="s">
        <v>27</v>
      </c>
      <c r="AI71" s="177" t="s">
        <v>28</v>
      </c>
      <c r="AJ71" s="177" t="s">
        <v>29</v>
      </c>
      <c r="AK71" s="177" t="s">
        <v>121</v>
      </c>
      <c r="AL71" s="177" t="s">
        <v>122</v>
      </c>
      <c r="AM71" s="177" t="s">
        <v>124</v>
      </c>
      <c r="AN71" s="177" t="s">
        <v>125</v>
      </c>
      <c r="AO71" s="177" t="s">
        <v>126</v>
      </c>
      <c r="AP71" s="177" t="s">
        <v>123</v>
      </c>
    </row>
    <row r="72" spans="1:42" x14ac:dyDescent="0.25">
      <c r="A72" t="str">
        <f t="shared" ref="A72:A83" si="29">A55</f>
        <v>Electricity</v>
      </c>
      <c r="C72" t="str">
        <f t="shared" ref="C72:C83" si="30">C55</f>
        <v>C_ES-SC-HO_ELC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</row>
    <row r="73" spans="1:42" x14ac:dyDescent="0.25">
      <c r="A73" t="str">
        <f t="shared" si="29"/>
        <v>Gas</v>
      </c>
      <c r="C73" t="str">
        <f t="shared" si="30"/>
        <v>C_ES-SC-HO_GAS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</row>
    <row r="74" spans="1:42" x14ac:dyDescent="0.25">
      <c r="A74" t="str">
        <f t="shared" si="29"/>
        <v>Electricity</v>
      </c>
      <c r="C74" t="str">
        <f t="shared" si="30"/>
        <v>C_ES-SC-HR_ELC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</row>
    <row r="75" spans="1:42" x14ac:dyDescent="0.25">
      <c r="A75" t="str">
        <f t="shared" si="29"/>
        <v>Gas</v>
      </c>
      <c r="C75" t="str">
        <f t="shared" si="30"/>
        <v>C_ES-SC-HR_GAS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</row>
    <row r="76" spans="1:42" x14ac:dyDescent="0.25">
      <c r="A76" t="str">
        <f t="shared" si="29"/>
        <v>Electricity</v>
      </c>
      <c r="C76" t="str">
        <f t="shared" si="30"/>
        <v>C_ES-SC-SR_ELC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</row>
    <row r="77" spans="1:42" x14ac:dyDescent="0.25">
      <c r="A77" t="str">
        <f t="shared" si="29"/>
        <v>Gas</v>
      </c>
      <c r="C77" t="str">
        <f t="shared" si="30"/>
        <v>C_ES-SC-SR_GAS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</row>
    <row r="78" spans="1:42" x14ac:dyDescent="0.25">
      <c r="A78" t="str">
        <f t="shared" si="29"/>
        <v>Electricity</v>
      </c>
      <c r="C78" t="str">
        <f t="shared" si="30"/>
        <v>C_ES-SC-SL_ELC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</row>
    <row r="79" spans="1:42" x14ac:dyDescent="0.25">
      <c r="A79" t="str">
        <f t="shared" si="29"/>
        <v>Gas</v>
      </c>
      <c r="C79" t="str">
        <f t="shared" si="30"/>
        <v>C_ES-SC-SL_GAS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</row>
    <row r="80" spans="1:42" x14ac:dyDescent="0.25">
      <c r="A80" t="str">
        <f t="shared" si="29"/>
        <v>Electricity</v>
      </c>
      <c r="C80" t="str">
        <f t="shared" si="30"/>
        <v>C_ES-SC-SS_ELC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</row>
    <row r="81" spans="1:42" x14ac:dyDescent="0.25">
      <c r="A81" t="str">
        <f t="shared" si="29"/>
        <v>Gas</v>
      </c>
      <c r="C81" t="str">
        <f t="shared" si="30"/>
        <v>C_ES-SC-SS_GAS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</row>
    <row r="82" spans="1:42" x14ac:dyDescent="0.25">
      <c r="A82" t="str">
        <f t="shared" si="29"/>
        <v>Electricity</v>
      </c>
      <c r="C82" t="str">
        <f t="shared" si="30"/>
        <v>C_ES-SC-OF_ELC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</row>
    <row r="83" spans="1:42" x14ac:dyDescent="0.25">
      <c r="A83" t="str">
        <f t="shared" si="29"/>
        <v>Gas</v>
      </c>
      <c r="C83" t="str">
        <f t="shared" si="30"/>
        <v>C_ES-SC-OF_GAS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2:AT143"/>
  <sheetViews>
    <sheetView zoomScaleNormal="100" workbookViewId="0"/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9" width="5.5703125" bestFit="1" customWidth="1"/>
    <col min="10" max="10" width="4.5703125" bestFit="1" customWidth="1"/>
    <col min="11" max="11" width="5.5703125" bestFit="1" customWidth="1"/>
    <col min="12" max="12" width="6.5703125" bestFit="1" customWidth="1"/>
    <col min="13" max="13" width="5.5703125" bestFit="1" customWidth="1"/>
    <col min="14" max="14" width="4.5703125" bestFit="1" customWidth="1"/>
    <col min="15" max="15" width="6.5703125" bestFit="1" customWidth="1"/>
    <col min="16" max="16" width="5.5703125" bestFit="1" customWidth="1"/>
    <col min="17" max="17" width="6.5703125" bestFit="1" customWidth="1"/>
    <col min="18" max="18" width="5.5703125" bestFit="1" customWidth="1"/>
    <col min="19" max="19" width="4.5703125" bestFit="1" customWidth="1"/>
    <col min="20" max="21" width="5.5703125" bestFit="1" customWidth="1"/>
    <col min="22" max="22" width="4.5703125" bestFit="1" customWidth="1"/>
    <col min="23" max="24" width="5.5703125" bestFit="1" customWidth="1"/>
    <col min="25" max="27" width="4.5703125" bestFit="1" customWidth="1"/>
    <col min="28" max="29" width="5.5703125" bestFit="1" customWidth="1"/>
    <col min="30" max="30" width="6.5703125" bestFit="1" customWidth="1"/>
    <col min="31" max="33" width="5.5703125" bestFit="1" customWidth="1"/>
    <col min="34" max="34" width="4.5703125" bestFit="1" customWidth="1"/>
    <col min="35" max="35" width="5.5703125" bestFit="1" customWidth="1"/>
    <col min="36" max="36" width="6.5703125" bestFit="1" customWidth="1"/>
    <col min="37" max="42" width="4.5703125" bestFit="1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IDEES!C135</f>
        <v>Biomass and wastes</v>
      </c>
      <c r="C4" t="str">
        <f>TechComm!L124</f>
        <v>C_ES-CK-HO_BIO</v>
      </c>
      <c r="D4" t="str">
        <f>TechComm!C16</f>
        <v>COMBIO</v>
      </c>
      <c r="E4" t="str">
        <f>TechComm!C43</f>
        <v>NR_ES-HO-Cook</v>
      </c>
      <c r="F4" s="1">
        <f>IDEES!E164*IDEES!E135/'TechCook-COM'!F62/'TechCook-COM'!F91</f>
        <v>5.5512353493630366E-2</v>
      </c>
      <c r="G4" s="1">
        <f>IDEES!F164*IDEES!F135/'TechCook-COM'!G62/'TechCook-COM'!G91</f>
        <v>5.1466904638548923E-2</v>
      </c>
      <c r="H4" s="1">
        <f>IDEES!G164*IDEES!G135/'TechCook-COM'!H62/'TechCook-COM'!H91</f>
        <v>3.5461389054193729E-2</v>
      </c>
      <c r="I4" s="1">
        <f>IDEES!H164*IDEES!H135/'TechCook-COM'!I62/'TechCook-COM'!I91</f>
        <v>0.5822450437812634</v>
      </c>
      <c r="J4" s="1">
        <f>IDEES!I164*IDEES!I135/'TechCook-COM'!J62/'TechCook-COM'!J91</f>
        <v>6.5226609560409083E-3</v>
      </c>
      <c r="K4" s="1">
        <f>IDEES!J164*IDEES!J135/'TechCook-COM'!K62/'TechCook-COM'!K91</f>
        <v>6.4452055715816498E-2</v>
      </c>
      <c r="L4" s="1">
        <f>IDEES!K164*IDEES!K135/'TechCook-COM'!L62/'TechCook-COM'!L91</f>
        <v>0</v>
      </c>
      <c r="M4" s="1">
        <f>IDEES!L164*IDEES!L135/'TechCook-COM'!M62/'TechCook-COM'!M91</f>
        <v>4.2844561152304839E-2</v>
      </c>
      <c r="N4" s="1">
        <f>IDEES!M164*IDEES!M135/'TechCook-COM'!N62/'TechCook-COM'!N91</f>
        <v>5.9700609715443971E-3</v>
      </c>
      <c r="O4" s="1">
        <f>IDEES!N164*IDEES!N135/'TechCook-COM'!O62/'TechCook-COM'!O91</f>
        <v>0.16021363247365053</v>
      </c>
      <c r="P4" s="1">
        <f>IDEES!O164*IDEES!O135/'TechCook-COM'!P62/'TechCook-COM'!P91</f>
        <v>8.985576331633649E-2</v>
      </c>
      <c r="Q4" s="1">
        <f>IDEES!P164*IDEES!P135/'TechCook-COM'!Q62/'TechCook-COM'!Q91</f>
        <v>1.4445428857001525</v>
      </c>
      <c r="R4" s="1">
        <f>IDEES!Q164*IDEES!Q135/'TechCook-COM'!R62/'TechCook-COM'!R91</f>
        <v>0</v>
      </c>
      <c r="S4" s="1">
        <f>IDEES!R164*IDEES!R135/'TechCook-COM'!S62/'TechCook-COM'!S91</f>
        <v>1.1062806097306492E-2</v>
      </c>
      <c r="T4" s="1">
        <f>IDEES!S164*IDEES!S135/'TechCook-COM'!T62/'TechCook-COM'!T91</f>
        <v>0.14233462171429878</v>
      </c>
      <c r="U4" s="1">
        <f>IDEES!T164*IDEES!T135/'TechCook-COM'!U62/'TechCook-COM'!U91</f>
        <v>2.9621648678010874E-2</v>
      </c>
      <c r="V4" s="1">
        <f>IDEES!U164*IDEES!U135/'TechCook-COM'!V62/'TechCook-COM'!V91</f>
        <v>0</v>
      </c>
      <c r="W4" s="1">
        <f>IDEES!V164*IDEES!V135/'TechCook-COM'!W62/'TechCook-COM'!W91</f>
        <v>0</v>
      </c>
      <c r="X4" s="1">
        <f>IDEES!W164*IDEES!W135/'TechCook-COM'!X62/'TechCook-COM'!X91</f>
        <v>3.3268163417206086E-2</v>
      </c>
      <c r="Y4" s="1">
        <f>IDEES!X164*IDEES!X135/'TechCook-COM'!Y62/'TechCook-COM'!Y91</f>
        <v>0</v>
      </c>
      <c r="Z4" s="1">
        <f>IDEES!Y164*IDEES!Y135/'TechCook-COM'!Z62/'TechCook-COM'!Z91</f>
        <v>1.5933590999148303E-2</v>
      </c>
      <c r="AA4" s="1">
        <f>IDEES!Z164*IDEES!Z135/'TechCook-COM'!AA62/'TechCook-COM'!AA91</f>
        <v>0</v>
      </c>
      <c r="AB4" s="1">
        <f>IDEES!AA164*IDEES!AA135/'TechCook-COM'!AB62/'TechCook-COM'!AB91</f>
        <v>1.4063711663952658E-2</v>
      </c>
      <c r="AC4" s="1">
        <f>IDEES!AB164*IDEES!AB135/'TechCook-COM'!AC62/'TechCook-COM'!AC91</f>
        <v>4.2248648782247399E-2</v>
      </c>
      <c r="AD4" s="1">
        <f>IDEES!AC164*IDEES!AC135/'TechCook-COM'!AD62/'TechCook-COM'!AD91</f>
        <v>0.12328085271282624</v>
      </c>
      <c r="AE4" s="1">
        <f>IDEES!AD164*IDEES!AD135/'TechCook-COM'!AE62/'TechCook-COM'!AE91</f>
        <v>0</v>
      </c>
      <c r="AF4" s="1">
        <f>IDEES!AE164*IDEES!AE135/'TechCook-COM'!AF62/'TechCook-COM'!AF91</f>
        <v>0</v>
      </c>
      <c r="AG4" s="1">
        <f>IDEES!AF164*IDEES!AF135/'TechCook-COM'!AG62/'TechCook-COM'!AG91</f>
        <v>0.20514935860869943</v>
      </c>
      <c r="AH4" s="1">
        <f>IDEES!AG164*IDEES!AG135/'TechCook-COM'!AH62/'TechCook-COM'!AH91</f>
        <v>0</v>
      </c>
      <c r="AI4" s="1">
        <f>IDEES!AH164*IDEES!AH135/'TechCook-COM'!AI62/'TechCook-COM'!AI91</f>
        <v>8.4417111759283819E-2</v>
      </c>
      <c r="AJ4" s="1">
        <f>IDEES!AI164*IDEES!AI135/'TechCook-COM'!AJ62/'TechCook-COM'!AJ91</f>
        <v>7.4568225239071681E-2</v>
      </c>
      <c r="AK4" s="1">
        <f>IDEES!AJ164*IDEES!AJ135/'TechCook-COM'!AK62/'TechCook-COM'!AK91</f>
        <v>3.1935496143987691E-2</v>
      </c>
      <c r="AL4" s="1">
        <f>IDEES!AK164*IDEES!AK135/'TechCook-COM'!AL62/'TechCook-COM'!AL91</f>
        <v>0</v>
      </c>
      <c r="AM4" s="1">
        <f>IDEES!AL164*IDEES!AL135/'TechCook-COM'!AM62/'TechCook-COM'!AM91</f>
        <v>0</v>
      </c>
      <c r="AN4" s="1">
        <f>IDEES!AM164*IDEES!AM135/'TechCook-COM'!AN62/'TechCook-COM'!AN91</f>
        <v>6.2657547974990666E-2</v>
      </c>
      <c r="AO4" s="1">
        <f>IDEES!AN164*IDEES!AN135/'TechCook-COM'!AO62/'TechCook-COM'!AO91</f>
        <v>0.15370985594331904</v>
      </c>
      <c r="AP4" s="1">
        <f>IDEES!AO164*IDEES!AO135/'TechCook-COM'!AP62/'TechCook-COM'!AP91</f>
        <v>1.9679233387061727E-2</v>
      </c>
      <c r="AQ4" s="7"/>
      <c r="AR4" s="7"/>
      <c r="AS4" s="7"/>
      <c r="AT4" s="7"/>
    </row>
    <row r="5" spans="1:46" x14ac:dyDescent="0.25">
      <c r="A5" t="str">
        <f>IDEES!C136</f>
        <v>Electricity</v>
      </c>
      <c r="C5" t="str">
        <f>TechComm!L125</f>
        <v>C_ES-CK-HO_ELC</v>
      </c>
      <c r="D5" t="str">
        <f>TechComm!C18</f>
        <v>COMELC</v>
      </c>
      <c r="E5" t="str">
        <f>E4</f>
        <v>NR_ES-HO-Cook</v>
      </c>
      <c r="F5" s="1">
        <f>IDEES!E165*IDEES!E136/'TechCook-COM'!F63/'TechCook-COM'!F92</f>
        <v>2.807231032847822</v>
      </c>
      <c r="G5" s="1">
        <f>IDEES!F165*IDEES!F136/'TechCook-COM'!G63/'TechCook-COM'!G92</f>
        <v>14.113475382644308</v>
      </c>
      <c r="H5" s="1">
        <f>IDEES!G165*IDEES!G136/'TechCook-COM'!H63/'TechCook-COM'!H92</f>
        <v>3.4950760617786663</v>
      </c>
      <c r="I5" s="1">
        <f>IDEES!H165*IDEES!H136/'TechCook-COM'!I63/'TechCook-COM'!I92</f>
        <v>3.5661051281885348</v>
      </c>
      <c r="J5" s="1">
        <f>IDEES!I165*IDEES!I136/'TechCook-COM'!J63/'TechCook-COM'!J92</f>
        <v>0.24983695834256633</v>
      </c>
      <c r="K5" s="1">
        <f>IDEES!J165*IDEES!J136/'TechCook-COM'!K63/'TechCook-COM'!K92</f>
        <v>2.4760317681017758</v>
      </c>
      <c r="L5" s="1">
        <f>IDEES!K165*IDEES!K136/'TechCook-COM'!L63/'TechCook-COM'!L92</f>
        <v>24.355826518759688</v>
      </c>
      <c r="M5" s="1">
        <f>IDEES!L165*IDEES!L136/'TechCook-COM'!M63/'TechCook-COM'!M92</f>
        <v>2.6165210494222833</v>
      </c>
      <c r="N5" s="1">
        <f>IDEES!M165*IDEES!M136/'TechCook-COM'!N63/'TechCook-COM'!N92</f>
        <v>0.46506634367471644</v>
      </c>
      <c r="O5" s="1">
        <f>IDEES!N165*IDEES!N136/'TechCook-COM'!O63/'TechCook-COM'!O92</f>
        <v>15.122604163102555</v>
      </c>
      <c r="P5" s="1">
        <f>IDEES!O165*IDEES!O136/'TechCook-COM'!P63/'TechCook-COM'!P92</f>
        <v>8.1962801347935805</v>
      </c>
      <c r="Q5" s="1">
        <f>IDEES!P165*IDEES!P136/'TechCook-COM'!Q63/'TechCook-COM'!Q92</f>
        <v>67.050750628914827</v>
      </c>
      <c r="R5" s="1">
        <f>IDEES!Q165*IDEES!Q136/'TechCook-COM'!R63/'TechCook-COM'!R92</f>
        <v>1.5996228669539099</v>
      </c>
      <c r="S5" s="1">
        <f>IDEES!R165*IDEES!R136/'TechCook-COM'!S63/'TechCook-COM'!S92</f>
        <v>2.1233539692352306</v>
      </c>
      <c r="T5" s="1">
        <f>IDEES!S165*IDEES!S136/'TechCook-COM'!T63/'TechCook-COM'!T92</f>
        <v>5.1968258927805406</v>
      </c>
      <c r="U5" s="1">
        <f>IDEES!T165*IDEES!T136/'TechCook-COM'!U63/'TechCook-COM'!U92</f>
        <v>1.7371772830839025</v>
      </c>
      <c r="V5" s="1">
        <f>IDEES!U165*IDEES!U136/'TechCook-COM'!V63/'TechCook-COM'!V92</f>
        <v>0.90468644572789569</v>
      </c>
      <c r="W5" s="1">
        <f>IDEES!V165*IDEES!V136/'TechCook-COM'!W63/'TechCook-COM'!W92</f>
        <v>10.433765154820813</v>
      </c>
      <c r="X5" s="1">
        <f>IDEES!W165*IDEES!W136/'TechCook-COM'!X63/'TechCook-COM'!X92</f>
        <v>1.8009955824821171</v>
      </c>
      <c r="Y5" s="1">
        <f>IDEES!X165*IDEES!X136/'TechCook-COM'!Y63/'TechCook-COM'!Y92</f>
        <v>0.52140112697364449</v>
      </c>
      <c r="Z5" s="1">
        <f>IDEES!Y165*IDEES!Y136/'TechCook-COM'!Z63/'TechCook-COM'!Z92</f>
        <v>0.83725850000248336</v>
      </c>
      <c r="AA5" s="1">
        <f>IDEES!Z165*IDEES!Z136/'TechCook-COM'!AA63/'TechCook-COM'!AA92</f>
        <v>4.0602194669997795E-2</v>
      </c>
      <c r="AB5" s="1">
        <f>IDEES!AA165*IDEES!AA136/'TechCook-COM'!AB63/'TechCook-COM'!AB92</f>
        <v>2.3698316652734048</v>
      </c>
      <c r="AC5" s="1">
        <f>IDEES!AB165*IDEES!AB136/'TechCook-COM'!AC63/'TechCook-COM'!AC92</f>
        <v>11.50635280797499</v>
      </c>
      <c r="AD5" s="1">
        <f>IDEES!AC165*IDEES!AC136/'TechCook-COM'!AD63/'TechCook-COM'!AD92</f>
        <v>6.4780018590963007</v>
      </c>
      <c r="AE5" s="1">
        <f>IDEES!AD165*IDEES!AD136/'TechCook-COM'!AE63/'TechCook-COM'!AE92</f>
        <v>2.3913978314365436</v>
      </c>
      <c r="AF5" s="1">
        <f>IDEES!AE165*IDEES!AE136/'TechCook-COM'!AF63/'TechCook-COM'!AF92</f>
        <v>3.0446688379001547</v>
      </c>
      <c r="AG5" s="1">
        <f>IDEES!AF165*IDEES!AF136/'TechCook-COM'!AG63/'TechCook-COM'!AG92</f>
        <v>18.462718113616106</v>
      </c>
      <c r="AH5" s="1">
        <f>IDEES!AG165*IDEES!AG136/'TechCook-COM'!AH63/'TechCook-COM'!AH92</f>
        <v>0.94786596964890779</v>
      </c>
      <c r="AI5" s="1">
        <f>IDEES!AH165*IDEES!AH136/'TechCook-COM'!AI63/'TechCook-COM'!AI92</f>
        <v>3.4190847808793809</v>
      </c>
      <c r="AJ5" s="1">
        <f>IDEES!AI165*IDEES!AI136/'TechCook-COM'!AJ63/'TechCook-COM'!AJ92</f>
        <v>11.748744050549055</v>
      </c>
      <c r="AK5" s="1">
        <f>IDEES!AJ165*IDEES!AJ136/'TechCook-COM'!AK63/'TechCook-COM'!AK92</f>
        <v>9.989441972798721E-2</v>
      </c>
      <c r="AL5" s="1">
        <f>IDEES!AK165*IDEES!AK136/'TechCook-COM'!AL63/'TechCook-COM'!AL92</f>
        <v>0.67945643596713601</v>
      </c>
      <c r="AM5" s="1">
        <f>IDEES!AL165*IDEES!AL136/'TechCook-COM'!AM63/'TechCook-COM'!AM92</f>
        <v>2.9917815178845428E-3</v>
      </c>
      <c r="AN5" s="1">
        <f>IDEES!AM165*IDEES!AM136/'TechCook-COM'!AN63/'TechCook-COM'!AN92</f>
        <v>0.3413648019334628</v>
      </c>
      <c r="AO5" s="1">
        <f>IDEES!AN165*IDEES!AN136/'TechCook-COM'!AO63/'TechCook-COM'!AO92</f>
        <v>1.3133612924159876</v>
      </c>
      <c r="AP5" s="1">
        <f>IDEES!AO165*IDEES!AO136/'TechCook-COM'!AP63/'TechCook-COM'!AP92</f>
        <v>8.1806342493335529E-2</v>
      </c>
      <c r="AQ5" s="7"/>
      <c r="AR5" s="7"/>
      <c r="AS5" s="7"/>
      <c r="AT5" s="7"/>
    </row>
    <row r="6" spans="1:46" x14ac:dyDescent="0.25">
      <c r="A6" t="str">
        <f>IDEES!C137</f>
        <v>Gases</v>
      </c>
      <c r="C6" t="str">
        <f>TechComm!L126</f>
        <v>C_ES-CK-HO_GAS</v>
      </c>
      <c r="D6" t="str">
        <f>TechComm!C19</f>
        <v>COMGAS</v>
      </c>
      <c r="E6" t="str">
        <f>E5</f>
        <v>NR_ES-HO-Cook</v>
      </c>
      <c r="F6" s="1">
        <f>IDEES!E166*IDEES!E137/'TechCook-COM'!F64/'TechCook-COM'!F93</f>
        <v>1.2182588801566339</v>
      </c>
      <c r="G6" s="1">
        <f>IDEES!F166*IDEES!F137/'TechCook-COM'!G64/'TechCook-COM'!G93</f>
        <v>7.3943911962243227</v>
      </c>
      <c r="H6" s="1">
        <f>IDEES!G166*IDEES!G137/'TechCook-COM'!H64/'TechCook-COM'!H93</f>
        <v>0.42089517842286756</v>
      </c>
      <c r="I6" s="1">
        <f>IDEES!H166*IDEES!H137/'TechCook-COM'!I64/'TechCook-COM'!I93</f>
        <v>1.4905573568891477</v>
      </c>
      <c r="J6" s="1">
        <f>IDEES!I166*IDEES!I137/'TechCook-COM'!J64/'TechCook-COM'!J93</f>
        <v>0</v>
      </c>
      <c r="K6" s="1">
        <f>IDEES!J166*IDEES!J137/'TechCook-COM'!K64/'TechCook-COM'!K93</f>
        <v>2.6015161761824079</v>
      </c>
      <c r="L6" s="1">
        <f>IDEES!K166*IDEES!K137/'TechCook-COM'!L64/'TechCook-COM'!L93</f>
        <v>29.105760288789956</v>
      </c>
      <c r="M6" s="1">
        <f>IDEES!L166*IDEES!L137/'TechCook-COM'!M64/'TechCook-COM'!M93</f>
        <v>0.89888846821843982</v>
      </c>
      <c r="N6" s="1">
        <f>IDEES!M166*IDEES!M137/'TechCook-COM'!N64/'TechCook-COM'!N93</f>
        <v>5.7094853527618394E-2</v>
      </c>
      <c r="O6" s="1">
        <f>IDEES!N166*IDEES!N137/'TechCook-COM'!O64/'TechCook-COM'!O93</f>
        <v>2.4560069086596119</v>
      </c>
      <c r="P6" s="1">
        <f>IDEES!O166*IDEES!O137/'TechCook-COM'!P64/'TechCook-COM'!P93</f>
        <v>0.1398641018900825</v>
      </c>
      <c r="Q6" s="1">
        <f>IDEES!P166*IDEES!P137/'TechCook-COM'!Q64/'TechCook-COM'!Q93</f>
        <v>29.589696550179848</v>
      </c>
      <c r="R6" s="1">
        <f>IDEES!Q166*IDEES!Q137/'TechCook-COM'!R64/'TechCook-COM'!R93</f>
        <v>0.1333242055458107</v>
      </c>
      <c r="S6" s="1">
        <f>IDEES!R166*IDEES!R137/'TechCook-COM'!S64/'TechCook-COM'!S93</f>
        <v>0.71173777545695982</v>
      </c>
      <c r="T6" s="1">
        <f>IDEES!S166*IDEES!S137/'TechCook-COM'!T64/'TechCook-COM'!T93</f>
        <v>5.2775768928583986</v>
      </c>
      <c r="U6" s="1">
        <f>IDEES!T166*IDEES!T137/'TechCook-COM'!U64/'TechCook-COM'!U93</f>
        <v>0.88990540954205366</v>
      </c>
      <c r="V6" s="1">
        <f>IDEES!U166*IDEES!U137/'TechCook-COM'!V64/'TechCook-COM'!V93</f>
        <v>0</v>
      </c>
      <c r="W6" s="1">
        <f>IDEES!V166*IDEES!V137/'TechCook-COM'!W64/'TechCook-COM'!W93</f>
        <v>16.576169384090566</v>
      </c>
      <c r="X6" s="1">
        <f>IDEES!W166*IDEES!W137/'TechCook-COM'!X64/'TechCook-COM'!X93</f>
        <v>0.95846625410067676</v>
      </c>
      <c r="Y6" s="1">
        <f>IDEES!X166*IDEES!X137/'TechCook-COM'!Y64/'TechCook-COM'!Y93</f>
        <v>0.47419893282893527</v>
      </c>
      <c r="Z6" s="1">
        <f>IDEES!Y166*IDEES!Y137/'TechCook-COM'!Z64/'TechCook-COM'!Z93</f>
        <v>0.43770880220133118</v>
      </c>
      <c r="AA6" s="1">
        <f>IDEES!Z166*IDEES!Z137/'TechCook-COM'!AA64/'TechCook-COM'!AA93</f>
        <v>0</v>
      </c>
      <c r="AB6" s="1">
        <f>IDEES!AA166*IDEES!AA137/'TechCook-COM'!AB64/'TechCook-COM'!AB93</f>
        <v>2.4286741653197588</v>
      </c>
      <c r="AC6" s="1">
        <f>IDEES!AB166*IDEES!AB137/'TechCook-COM'!AC64/'TechCook-COM'!AC93</f>
        <v>7.8114278961651212E-2</v>
      </c>
      <c r="AD6" s="1">
        <f>IDEES!AC166*IDEES!AC137/'TechCook-COM'!AD64/'TechCook-COM'!AD93</f>
        <v>3.0094130771085599</v>
      </c>
      <c r="AE6" s="1">
        <f>IDEES!AD166*IDEES!AD137/'TechCook-COM'!AE64/'TechCook-COM'!AE93</f>
        <v>0.48001030672859096</v>
      </c>
      <c r="AF6" s="1">
        <f>IDEES!AE166*IDEES!AE137/'TechCook-COM'!AF64/'TechCook-COM'!AF93</f>
        <v>5.6949729491202898</v>
      </c>
      <c r="AG6" s="1">
        <f>IDEES!AF166*IDEES!AF137/'TechCook-COM'!AG64/'TechCook-COM'!AG93</f>
        <v>0.16733806244268479</v>
      </c>
      <c r="AH6" s="1">
        <f>IDEES!AG166*IDEES!AG137/'TechCook-COM'!AH64/'TechCook-COM'!AH93</f>
        <v>0.10827030313500695</v>
      </c>
      <c r="AI6" s="1">
        <f>IDEES!AH166*IDEES!AH137/'TechCook-COM'!AI64/'TechCook-COM'!AI93</f>
        <v>2.5569131131998302</v>
      </c>
      <c r="AJ6" s="1">
        <f>IDEES!AI166*IDEES!AI137/'TechCook-COM'!AJ64/'TechCook-COM'!AJ93</f>
        <v>11.444687724211873</v>
      </c>
      <c r="AK6" s="1">
        <f>IDEES!AJ166*IDEES!AJ137/'TechCook-COM'!AK64/'TechCook-COM'!AK93</f>
        <v>0</v>
      </c>
      <c r="AL6" s="1">
        <f>IDEES!AK166*IDEES!AK137/'TechCook-COM'!AL64/'TechCook-COM'!AL93</f>
        <v>0</v>
      </c>
      <c r="AM6" s="1">
        <f>IDEES!AL166*IDEES!AL137/'TechCook-COM'!AM64/'TechCook-COM'!AM93</f>
        <v>0</v>
      </c>
      <c r="AN6" s="1">
        <f>IDEES!AM166*IDEES!AM137/'TechCook-COM'!AN64/'TechCook-COM'!AN93</f>
        <v>5.3810195625470358E-3</v>
      </c>
      <c r="AO6" s="1">
        <f>IDEES!AN166*IDEES!AN137/'TechCook-COM'!AO64/'TechCook-COM'!AO93</f>
        <v>0.42973396798864189</v>
      </c>
      <c r="AP6" s="1">
        <f>IDEES!AO166*IDEES!AO137/'TechCook-COM'!AP64/'TechCook-COM'!AP93</f>
        <v>0</v>
      </c>
      <c r="AQ6" s="7"/>
      <c r="AR6" s="7"/>
      <c r="AS6" s="7"/>
      <c r="AT6" s="7"/>
    </row>
    <row r="7" spans="1:46" x14ac:dyDescent="0.25">
      <c r="A7" t="str">
        <f>IDEES!C138</f>
        <v>LPG</v>
      </c>
      <c r="C7" t="str">
        <f>TechComm!L127</f>
        <v>C_ES-CK-HO_LPG</v>
      </c>
      <c r="D7" t="str">
        <f>TechComm!C22</f>
        <v>COMLPG</v>
      </c>
      <c r="E7" t="str">
        <f>E6</f>
        <v>NR_ES-HO-Cook</v>
      </c>
      <c r="F7" s="1">
        <f>IDEES!E167*IDEES!E138/'TechCook-COM'!F65/'TechCook-COM'!F94</f>
        <v>0.48896678550191403</v>
      </c>
      <c r="G7" s="1">
        <f>IDEES!F167*IDEES!F138/'TechCook-COM'!G65/'TechCook-COM'!G94</f>
        <v>4.1413825674701812</v>
      </c>
      <c r="H7" s="1">
        <f>IDEES!G167*IDEES!G138/'TechCook-COM'!H65/'TechCook-COM'!H94</f>
        <v>8.8567370744271526E-2</v>
      </c>
      <c r="I7" s="1">
        <f>IDEES!H167*IDEES!H138/'TechCook-COM'!I65/'TechCook-COM'!I94</f>
        <v>0</v>
      </c>
      <c r="J7" s="1">
        <f>IDEES!I167*IDEES!I138/'TechCook-COM'!J65/'TechCook-COM'!J94</f>
        <v>0</v>
      </c>
      <c r="K7" s="1">
        <f>IDEES!J167*IDEES!J138/'TechCook-COM'!K65/'TechCook-COM'!K94</f>
        <v>0</v>
      </c>
      <c r="L7" s="1">
        <f>IDEES!K167*IDEES!K138/'TechCook-COM'!L65/'TechCook-COM'!L94</f>
        <v>10.912413192450352</v>
      </c>
      <c r="M7" s="1">
        <f>IDEES!L167*IDEES!L138/'TechCook-COM'!M65/'TechCook-COM'!M94</f>
        <v>0.10874592120697205</v>
      </c>
      <c r="N7" s="1">
        <f>IDEES!M167*IDEES!M138/'TechCook-COM'!N65/'TechCook-COM'!N94</f>
        <v>9.8687418261206531E-3</v>
      </c>
      <c r="O7" s="1">
        <f>IDEES!N167*IDEES!N138/'TechCook-COM'!O65/'TechCook-COM'!O94</f>
        <v>1.3171752957641845</v>
      </c>
      <c r="P7" s="1">
        <f>IDEES!O167*IDEES!O138/'TechCook-COM'!P65/'TechCook-COM'!P94</f>
        <v>0</v>
      </c>
      <c r="Q7" s="1">
        <f>IDEES!P167*IDEES!P138/'TechCook-COM'!Q65/'TechCook-COM'!Q94</f>
        <v>18.779009935205188</v>
      </c>
      <c r="R7" s="1">
        <f>IDEES!Q167*IDEES!Q138/'TechCook-COM'!R65/'TechCook-COM'!R94</f>
        <v>0.22705292750027925</v>
      </c>
      <c r="S7" s="1">
        <f>IDEES!R167*IDEES!R138/'TechCook-COM'!S65/'TechCook-COM'!S94</f>
        <v>0.30384544921050288</v>
      </c>
      <c r="T7" s="1">
        <f>IDEES!S167*IDEES!S138/'TechCook-COM'!T65/'TechCook-COM'!T94</f>
        <v>0.61926259264676209</v>
      </c>
      <c r="U7" s="1">
        <f>IDEES!T167*IDEES!T138/'TechCook-COM'!U65/'TechCook-COM'!U94</f>
        <v>0.13902663621061007</v>
      </c>
      <c r="V7" s="1">
        <f>IDEES!U167*IDEES!U138/'TechCook-COM'!V65/'TechCook-COM'!V94</f>
        <v>0.16980779601275281</v>
      </c>
      <c r="W7" s="1">
        <f>IDEES!V167*IDEES!V138/'TechCook-COM'!W65/'TechCook-COM'!W94</f>
        <v>4.0284854610886187</v>
      </c>
      <c r="X7" s="1">
        <f>IDEES!W167*IDEES!W138/'TechCook-COM'!X65/'TechCook-COM'!X94</f>
        <v>0</v>
      </c>
      <c r="Y7" s="1">
        <f>IDEES!X167*IDEES!X138/'TechCook-COM'!Y65/'TechCook-COM'!Y94</f>
        <v>0.19904642005286519</v>
      </c>
      <c r="Z7" s="1">
        <f>IDEES!Y167*IDEES!Y138/'TechCook-COM'!Z65/'TechCook-COM'!Z94</f>
        <v>3.7099106797037144E-2</v>
      </c>
      <c r="AA7" s="1">
        <f>IDEES!Z167*IDEES!Z138/'TechCook-COM'!AA65/'TechCook-COM'!AA94</f>
        <v>6.9277533380499327E-3</v>
      </c>
      <c r="AB7" s="1">
        <f>IDEES!AA167*IDEES!AA138/'TechCook-COM'!AB65/'TechCook-COM'!AB94</f>
        <v>0.60343045774288429</v>
      </c>
      <c r="AC7" s="1">
        <f>IDEES!AB167*IDEES!AB138/'TechCook-COM'!AC65/'TechCook-COM'!AC94</f>
        <v>0.12393574207403013</v>
      </c>
      <c r="AD7" s="1">
        <f>IDEES!AC167*IDEES!AC138/'TechCook-COM'!AD65/'TechCook-COM'!AD94</f>
        <v>0.63730421108231372</v>
      </c>
      <c r="AE7" s="1">
        <f>IDEES!AD167*IDEES!AD138/'TechCook-COM'!AE65/'TechCook-COM'!AE94</f>
        <v>0.54866319754244486</v>
      </c>
      <c r="AF7" s="1">
        <f>IDEES!AE167*IDEES!AE138/'TechCook-COM'!AF65/'TechCook-COM'!AF94</f>
        <v>0.51035821297955686</v>
      </c>
      <c r="AG7" s="1">
        <f>IDEES!AF167*IDEES!AF138/'TechCook-COM'!AG65/'TechCook-COM'!AG94</f>
        <v>0.31179446533250638</v>
      </c>
      <c r="AH7" s="1">
        <f>IDEES!AG167*IDEES!AG138/'TechCook-COM'!AH65/'TechCook-COM'!AH94</f>
        <v>0.18686372721608541</v>
      </c>
      <c r="AI7" s="1">
        <f>IDEES!AH167*IDEES!AH138/'TechCook-COM'!AI65/'TechCook-COM'!AI94</f>
        <v>0.66958499416150485</v>
      </c>
      <c r="AJ7" s="1">
        <f>IDEES!AI167*IDEES!AI138/'TechCook-COM'!AJ65/'TechCook-COM'!AJ94</f>
        <v>0</v>
      </c>
      <c r="AK7" s="1">
        <f>IDEES!AJ167*IDEES!AJ138/'TechCook-COM'!AK65/'TechCook-COM'!AK94</f>
        <v>0.14584914153948489</v>
      </c>
      <c r="AL7" s="1">
        <f>IDEES!AK167*IDEES!AK138/'TechCook-COM'!AL65/'TechCook-COM'!AL94</f>
        <v>0</v>
      </c>
      <c r="AM7" s="1">
        <f>IDEES!AL167*IDEES!AL138/'TechCook-COM'!AM65/'TechCook-COM'!AM94</f>
        <v>0</v>
      </c>
      <c r="AN7" s="1">
        <f>IDEES!AM167*IDEES!AM138/'TechCook-COM'!AN65/'TechCook-COM'!AN94</f>
        <v>8.7373787471265479E-2</v>
      </c>
      <c r="AO7" s="1">
        <f>IDEES!AN167*IDEES!AN138/'TechCook-COM'!AO65/'TechCook-COM'!AO94</f>
        <v>0.15559315308910293</v>
      </c>
      <c r="AP7" s="1">
        <f>IDEES!AO167*IDEES!AO138/'TechCook-COM'!AP65/'TechCook-COM'!AP94</f>
        <v>0.12167683946407387</v>
      </c>
      <c r="AQ7" s="7"/>
      <c r="AR7" s="7"/>
      <c r="AS7" s="7"/>
      <c r="AT7" s="7"/>
    </row>
    <row r="8" spans="1:46" x14ac:dyDescent="0.25">
      <c r="A8" t="str">
        <f>A4</f>
        <v>Biomass and wastes</v>
      </c>
      <c r="C8" t="str">
        <f>TechComm!L128</f>
        <v>C_ES-CK-HR_BIO</v>
      </c>
      <c r="D8" t="str">
        <f>D4</f>
        <v>COMBIO</v>
      </c>
      <c r="E8" t="str">
        <f>TechComm!C44</f>
        <v>NR_ES-HR-Cook</v>
      </c>
      <c r="F8" s="1">
        <f>IDEES!E192*IDEES!E135/'TechCook-COM'!F66/'TechCook-COM'!F95</f>
        <v>0.44151075825237407</v>
      </c>
      <c r="G8" s="1">
        <f>IDEES!F192*IDEES!F135/'TechCook-COM'!G66/'TechCook-COM'!G95</f>
        <v>2.5223558688138806E-2</v>
      </c>
      <c r="H8" s="1">
        <f>IDEES!G192*IDEES!G135/'TechCook-COM'!H66/'TechCook-COM'!H95</f>
        <v>1.0533085857681309E-2</v>
      </c>
      <c r="I8" s="1">
        <f>IDEES!H192*IDEES!H135/'TechCook-COM'!I66/'TechCook-COM'!I95</f>
        <v>4.3752231791206704</v>
      </c>
      <c r="J8" s="1">
        <f>IDEES!I192*IDEES!I135/'TechCook-COM'!J66/'TechCook-COM'!J95</f>
        <v>8.0581858836742529E-2</v>
      </c>
      <c r="K8" s="1">
        <f>IDEES!J192*IDEES!J135/'TechCook-COM'!K66/'TechCook-COM'!K95</f>
        <v>1.8538426760733678E-2</v>
      </c>
      <c r="L8" s="1">
        <f>IDEES!K192*IDEES!K135/'TechCook-COM'!L66/'TechCook-COM'!L95</f>
        <v>0</v>
      </c>
      <c r="M8" s="1">
        <f>IDEES!L192*IDEES!L135/'TechCook-COM'!M66/'TechCook-COM'!M95</f>
        <v>6.216959637071557E-2</v>
      </c>
      <c r="N8" s="1">
        <f>IDEES!M192*IDEES!M135/'TechCook-COM'!N66/'TechCook-COM'!N95</f>
        <v>6.3473510701178362E-3</v>
      </c>
      <c r="O8" s="1">
        <f>IDEES!N192*IDEES!N135/'TechCook-COM'!O66/'TechCook-COM'!O95</f>
        <v>0.30450342889014881</v>
      </c>
      <c r="P8" s="1">
        <f>IDEES!O192*IDEES!O135/'TechCook-COM'!P66/'TechCook-COM'!P95</f>
        <v>6.3835342892427024E-2</v>
      </c>
      <c r="Q8" s="1">
        <f>IDEES!P192*IDEES!P135/'TechCook-COM'!Q66/'TechCook-COM'!Q95</f>
        <v>0.79256781633529638</v>
      </c>
      <c r="R8" s="1">
        <f>IDEES!Q192*IDEES!Q135/'TechCook-COM'!R66/'TechCook-COM'!R95</f>
        <v>0</v>
      </c>
      <c r="S8" s="1">
        <f>IDEES!R192*IDEES!R135/'TechCook-COM'!S66/'TechCook-COM'!S95</f>
        <v>3.0828352991160754E-2</v>
      </c>
      <c r="T8" s="1">
        <f>IDEES!S192*IDEES!S135/'TechCook-COM'!T66/'TechCook-COM'!T95</f>
        <v>0.36056161782254248</v>
      </c>
      <c r="U8" s="1">
        <f>IDEES!T192*IDEES!T135/'TechCook-COM'!U66/'TechCook-COM'!U95</f>
        <v>6.899688381746065E-2</v>
      </c>
      <c r="V8" s="1">
        <f>IDEES!U192*IDEES!U135/'TechCook-COM'!V66/'TechCook-COM'!V95</f>
        <v>0</v>
      </c>
      <c r="W8" s="1">
        <f>IDEES!V192*IDEES!V135/'TechCook-COM'!W66/'TechCook-COM'!W95</f>
        <v>0</v>
      </c>
      <c r="X8" s="1">
        <f>IDEES!W192*IDEES!W135/'TechCook-COM'!X66/'TechCook-COM'!X95</f>
        <v>2.6741920618427662E-2</v>
      </c>
      <c r="Y8" s="1">
        <f>IDEES!X192*IDEES!X135/'TechCook-COM'!Y66/'TechCook-COM'!Y95</f>
        <v>0</v>
      </c>
      <c r="Z8" s="1">
        <f>IDEES!Y192*IDEES!Y135/'TechCook-COM'!Z66/'TechCook-COM'!Z95</f>
        <v>1.7169404156461763E-2</v>
      </c>
      <c r="AA8" s="1">
        <f>IDEES!Z192*IDEES!Z135/'TechCook-COM'!AA66/'TechCook-COM'!AA95</f>
        <v>0</v>
      </c>
      <c r="AB8" s="1">
        <f>IDEES!AA192*IDEES!AA135/'TechCook-COM'!AB66/'TechCook-COM'!AB95</f>
        <v>3.4671100099168357E-2</v>
      </c>
      <c r="AC8" s="1">
        <f>IDEES!AB192*IDEES!AB135/'TechCook-COM'!AC66/'TechCook-COM'!AC95</f>
        <v>1.6457624161781977E-2</v>
      </c>
      <c r="AD8" s="1">
        <f>IDEES!AC192*IDEES!AC135/'TechCook-COM'!AD66/'TechCook-COM'!AD95</f>
        <v>0.51358601140404858</v>
      </c>
      <c r="AE8" s="1">
        <f>IDEES!AD192*IDEES!AD135/'TechCook-COM'!AE66/'TechCook-COM'!AE95</f>
        <v>0</v>
      </c>
      <c r="AF8" s="1">
        <f>IDEES!AE192*IDEES!AE135/'TechCook-COM'!AF66/'TechCook-COM'!AF95</f>
        <v>0</v>
      </c>
      <c r="AG8" s="1">
        <f>IDEES!AF192*IDEES!AF135/'TechCook-COM'!AG66/'TechCook-COM'!AG95</f>
        <v>6.9193845401106235E-2</v>
      </c>
      <c r="AH8" s="1">
        <f>IDEES!AG192*IDEES!AG135/'TechCook-COM'!AH66/'TechCook-COM'!AH95</f>
        <v>0</v>
      </c>
      <c r="AI8" s="1">
        <f>IDEES!AH192*IDEES!AH135/'TechCook-COM'!AI66/'TechCook-COM'!AI95</f>
        <v>7.0305781784663582E-2</v>
      </c>
      <c r="AJ8" s="1">
        <f>IDEES!AI192*IDEES!AI135/'TechCook-COM'!AJ66/'TechCook-COM'!AJ95</f>
        <v>0.21599724139969886</v>
      </c>
      <c r="AK8" s="1">
        <f>IDEES!AJ192*IDEES!AJ135/'TechCook-COM'!AK66/'TechCook-COM'!AK95</f>
        <v>7.8204781646986563E-2</v>
      </c>
      <c r="AL8" s="1">
        <f>IDEES!AK192*IDEES!AK135/'TechCook-COM'!AL66/'TechCook-COM'!AL95</f>
        <v>0</v>
      </c>
      <c r="AM8" s="1">
        <f>IDEES!AL192*IDEES!AL135/'TechCook-COM'!AM66/'TechCook-COM'!AM95</f>
        <v>0</v>
      </c>
      <c r="AN8" s="1">
        <f>IDEES!AM192*IDEES!AM135/'TechCook-COM'!AN66/'TechCook-COM'!AN95</f>
        <v>0.10530224087353195</v>
      </c>
      <c r="AO8" s="1">
        <f>IDEES!AN192*IDEES!AN135/'TechCook-COM'!AO66/'TechCook-COM'!AO95</f>
        <v>0.21677245202743048</v>
      </c>
      <c r="AP8" s="1">
        <f>IDEES!AO192*IDEES!AO135/'TechCook-COM'!AP66/'TechCook-COM'!AP95</f>
        <v>3.7847179743967257E-2</v>
      </c>
      <c r="AQ8" s="7"/>
      <c r="AR8" s="7"/>
      <c r="AS8" s="7"/>
      <c r="AT8" s="7"/>
    </row>
    <row r="9" spans="1:46" x14ac:dyDescent="0.25">
      <c r="A9" t="str">
        <f t="shared" ref="A9:A27" si="0">A5</f>
        <v>Electricity</v>
      </c>
      <c r="C9" t="str">
        <f>TechComm!L129</f>
        <v>C_ES-CK-HR_ELC</v>
      </c>
      <c r="D9" t="str">
        <f t="shared" ref="D9:D27" si="1">D5</f>
        <v>COMELC</v>
      </c>
      <c r="E9" t="str">
        <f>E8</f>
        <v>NR_ES-HR-Cook</v>
      </c>
      <c r="F9" s="1">
        <f>IDEES!E193*IDEES!E136/'TechCook-COM'!F67/'TechCook-COM'!F96</f>
        <v>22.326970915481933</v>
      </c>
      <c r="G9" s="1">
        <f>IDEES!F193*IDEES!F136/'TechCook-COM'!G67/'TechCook-COM'!G96</f>
        <v>6.9169124723520161</v>
      </c>
      <c r="H9" s="1">
        <f>IDEES!G193*IDEES!G136/'TechCook-COM'!H67/'TechCook-COM'!H96</f>
        <v>1.0381414044887132</v>
      </c>
      <c r="I9" s="1">
        <f>IDEES!H193*IDEES!H136/'TechCook-COM'!I67/'TechCook-COM'!I96</f>
        <v>26.797146635554849</v>
      </c>
      <c r="J9" s="1">
        <f>IDEES!I193*IDEES!I136/'TechCook-COM'!J67/'TechCook-COM'!J96</f>
        <v>3.0865204622840952</v>
      </c>
      <c r="K9" s="1">
        <f>IDEES!J193*IDEES!J136/'TechCook-COM'!K67/'TechCook-COM'!K96</f>
        <v>0.71218416667104767</v>
      </c>
      <c r="L9" s="1">
        <f>IDEES!K193*IDEES!K136/'TechCook-COM'!L67/'TechCook-COM'!L96</f>
        <v>107.67807231551572</v>
      </c>
      <c r="M9" s="1">
        <f>IDEES!L193*IDEES!L136/'TechCook-COM'!M67/'TechCook-COM'!M96</f>
        <v>3.7967026190280802</v>
      </c>
      <c r="N9" s="1">
        <f>IDEES!M193*IDEES!M136/'TechCook-COM'!N67/'TechCook-COM'!N96</f>
        <v>0.49445715349802571</v>
      </c>
      <c r="O9" s="1">
        <f>IDEES!N193*IDEES!N136/'TechCook-COM'!O67/'TechCook-COM'!O96</f>
        <v>28.742153525359377</v>
      </c>
      <c r="P9" s="1">
        <f>IDEES!O193*IDEES!O136/'TechCook-COM'!P67/'TechCook-COM'!P96</f>
        <v>5.8228023839157812</v>
      </c>
      <c r="Q9" s="1">
        <f>IDEES!P193*IDEES!P136/'TechCook-COM'!Q67/'TechCook-COM'!Q96</f>
        <v>36.788293054964655</v>
      </c>
      <c r="R9" s="1">
        <f>IDEES!Q193*IDEES!Q136/'TechCook-COM'!R67/'TechCook-COM'!R96</f>
        <v>21.266006655213282</v>
      </c>
      <c r="S9" s="1">
        <f>IDEES!R193*IDEES!R136/'TechCook-COM'!S67/'TechCook-COM'!S96</f>
        <v>5.9170797276021769</v>
      </c>
      <c r="T9" s="1">
        <f>IDEES!S193*IDEES!S136/'TechCook-COM'!T67/'TechCook-COM'!T96</f>
        <v>13.164583071040633</v>
      </c>
      <c r="U9" s="1">
        <f>IDEES!T193*IDEES!T136/'TechCook-COM'!U67/'TechCook-COM'!U96</f>
        <v>4.04635881257507</v>
      </c>
      <c r="V9" s="1">
        <f>IDEES!U193*IDEES!U136/'TechCook-COM'!V67/'TechCook-COM'!V96</f>
        <v>0.27545471271912464</v>
      </c>
      <c r="W9" s="1">
        <f>IDEES!V193*IDEES!V136/'TechCook-COM'!W67/'TechCook-COM'!W96</f>
        <v>13.913179407743002</v>
      </c>
      <c r="X9" s="1">
        <f>IDEES!W193*IDEES!W136/'TechCook-COM'!X67/'TechCook-COM'!X96</f>
        <v>1.4476928075917332</v>
      </c>
      <c r="Y9" s="1">
        <f>IDEES!X193*IDEES!X136/'TechCook-COM'!Y67/'TechCook-COM'!Y96</f>
        <v>0.58364092035788118</v>
      </c>
      <c r="Z9" s="1">
        <f>IDEES!Y193*IDEES!Y136/'TechCook-COM'!Z67/'TechCook-COM'!Z96</f>
        <v>0.90219647101171208</v>
      </c>
      <c r="AA9" s="1">
        <f>IDEES!Z193*IDEES!Z136/'TechCook-COM'!AA67/'TechCook-COM'!AA96</f>
        <v>0.61892043354399318</v>
      </c>
      <c r="AB9" s="1">
        <f>IDEES!AA193*IDEES!AA136/'TechCook-COM'!AB67/'TechCook-COM'!AB96</f>
        <v>5.8423176504302994</v>
      </c>
      <c r="AC9" s="1">
        <f>IDEES!AB193*IDEES!AB136/'TechCook-COM'!AC67/'TechCook-COM'!AC96</f>
        <v>4.4822079627334244</v>
      </c>
      <c r="AD9" s="1">
        <f>IDEES!AC193*IDEES!AC136/'TechCook-COM'!AD67/'TechCook-COM'!AD96</f>
        <v>26.987249548243394</v>
      </c>
      <c r="AE9" s="1">
        <f>IDEES!AD193*IDEES!AD136/'TechCook-COM'!AE67/'TechCook-COM'!AE96</f>
        <v>4.5097379390586285</v>
      </c>
      <c r="AF9" s="1">
        <f>IDEES!AE193*IDEES!AE136/'TechCook-COM'!AF67/'TechCook-COM'!AF96</f>
        <v>1.7017230153452756</v>
      </c>
      <c r="AG9" s="1">
        <f>IDEES!AF193*IDEES!AF136/'TechCook-COM'!AG67/'TechCook-COM'!AG96</f>
        <v>6.227201837245147</v>
      </c>
      <c r="AH9" s="1">
        <f>IDEES!AG193*IDEES!AG136/'TechCook-COM'!AH67/'TechCook-COM'!AH96</f>
        <v>2.2915022033748733</v>
      </c>
      <c r="AI9" s="1">
        <f>IDEES!AH193*IDEES!AH136/'TechCook-COM'!AI67/'TechCook-COM'!AI96</f>
        <v>2.8475438628274787</v>
      </c>
      <c r="AJ9" s="1">
        <f>IDEES!AI193*IDEES!AI136/'TechCook-COM'!AJ67/'TechCook-COM'!AJ96</f>
        <v>34.031872110321295</v>
      </c>
      <c r="AK9" s="1">
        <f>IDEES!AJ193*IDEES!AJ136/'TechCook-COM'!AK67/'TechCook-COM'!AK96</f>
        <v>0.24462501685762686</v>
      </c>
      <c r="AL9" s="1">
        <f>IDEES!AK193*IDEES!AK136/'TechCook-COM'!AL67/'TechCook-COM'!AL96</f>
        <v>0.78448403105061837</v>
      </c>
      <c r="AM9" s="1">
        <f>IDEES!AL193*IDEES!AL136/'TechCook-COM'!AM67/'TechCook-COM'!AM96</f>
        <v>6.3291182578825572E-3</v>
      </c>
      <c r="AN9" s="1">
        <f>IDEES!AM193*IDEES!AM136/'TechCook-COM'!AN67/'TechCook-COM'!AN96</f>
        <v>0.57369749951419757</v>
      </c>
      <c r="AO9" s="1">
        <f>IDEES!AN193*IDEES!AN136/'TechCook-COM'!AO67/'TechCook-COM'!AO96</f>
        <v>1.8521944868643494</v>
      </c>
      <c r="AP9" s="1">
        <f>IDEES!AO193*IDEES!AO136/'TechCook-COM'!AP67/'TechCook-COM'!AP96</f>
        <v>0.1573302825189013</v>
      </c>
      <c r="AQ9" s="7"/>
      <c r="AR9" s="7"/>
      <c r="AS9" s="7"/>
      <c r="AT9" s="7"/>
    </row>
    <row r="10" spans="1:46" x14ac:dyDescent="0.25">
      <c r="A10" t="str">
        <f t="shared" si="0"/>
        <v>Gases</v>
      </c>
      <c r="C10" t="str">
        <f>TechComm!L130</f>
        <v>C_ES-CK-HR_GAS</v>
      </c>
      <c r="D10" t="str">
        <f t="shared" si="1"/>
        <v>COMGAS</v>
      </c>
      <c r="E10" t="str">
        <f>E9</f>
        <v>NR_ES-HR-Cook</v>
      </c>
      <c r="F10" s="1">
        <f>IDEES!E194*IDEES!E137/'TechCook-COM'!F68/'TechCook-COM'!F97</f>
        <v>9.6892739737175884</v>
      </c>
      <c r="G10" s="1">
        <f>IDEES!F194*IDEES!F137/'TechCook-COM'!G68/'TechCook-COM'!G97</f>
        <v>3.6239377831423378</v>
      </c>
      <c r="H10" s="1">
        <f>IDEES!G194*IDEES!G137/'TechCook-COM'!H68/'TechCook-COM'!H97</f>
        <v>0.12501836982857456</v>
      </c>
      <c r="I10" s="1">
        <f>IDEES!H194*IDEES!H137/'TechCook-COM'!I68/'TechCook-COM'!I97</f>
        <v>11.200646819280154</v>
      </c>
      <c r="J10" s="1">
        <f>IDEES!I194*IDEES!I137/'TechCook-COM'!J68/'TechCook-COM'!J97</f>
        <v>0</v>
      </c>
      <c r="K10" s="1">
        <f>IDEES!J194*IDEES!J137/'TechCook-COM'!K68/'TechCook-COM'!K97</f>
        <v>0.74827740656821884</v>
      </c>
      <c r="L10" s="1">
        <f>IDEES!K194*IDEES!K137/'TechCook-COM'!L68/'TechCook-COM'!L97</f>
        <v>128.67771737331253</v>
      </c>
      <c r="M10" s="1">
        <f>IDEES!L194*IDEES!L137/'TechCook-COM'!M68/'TechCook-COM'!M97</f>
        <v>1.3043320260131763</v>
      </c>
      <c r="N10" s="1">
        <f>IDEES!M194*IDEES!M137/'TechCook-COM'!N68/'TechCook-COM'!N97</f>
        <v>6.0703078471742992E-2</v>
      </c>
      <c r="O10" s="1">
        <f>IDEES!N194*IDEES!N137/'TechCook-COM'!O68/'TechCook-COM'!O97</f>
        <v>4.6679081768384663</v>
      </c>
      <c r="P10" s="1">
        <f>IDEES!O194*IDEES!O137/'TechCook-COM'!P68/'TechCook-COM'!P97</f>
        <v>9.9362273191791348E-2</v>
      </c>
      <c r="Q10" s="1">
        <f>IDEES!P194*IDEES!P137/'TechCook-COM'!Q68/'TechCook-COM'!Q97</f>
        <v>16.234783621140657</v>
      </c>
      <c r="R10" s="1">
        <f>IDEES!Q194*IDEES!Q137/'TechCook-COM'!R68/'TechCook-COM'!R97</f>
        <v>1.7724636856669331</v>
      </c>
      <c r="S10" s="1">
        <f>IDEES!R194*IDEES!R137/'TechCook-COM'!S68/'TechCook-COM'!S97</f>
        <v>1.983375934273395</v>
      </c>
      <c r="T10" s="1">
        <f>IDEES!S194*IDEES!S137/'TechCook-COM'!T68/'TechCook-COM'!T97</f>
        <v>13.369141251462141</v>
      </c>
      <c r="U10" s="1">
        <f>IDEES!T194*IDEES!T137/'TechCook-COM'!U68/'TechCook-COM'!U97</f>
        <v>2.0728319621278404</v>
      </c>
      <c r="V10" s="1">
        <f>IDEES!U194*IDEES!U137/'TechCook-COM'!V68/'TechCook-COM'!V97</f>
        <v>0</v>
      </c>
      <c r="W10" s="1">
        <f>IDEES!V194*IDEES!V137/'TechCook-COM'!W68/'TechCook-COM'!W97</f>
        <v>22.103930375261513</v>
      </c>
      <c r="X10" s="1">
        <f>IDEES!W194*IDEES!W137/'TechCook-COM'!X68/'TechCook-COM'!X97</f>
        <v>0.77044314593410057</v>
      </c>
      <c r="Y10" s="1">
        <f>IDEES!X194*IDEES!X137/'TechCook-COM'!Y68/'TechCook-COM'!Y97</f>
        <v>0.53080418754636582</v>
      </c>
      <c r="Z10" s="1">
        <f>IDEES!Y194*IDEES!Y137/'TechCook-COM'!Z68/'TechCook-COM'!Z97</f>
        <v>0.47165760237206694</v>
      </c>
      <c r="AA10" s="1">
        <f>IDEES!Z194*IDEES!Z137/'TechCook-COM'!AA68/'TechCook-COM'!AA97</f>
        <v>0</v>
      </c>
      <c r="AB10" s="1">
        <f>IDEES!AA194*IDEES!AA137/'TechCook-COM'!AB68/'TechCook-COM'!AB97</f>
        <v>5.9873813617705709</v>
      </c>
      <c r="AC10" s="1">
        <f>IDEES!AB194*IDEES!AB137/'TechCook-COM'!AC68/'TechCook-COM'!AC97</f>
        <v>3.0428794337196384E-2</v>
      </c>
      <c r="AD10" s="1">
        <f>IDEES!AC194*IDEES!AC137/'TechCook-COM'!AD68/'TechCook-COM'!AD97</f>
        <v>12.537165544593654</v>
      </c>
      <c r="AE10" s="1">
        <f>IDEES!AD194*IDEES!AD137/'TechCook-COM'!AE68/'TechCook-COM'!AE97</f>
        <v>0.90521144701913547</v>
      </c>
      <c r="AF10" s="1">
        <f>IDEES!AE194*IDEES!AE137/'TechCook-COM'!AF68/'TechCook-COM'!AF97</f>
        <v>3.1830281239947991</v>
      </c>
      <c r="AG10" s="1">
        <f>IDEES!AF194*IDEES!AF137/'TechCook-COM'!AG68/'TechCook-COM'!AG97</f>
        <v>5.6440654267240743E-2</v>
      </c>
      <c r="AH10" s="1">
        <f>IDEES!AG194*IDEES!AG137/'TechCook-COM'!AH68/'TechCook-COM'!AH97</f>
        <v>0.26174759527006897</v>
      </c>
      <c r="AI10" s="1">
        <f>IDEES!AH194*IDEES!AH137/'TechCook-COM'!AI68/'TechCook-COM'!AI97</f>
        <v>2.1294945021523106</v>
      </c>
      <c r="AJ10" s="1">
        <f>IDEES!AI194*IDEES!AI137/'TechCook-COM'!AJ68/'TechCook-COM'!AJ97</f>
        <v>33.151130648279008</v>
      </c>
      <c r="AK10" s="1">
        <f>IDEES!AJ194*IDEES!AJ137/'TechCook-COM'!AK68/'TechCook-COM'!AK97</f>
        <v>0</v>
      </c>
      <c r="AL10" s="1">
        <f>IDEES!AK194*IDEES!AK137/'TechCook-COM'!AL68/'TechCook-COM'!AL97</f>
        <v>0</v>
      </c>
      <c r="AM10" s="1">
        <f>IDEES!AL194*IDEES!AL137/'TechCook-COM'!AM68/'TechCook-COM'!AM97</f>
        <v>0</v>
      </c>
      <c r="AN10" s="1">
        <f>IDEES!AM194*IDEES!AM137/'TechCook-COM'!AN68/'TechCook-COM'!AN97</f>
        <v>9.0433385351543494E-3</v>
      </c>
      <c r="AO10" s="1">
        <f>IDEES!AN194*IDEES!AN137/'TechCook-COM'!AO68/'TechCook-COM'!AO97</f>
        <v>0.60604107256938833</v>
      </c>
      <c r="AP10" s="1">
        <f>IDEES!AO194*IDEES!AO137/'TechCook-COM'!AP68/'TechCook-COM'!AP97</f>
        <v>0</v>
      </c>
      <c r="AQ10" s="7"/>
      <c r="AR10" s="7"/>
      <c r="AS10" s="7"/>
      <c r="AT10" s="7"/>
    </row>
    <row r="11" spans="1:46" x14ac:dyDescent="0.25">
      <c r="A11" t="str">
        <f t="shared" si="0"/>
        <v>LPG</v>
      </c>
      <c r="C11" t="str">
        <f>TechComm!L131</f>
        <v>C_ES-CK-HR_LPG</v>
      </c>
      <c r="D11" t="str">
        <f t="shared" si="1"/>
        <v>COMLPG</v>
      </c>
      <c r="E11" t="str">
        <f>E10</f>
        <v>NR_ES-HR-Cook</v>
      </c>
      <c r="F11" s="1">
        <f>IDEES!E195*IDEES!E138/'TechCook-COM'!F69/'TechCook-COM'!F98</f>
        <v>3.8889379145481038</v>
      </c>
      <c r="G11" s="1">
        <f>IDEES!F195*IDEES!F138/'TechCook-COM'!G69/'TechCook-COM'!G98</f>
        <v>2.0296617209494623</v>
      </c>
      <c r="H11" s="1">
        <f>IDEES!G195*IDEES!G138/'TechCook-COM'!H69/'TechCook-COM'!H98</f>
        <v>2.6307139825031158E-2</v>
      </c>
      <c r="I11" s="1">
        <f>IDEES!H195*IDEES!H138/'TechCook-COM'!I69/'TechCook-COM'!I98</f>
        <v>0</v>
      </c>
      <c r="J11" s="1">
        <f>IDEES!I195*IDEES!I138/'TechCook-COM'!J69/'TechCook-COM'!J98</f>
        <v>0</v>
      </c>
      <c r="K11" s="1">
        <f>IDEES!J195*IDEES!J138/'TechCook-COM'!K69/'TechCook-COM'!K98</f>
        <v>0</v>
      </c>
      <c r="L11" s="1">
        <f>IDEES!K195*IDEES!K138/'TechCook-COM'!L69/'TechCook-COM'!L98</f>
        <v>48.244210311171756</v>
      </c>
      <c r="M11" s="1">
        <f>IDEES!L195*IDEES!L138/'TechCook-COM'!M69/'TechCook-COM'!M98</f>
        <v>0.15779575858802786</v>
      </c>
      <c r="N11" s="1">
        <f>IDEES!M195*IDEES!M138/'TechCook-COM'!N69/'TechCook-COM'!N98</f>
        <v>1.049241696011341E-2</v>
      </c>
      <c r="O11" s="1">
        <f>IDEES!N195*IDEES!N138/'TechCook-COM'!O69/'TechCook-COM'!O98</f>
        <v>2.5034348689120089</v>
      </c>
      <c r="P11" s="1">
        <f>IDEES!O195*IDEES!O138/'TechCook-COM'!P69/'TechCook-COM'!P98</f>
        <v>0</v>
      </c>
      <c r="Q11" s="1">
        <f>IDEES!P195*IDEES!P138/'TechCook-COM'!Q69/'TechCook-COM'!Q98</f>
        <v>10.303355507559397</v>
      </c>
      <c r="R11" s="1">
        <f>IDEES!Q195*IDEES!Q138/'TechCook-COM'!R69/'TechCook-COM'!R98</f>
        <v>3.0185296591197841</v>
      </c>
      <c r="S11" s="1">
        <f>IDEES!R195*IDEES!R138/'TechCook-COM'!S69/'TechCook-COM'!S98</f>
        <v>0.84671598513326773</v>
      </c>
      <c r="T11" s="1">
        <f>IDEES!S195*IDEES!S138/'TechCook-COM'!T69/'TechCook-COM'!T98</f>
        <v>1.5687140596746878</v>
      </c>
      <c r="U11" s="1">
        <f>IDEES!T195*IDEES!T138/'TechCook-COM'!U69/'TechCook-COM'!U98</f>
        <v>0.32383088363601414</v>
      </c>
      <c r="V11" s="1">
        <f>IDEES!U195*IDEES!U138/'TechCook-COM'!V69/'TechCook-COM'!V98</f>
        <v>5.1702286343559258E-2</v>
      </c>
      <c r="W11" s="1">
        <f>IDEES!V195*IDEES!V138/'TechCook-COM'!W69/'TechCook-COM'!W98</f>
        <v>5.371890216995479</v>
      </c>
      <c r="X11" s="1">
        <f>IDEES!W195*IDEES!W138/'TechCook-COM'!X69/'TechCook-COM'!X98</f>
        <v>0</v>
      </c>
      <c r="Y11" s="1">
        <f>IDEES!X195*IDEES!X138/'TechCook-COM'!Y69/'TechCook-COM'!Y98</f>
        <v>0.22280664498730141</v>
      </c>
      <c r="Z11" s="1">
        <f>IDEES!Y195*IDEES!Y138/'TechCook-COM'!Z69/'TechCook-COM'!Z98</f>
        <v>3.9976522459759155E-2</v>
      </c>
      <c r="AA11" s="1">
        <f>IDEES!Z195*IDEES!Z138/'TechCook-COM'!AA69/'TechCook-COM'!AA98</f>
        <v>0.1056033580037004</v>
      </c>
      <c r="AB11" s="1">
        <f>IDEES!AA195*IDEES!AA138/'TechCook-COM'!AB69/'TechCook-COM'!AB98</f>
        <v>1.4876298876999612</v>
      </c>
      <c r="AC11" s="1">
        <f>IDEES!AB195*IDEES!AB138/'TechCook-COM'!AC69/'TechCook-COM'!AC98</f>
        <v>4.827817982484213E-2</v>
      </c>
      <c r="AD11" s="1">
        <f>IDEES!AC195*IDEES!AC138/'TechCook-COM'!AD69/'TechCook-COM'!AD98</f>
        <v>2.6549988957589008</v>
      </c>
      <c r="AE11" s="1">
        <f>IDEES!AD195*IDEES!AD138/'TechCook-COM'!AE69/'TechCook-COM'!AE98</f>
        <v>1.0346782142208528</v>
      </c>
      <c r="AF11" s="1">
        <f>IDEES!AE195*IDEES!AE138/'TechCook-COM'!AF69/'TechCook-COM'!AF98</f>
        <v>0.28524886065992516</v>
      </c>
      <c r="AG11" s="1">
        <f>IDEES!AF195*IDEES!AF138/'TechCook-COM'!AG69/'TechCook-COM'!AG98</f>
        <v>0.10516366308650578</v>
      </c>
      <c r="AH11" s="1">
        <f>IDEES!AG195*IDEES!AG138/'TechCook-COM'!AH69/'TechCook-COM'!AH98</f>
        <v>0.4517502013550575</v>
      </c>
      <c r="AI11" s="1">
        <f>IDEES!AH195*IDEES!AH138/'TechCook-COM'!AI69/'TechCook-COM'!AI98</f>
        <v>0.55765585323554756</v>
      </c>
      <c r="AJ11" s="1">
        <f>IDEES!AI195*IDEES!AI138/'TechCook-COM'!AJ69/'TechCook-COM'!AJ98</f>
        <v>0</v>
      </c>
      <c r="AK11" s="1">
        <f>IDEES!AJ195*IDEES!AJ138/'TechCook-COM'!AK69/'TechCook-COM'!AK98</f>
        <v>0.35716057818764196</v>
      </c>
      <c r="AL11" s="1">
        <f>IDEES!AK195*IDEES!AK138/'TechCook-COM'!AL69/'TechCook-COM'!AL98</f>
        <v>0</v>
      </c>
      <c r="AM11" s="1">
        <f>IDEES!AL195*IDEES!AL138/'TechCook-COM'!AM69/'TechCook-COM'!AM98</f>
        <v>0</v>
      </c>
      <c r="AN11" s="1">
        <f>IDEES!AM195*IDEES!AM138/'TechCook-COM'!AN69/'TechCook-COM'!AN98</f>
        <v>0.14684033945925176</v>
      </c>
      <c r="AO11" s="1">
        <f>IDEES!AN195*IDEES!AN138/'TechCook-COM'!AO69/'TechCook-COM'!AO98</f>
        <v>0.219428410148544</v>
      </c>
      <c r="AP11" s="1">
        <f>IDEES!AO195*IDEES!AO138/'TechCook-COM'!AP69/'TechCook-COM'!AP98</f>
        <v>0.23400938051287759</v>
      </c>
      <c r="AQ11" s="7"/>
      <c r="AR11" s="7"/>
      <c r="AS11" s="7"/>
      <c r="AT11" s="7"/>
    </row>
    <row r="12" spans="1:46" x14ac:dyDescent="0.25">
      <c r="A12" t="str">
        <f t="shared" si="0"/>
        <v>Biomass and wastes</v>
      </c>
      <c r="C12" t="str">
        <f>TechComm!L132</f>
        <v>C_ES-CK-SR_BIO</v>
      </c>
      <c r="D12" t="str">
        <f t="shared" si="1"/>
        <v>COMBIO</v>
      </c>
      <c r="E12" t="str">
        <f>TechComm!C45</f>
        <v>NR_ES-SR-Cook</v>
      </c>
      <c r="F12" s="1">
        <f>IDEES!E220*IDEES!E135/'TechCook-COM'!F70/'TechCook-COM'!F99</f>
        <v>0.11210026922956146</v>
      </c>
      <c r="G12" s="1">
        <f>IDEES!F220*IDEES!F135/'TechCook-COM'!G70/'TechCook-COM'!G99</f>
        <v>5.3116269235437004E-2</v>
      </c>
      <c r="H12" s="1">
        <f>IDEES!G220*IDEES!G135/'TechCook-COM'!H70/'TechCook-COM'!H99</f>
        <v>8.0779990956867539E-2</v>
      </c>
      <c r="I12" s="1">
        <f>IDEES!H220*IDEES!H135/'TechCook-COM'!I70/'TechCook-COM'!I99</f>
        <v>1.1489414450313107</v>
      </c>
      <c r="J12" s="1">
        <f>IDEES!I220*IDEES!I135/'TechCook-COM'!J70/'TechCook-COM'!J99</f>
        <v>4.4643974773458897E-2</v>
      </c>
      <c r="K12" s="1">
        <f>IDEES!J220*IDEES!J135/'TechCook-COM'!K70/'TechCook-COM'!K99</f>
        <v>0.22990657447287161</v>
      </c>
      <c r="L12" s="1">
        <f>IDEES!K220*IDEES!K135/'TechCook-COM'!L70/'TechCook-COM'!L99</f>
        <v>0</v>
      </c>
      <c r="M12" s="1">
        <f>IDEES!L220*IDEES!L135/'TechCook-COM'!M70/'TechCook-COM'!M99</f>
        <v>0.30653665295660476</v>
      </c>
      <c r="N12" s="1">
        <f>IDEES!M220*IDEES!M135/'TechCook-COM'!N70/'TechCook-COM'!N99</f>
        <v>5.4707064293148491E-2</v>
      </c>
      <c r="O12" s="1">
        <f>IDEES!N220*IDEES!N135/'TechCook-COM'!O70/'TechCook-COM'!O99</f>
        <v>0.65407114567171054</v>
      </c>
      <c r="P12" s="1">
        <f>IDEES!O220*IDEES!O135/'TechCook-COM'!P70/'TechCook-COM'!P99</f>
        <v>0.31047480336954913</v>
      </c>
      <c r="Q12" s="1">
        <f>IDEES!P220*IDEES!P135/'TechCook-COM'!Q70/'TechCook-COM'!Q99</f>
        <v>1.5416871092310729</v>
      </c>
      <c r="R12" s="1">
        <f>IDEES!Q220*IDEES!Q135/'TechCook-COM'!R70/'TechCook-COM'!R99</f>
        <v>0</v>
      </c>
      <c r="S12" s="1">
        <f>IDEES!R220*IDEES!R135/'TechCook-COM'!S70/'TechCook-COM'!S99</f>
        <v>1.9323034649962004E-2</v>
      </c>
      <c r="T12" s="1">
        <f>IDEES!S220*IDEES!S135/'TechCook-COM'!T70/'TechCook-COM'!T99</f>
        <v>0.15434363038154295</v>
      </c>
      <c r="U12" s="1">
        <f>IDEES!T220*IDEES!T135/'TechCook-COM'!U70/'TechCook-COM'!U99</f>
        <v>0.15660071275691143</v>
      </c>
      <c r="V12" s="1">
        <f>IDEES!U220*IDEES!U135/'TechCook-COM'!V70/'TechCook-COM'!V99</f>
        <v>0</v>
      </c>
      <c r="W12" s="1">
        <f>IDEES!V220*IDEES!V135/'TechCook-COM'!W70/'TechCook-COM'!W99</f>
        <v>0</v>
      </c>
      <c r="X12" s="1">
        <f>IDEES!W220*IDEES!W135/'TechCook-COM'!X70/'TechCook-COM'!X99</f>
        <v>2.184513403513378E-2</v>
      </c>
      <c r="Y12" s="1">
        <f>IDEES!X220*IDEES!X135/'TechCook-COM'!Y70/'TechCook-COM'!Y99</f>
        <v>0</v>
      </c>
      <c r="Z12" s="1">
        <f>IDEES!Y220*IDEES!Y135/'TechCook-COM'!Z70/'TechCook-COM'!Z99</f>
        <v>3.1459243674523227E-2</v>
      </c>
      <c r="AA12" s="1">
        <f>IDEES!Z220*IDEES!Z135/'TechCook-COM'!AA70/'TechCook-COM'!AA99</f>
        <v>0</v>
      </c>
      <c r="AB12" s="1">
        <f>IDEES!AA220*IDEES!AA135/'TechCook-COM'!AB70/'TechCook-COM'!AB99</f>
        <v>0.35253798935466552</v>
      </c>
      <c r="AC12" s="1">
        <f>IDEES!AB220*IDEES!AB135/'TechCook-COM'!AC70/'TechCook-COM'!AC99</f>
        <v>5.9524965627257925E-2</v>
      </c>
      <c r="AD12" s="1">
        <f>IDEES!AC220*IDEES!AC135/'TechCook-COM'!AD70/'TechCook-COM'!AD99</f>
        <v>0.55864944566070818</v>
      </c>
      <c r="AE12" s="1">
        <f>IDEES!AD220*IDEES!AD135/'TechCook-COM'!AE70/'TechCook-COM'!AE99</f>
        <v>0</v>
      </c>
      <c r="AF12" s="1">
        <f>IDEES!AE220*IDEES!AE135/'TechCook-COM'!AF70/'TechCook-COM'!AF99</f>
        <v>0</v>
      </c>
      <c r="AG12" s="1">
        <f>IDEES!AF220*IDEES!AF135/'TechCook-COM'!AG70/'TechCook-COM'!AG99</f>
        <v>0.30349719182900831</v>
      </c>
      <c r="AH12" s="1">
        <f>IDEES!AG220*IDEES!AG135/'TechCook-COM'!AH70/'TechCook-COM'!AH99</f>
        <v>0</v>
      </c>
      <c r="AI12" s="1">
        <f>IDEES!AH220*IDEES!AH135/'TechCook-COM'!AI70/'TechCook-COM'!AI99</f>
        <v>6.1537942093766188E-2</v>
      </c>
      <c r="AJ12" s="1">
        <f>IDEES!AI220*IDEES!AI135/'TechCook-COM'!AJ70/'TechCook-COM'!AJ99</f>
        <v>0.43618309679232642</v>
      </c>
      <c r="AK12" s="1">
        <f>IDEES!AJ220*IDEES!AJ135/'TechCook-COM'!AK70/'TechCook-COM'!AK99</f>
        <v>0.14089812069463772</v>
      </c>
      <c r="AL12" s="1">
        <f>IDEES!AK220*IDEES!AK135/'TechCook-COM'!AL70/'TechCook-COM'!AL99</f>
        <v>0</v>
      </c>
      <c r="AM12" s="1">
        <f>IDEES!AL220*IDEES!AL135/'TechCook-COM'!AM70/'TechCook-COM'!AM99</f>
        <v>0</v>
      </c>
      <c r="AN12" s="1">
        <f>IDEES!AM220*IDEES!AM135/'TechCook-COM'!AN70/'TechCook-COM'!AN99</f>
        <v>0.24898261680570041</v>
      </c>
      <c r="AO12" s="1">
        <f>IDEES!AN220*IDEES!AN135/'TechCook-COM'!AO70/'TechCook-COM'!AO99</f>
        <v>0.58752902243626248</v>
      </c>
      <c r="AP12" s="1">
        <f>IDEES!AO220*IDEES!AO135/'TechCook-COM'!AP70/'TechCook-COM'!AP99</f>
        <v>8.1066024729713693E-2</v>
      </c>
      <c r="AQ12" s="7"/>
      <c r="AR12" s="7"/>
      <c r="AS12" s="7"/>
      <c r="AT12" s="7"/>
    </row>
    <row r="13" spans="1:46" x14ac:dyDescent="0.25">
      <c r="A13" t="str">
        <f t="shared" si="0"/>
        <v>Electricity</v>
      </c>
      <c r="C13" t="str">
        <f>TechComm!L133</f>
        <v>C_ES-CK-SR_ELC</v>
      </c>
      <c r="D13" t="str">
        <f t="shared" si="1"/>
        <v>COMELC</v>
      </c>
      <c r="E13" t="str">
        <f>E12</f>
        <v>NR_ES-SR-Cook</v>
      </c>
      <c r="F13" s="1">
        <f>IDEES!E221*IDEES!E136/'TechCook-COM'!F71/'TechCook-COM'!F100</f>
        <v>5.668852692544001</v>
      </c>
      <c r="G13" s="1">
        <f>IDEES!F221*IDEES!F136/'TechCook-COM'!G71/'TechCook-COM'!G100</f>
        <v>14.565771218165555</v>
      </c>
      <c r="H13" s="1">
        <f>IDEES!G221*IDEES!G136/'TechCook-COM'!H71/'TechCook-COM'!H100</f>
        <v>7.9616794545913532</v>
      </c>
      <c r="I13" s="1">
        <f>IDEES!H221*IDEES!H136/'TechCook-COM'!I71/'TechCook-COM'!I100</f>
        <v>7.0369787134740278</v>
      </c>
      <c r="J13" s="1">
        <f>IDEES!I221*IDEES!I136/'TechCook-COM'!J71/'TechCook-COM'!J100</f>
        <v>1.7099945775034209</v>
      </c>
      <c r="K13" s="1">
        <f>IDEES!J221*IDEES!J136/'TechCook-COM'!K71/'TechCook-COM'!K100</f>
        <v>8.8322393408251223</v>
      </c>
      <c r="L13" s="1">
        <f>IDEES!K221*IDEES!K136/'TechCook-COM'!L71/'TechCook-COM'!L100</f>
        <v>16.206571425281503</v>
      </c>
      <c r="M13" s="1">
        <f>IDEES!L221*IDEES!L136/'TechCook-COM'!M71/'TechCook-COM'!M100</f>
        <v>18.720219867096546</v>
      </c>
      <c r="N13" s="1">
        <f>IDEES!M221*IDEES!M136/'TechCook-COM'!N71/'TechCook-COM'!N100</f>
        <v>4.2616674243798371</v>
      </c>
      <c r="O13" s="1">
        <f>IDEES!N221*IDEES!N136/'TechCook-COM'!O71/'TechCook-COM'!O100</f>
        <v>61.73793626536137</v>
      </c>
      <c r="P13" s="1">
        <f>IDEES!O221*IDEES!O136/'TechCook-COM'!P71/'TechCook-COM'!P100</f>
        <v>28.320258704531255</v>
      </c>
      <c r="Q13" s="1">
        <f>IDEES!P221*IDEES!P136/'TechCook-COM'!Q71/'TechCook-COM'!Q100</f>
        <v>71.559853938682082</v>
      </c>
      <c r="R13" s="1">
        <f>IDEES!Q221*IDEES!Q136/'TechCook-COM'!R71/'TechCook-COM'!R100</f>
        <v>11.225924762730118</v>
      </c>
      <c r="S13" s="1">
        <f>IDEES!R221*IDEES!R136/'TechCook-COM'!S71/'TechCook-COM'!S100</f>
        <v>3.7087915995975358</v>
      </c>
      <c r="T13" s="1">
        <f>IDEES!S221*IDEES!S136/'TechCook-COM'!T71/'TechCook-COM'!T100</f>
        <v>5.6352907331468591</v>
      </c>
      <c r="U13" s="1">
        <f>IDEES!T221*IDEES!T136/'TechCook-COM'!U71/'TechCook-COM'!U100</f>
        <v>9.1839317815554526</v>
      </c>
      <c r="V13" s="1">
        <f>IDEES!U221*IDEES!U136/'TechCook-COM'!V71/'TechCook-COM'!V100</f>
        <v>1.3529547084122877</v>
      </c>
      <c r="W13" s="1">
        <f>IDEES!V221*IDEES!V136/'TechCook-COM'!W71/'TechCook-COM'!W100</f>
        <v>24.679934421166873</v>
      </c>
      <c r="X13" s="1">
        <f>IDEES!W221*IDEES!W136/'TechCook-COM'!X71/'TechCook-COM'!X100</f>
        <v>1.1826017986811301</v>
      </c>
      <c r="Y13" s="1">
        <f>IDEES!X221*IDEES!X136/'TechCook-COM'!Y71/'TechCook-COM'!Y100</f>
        <v>0.6281413957692884</v>
      </c>
      <c r="Z13" s="1">
        <f>IDEES!Y221*IDEES!Y136/'TechCook-COM'!Z71/'TechCook-COM'!Z100</f>
        <v>1.6530811649145418</v>
      </c>
      <c r="AA13" s="1">
        <f>IDEES!Z221*IDEES!Z136/'TechCook-COM'!AA71/'TechCook-COM'!AA100</f>
        <v>0.29449841545847072</v>
      </c>
      <c r="AB13" s="1">
        <f>IDEES!AA221*IDEES!AA136/'TechCook-COM'!AB71/'TechCook-COM'!AB100</f>
        <v>59.405063922484956</v>
      </c>
      <c r="AC13" s="1">
        <f>IDEES!AB221*IDEES!AB136/'TechCook-COM'!AC71/'TechCook-COM'!AC100</f>
        <v>16.211530430710742</v>
      </c>
      <c r="AD13" s="1">
        <f>IDEES!AC221*IDEES!AC136/'TechCook-COM'!AD71/'TechCook-COM'!AD100</f>
        <v>29.355184263717124</v>
      </c>
      <c r="AE13" s="1">
        <f>IDEES!AD221*IDEES!AD136/'TechCook-COM'!AE71/'TechCook-COM'!AE100</f>
        <v>9.752867088640869</v>
      </c>
      <c r="AF13" s="1">
        <f>IDEES!AE221*IDEES!AE136/'TechCook-COM'!AF71/'TechCook-COM'!AF100</f>
        <v>0.45258590833650936</v>
      </c>
      <c r="AG13" s="1">
        <f>IDEES!AF221*IDEES!AF136/'TechCook-COM'!AG71/'TechCook-COM'!AG100</f>
        <v>27.313675943296076</v>
      </c>
      <c r="AH13" s="1">
        <f>IDEES!AG221*IDEES!AG136/'TechCook-COM'!AH71/'TechCook-COM'!AH100</f>
        <v>4.1430054811766004</v>
      </c>
      <c r="AI13" s="1">
        <f>IDEES!AH221*IDEES!AH136/'TechCook-COM'!AI71/'TechCook-COM'!AI100</f>
        <v>2.4924264390778967</v>
      </c>
      <c r="AJ13" s="1">
        <f>IDEES!AI221*IDEES!AI136/'TechCook-COM'!AJ71/'TechCook-COM'!AJ100</f>
        <v>68.723689573662497</v>
      </c>
      <c r="AK13" s="1">
        <f>IDEES!AJ221*IDEES!AJ136/'TechCook-COM'!AK71/'TechCook-COM'!AK100</f>
        <v>0.44073015005293875</v>
      </c>
      <c r="AL13" s="1">
        <f>IDEES!AK221*IDEES!AK136/'TechCook-COM'!AL71/'TechCook-COM'!AL100</f>
        <v>2.4992713513806701</v>
      </c>
      <c r="AM13" s="1">
        <f>IDEES!AL221*IDEES!AL136/'TechCook-COM'!AM71/'TechCook-COM'!AM100</f>
        <v>1.25338034482156E-2</v>
      </c>
      <c r="AN13" s="1">
        <f>IDEES!AM221*IDEES!AM136/'TechCook-COM'!AN71/'TechCook-COM'!AN100</f>
        <v>1.3564830482143655</v>
      </c>
      <c r="AO13" s="1">
        <f>IDEES!AN221*IDEES!AN136/'TechCook-COM'!AO71/'TechCook-COM'!AO100</f>
        <v>5.020093679115381</v>
      </c>
      <c r="AP13" s="1">
        <f>IDEES!AO221*IDEES!AO136/'TechCook-COM'!AP71/'TechCook-COM'!AP100</f>
        <v>0.33699051447665851</v>
      </c>
      <c r="AQ13" s="7"/>
      <c r="AR13" s="7"/>
      <c r="AS13" s="7"/>
      <c r="AT13" s="7"/>
    </row>
    <row r="14" spans="1:46" x14ac:dyDescent="0.25">
      <c r="A14" t="str">
        <f t="shared" si="0"/>
        <v>Gases</v>
      </c>
      <c r="C14" t="str">
        <f>TechComm!L134</f>
        <v>C_ES-CK-SR_GAS</v>
      </c>
      <c r="D14" t="str">
        <f t="shared" si="1"/>
        <v>COMGAS</v>
      </c>
      <c r="E14" t="str">
        <f>E13</f>
        <v>NR_ES-SR-Cook</v>
      </c>
      <c r="F14" s="1">
        <f>IDEES!E222*IDEES!E137/'TechCook-COM'!F72/'TechCook-COM'!F101</f>
        <v>2.460121754206166</v>
      </c>
      <c r="G14" s="1">
        <f>IDEES!F222*IDEES!F137/'TechCook-COM'!G72/'TechCook-COM'!G101</f>
        <v>7.6313599267171686</v>
      </c>
      <c r="H14" s="1">
        <f>IDEES!G222*IDEES!G137/'TechCook-COM'!H72/'TechCook-COM'!H101</f>
        <v>0.95878671461030929</v>
      </c>
      <c r="I14" s="1">
        <f>IDEES!H222*IDEES!H137/'TechCook-COM'!I72/'TechCook-COM'!I101</f>
        <v>2.9413099206554025</v>
      </c>
      <c r="J14" s="1">
        <f>IDEES!I222*IDEES!I137/'TechCook-COM'!J72/'TechCook-COM'!J101</f>
        <v>0</v>
      </c>
      <c r="K14" s="1">
        <f>IDEES!J222*IDEES!J137/'TechCook-COM'!K72/'TechCook-COM'!K101</f>
        <v>9.2798540847020092</v>
      </c>
      <c r="L14" s="1">
        <f>IDEES!K222*IDEES!K137/'TechCook-COM'!L72/'TechCook-COM'!L101</f>
        <v>19.367217230097829</v>
      </c>
      <c r="M14" s="1">
        <f>IDEES!L222*IDEES!L137/'TechCook-COM'!M72/'TechCook-COM'!M101</f>
        <v>6.4312074862773345</v>
      </c>
      <c r="N14" s="1">
        <f>IDEES!M222*IDEES!M137/'TechCook-COM'!N72/'TechCook-COM'!N101</f>
        <v>0.52319261689806462</v>
      </c>
      <c r="O14" s="1">
        <f>IDEES!N222*IDEES!N137/'TechCook-COM'!O72/'TechCook-COM'!O101</f>
        <v>10.026632738564398</v>
      </c>
      <c r="P14" s="1">
        <f>IDEES!O222*IDEES!O137/'TechCook-COM'!P72/'TechCook-COM'!P101</f>
        <v>0.48326649209920047</v>
      </c>
      <c r="Q14" s="1">
        <f>IDEES!P222*IDEES!P137/'TechCook-COM'!Q72/'TechCook-COM'!Q101</f>
        <v>31.579577310618166</v>
      </c>
      <c r="R14" s="1">
        <f>IDEES!Q222*IDEES!Q137/'TechCook-COM'!R72/'TechCook-COM'!R101</f>
        <v>0.93565022820542154</v>
      </c>
      <c r="S14" s="1">
        <f>IDEES!R222*IDEES!R137/'TechCook-COM'!S72/'TechCook-COM'!S101</f>
        <v>1.2431686477981565</v>
      </c>
      <c r="T14" s="1">
        <f>IDEES!S222*IDEES!S137/'TechCook-COM'!T72/'TechCook-COM'!T101</f>
        <v>5.7228548293508998</v>
      </c>
      <c r="U14" s="1">
        <f>IDEES!T222*IDEES!T137/'TechCook-COM'!U72/'TechCook-COM'!U101</f>
        <v>4.7046612069222267</v>
      </c>
      <c r="V14" s="1">
        <f>IDEES!U222*IDEES!U137/'TechCook-COM'!V72/'TechCook-COM'!V101</f>
        <v>0</v>
      </c>
      <c r="W14" s="1">
        <f>IDEES!V222*IDEES!V137/'TechCook-COM'!W72/'TechCook-COM'!W101</f>
        <v>39.209122237573993</v>
      </c>
      <c r="X14" s="1">
        <f>IDEES!W222*IDEES!W137/'TechCook-COM'!X72/'TechCook-COM'!X101</f>
        <v>0.62936518395701302</v>
      </c>
      <c r="Y14" s="1">
        <f>IDEES!X222*IDEES!X137/'TechCook-COM'!Y72/'TechCook-COM'!Y101</f>
        <v>0.57127605624552225</v>
      </c>
      <c r="Z14" s="1">
        <f>IDEES!Y222*IDEES!Y137/'TechCook-COM'!Z72/'TechCook-COM'!Z101</f>
        <v>0.86421120434630294</v>
      </c>
      <c r="AA14" s="1">
        <f>IDEES!Z222*IDEES!Z137/'TechCook-COM'!AA72/'TechCook-COM'!AA101</f>
        <v>0</v>
      </c>
      <c r="AB14" s="1">
        <f>IDEES!AA222*IDEES!AA137/'TechCook-COM'!AB72/'TechCook-COM'!AB101</f>
        <v>60.880081126379565</v>
      </c>
      <c r="AC14" s="1">
        <f>IDEES!AB222*IDEES!AB137/'TechCook-COM'!AC72/'TechCook-COM'!AC101</f>
        <v>0.11005676877751695</v>
      </c>
      <c r="AD14" s="1">
        <f>IDEES!AC222*IDEES!AC137/'TechCook-COM'!AD72/'TechCook-COM'!AD101</f>
        <v>13.637210566729546</v>
      </c>
      <c r="AE14" s="1">
        <f>IDEES!AD222*IDEES!AD137/'TechCook-COM'!AE72/'TechCook-COM'!AE101</f>
        <v>1.9576319176845038</v>
      </c>
      <c r="AF14" s="1">
        <f>IDEES!AE222*IDEES!AE137/'TechCook-COM'!AF72/'TechCook-COM'!AF101</f>
        <v>0.84655003297734011</v>
      </c>
      <c r="AG14" s="1">
        <f>IDEES!AF222*IDEES!AF137/'TechCook-COM'!AG72/'TechCook-COM'!AG101</f>
        <v>0.24755930207089835</v>
      </c>
      <c r="AH14" s="1">
        <f>IDEES!AG222*IDEES!AG137/'TechCook-COM'!AH72/'TechCook-COM'!AH101</f>
        <v>0.4732361680872828</v>
      </c>
      <c r="AI14" s="1">
        <f>IDEES!AH222*IDEES!AH137/'TechCook-COM'!AI72/'TechCook-COM'!AI101</f>
        <v>1.8639250718214511</v>
      </c>
      <c r="AJ14" s="1">
        <f>IDEES!AI222*IDEES!AI137/'TechCook-COM'!AJ72/'TechCook-COM'!AJ101</f>
        <v>66.945127329545173</v>
      </c>
      <c r="AK14" s="1">
        <f>IDEES!AJ222*IDEES!AJ137/'TechCook-COM'!AK72/'TechCook-COM'!AK101</f>
        <v>0</v>
      </c>
      <c r="AL14" s="1">
        <f>IDEES!AK222*IDEES!AK137/'TechCook-COM'!AL72/'TechCook-COM'!AL101</f>
        <v>0</v>
      </c>
      <c r="AM14" s="1">
        <f>IDEES!AL222*IDEES!AL137/'TechCook-COM'!AM72/'TechCook-COM'!AM101</f>
        <v>0</v>
      </c>
      <c r="AN14" s="1">
        <f>IDEES!AM222*IDEES!AM137/'TechCook-COM'!AN72/'TechCook-COM'!AN101</f>
        <v>2.1382584781332176E-2</v>
      </c>
      <c r="AO14" s="1">
        <f>IDEES!AN222*IDEES!AN137/'TechCook-COM'!AO72/'TechCook-COM'!AO101</f>
        <v>1.6425828816931956</v>
      </c>
      <c r="AP14" s="1">
        <f>IDEES!AO222*IDEES!AO137/'TechCook-COM'!AP72/'TechCook-COM'!AP101</f>
        <v>0</v>
      </c>
      <c r="AQ14" s="7"/>
      <c r="AR14" s="7"/>
      <c r="AS14" s="7"/>
      <c r="AT14" s="7"/>
    </row>
    <row r="15" spans="1:46" x14ac:dyDescent="0.25">
      <c r="A15" t="str">
        <f t="shared" si="0"/>
        <v>LPG</v>
      </c>
      <c r="C15" t="str">
        <f>TechComm!L135</f>
        <v>C_ES-CK-SR_LPG</v>
      </c>
      <c r="D15" t="str">
        <f t="shared" si="1"/>
        <v>COMLPG</v>
      </c>
      <c r="E15" t="str">
        <f>E14</f>
        <v>NR_ES-SR-Cook</v>
      </c>
      <c r="F15" s="1">
        <f>IDEES!E223*IDEES!E138/'TechCook-COM'!F73/'TechCook-COM'!F102</f>
        <v>0.98740739402027378</v>
      </c>
      <c r="G15" s="1">
        <f>IDEES!F223*IDEES!F138/'TechCook-COM'!G73/'TechCook-COM'!G102</f>
        <v>4.2741018331211125</v>
      </c>
      <c r="H15" s="1">
        <f>IDEES!G223*IDEES!G138/'TechCook-COM'!H73/'TechCook-COM'!H102</f>
        <v>0.201753839841468</v>
      </c>
      <c r="I15" s="1">
        <f>IDEES!H223*IDEES!H138/'TechCook-COM'!I73/'TechCook-COM'!I102</f>
        <v>0</v>
      </c>
      <c r="J15" s="1">
        <f>IDEES!I223*IDEES!I138/'TechCook-COM'!J73/'TechCook-COM'!J102</f>
        <v>0</v>
      </c>
      <c r="K15" s="1">
        <f>IDEES!J223*IDEES!J138/'TechCook-COM'!K73/'TechCook-COM'!K102</f>
        <v>0</v>
      </c>
      <c r="L15" s="1">
        <f>IDEES!K223*IDEES!K138/'TechCook-COM'!L73/'TechCook-COM'!L102</f>
        <v>7.2612113446206683</v>
      </c>
      <c r="M15" s="1">
        <f>IDEES!L223*IDEES!L138/'TechCook-COM'!M73/'TechCook-COM'!M102</f>
        <v>0.77803599366951715</v>
      </c>
      <c r="N15" s="1">
        <f>IDEES!M223*IDEES!M138/'TechCook-COM'!N73/'TechCook-COM'!N102</f>
        <v>9.0432894428949501E-2</v>
      </c>
      <c r="O15" s="1">
        <f>IDEES!N223*IDEES!N138/'TechCook-COM'!O73/'TechCook-COM'!O102</f>
        <v>5.3773598504025246</v>
      </c>
      <c r="P15" s="1">
        <f>IDEES!O223*IDEES!O138/'TechCook-COM'!P73/'TechCook-COM'!P102</f>
        <v>0</v>
      </c>
      <c r="Q15" s="1">
        <f>IDEES!P223*IDEES!P138/'TechCook-COM'!Q73/'TechCook-COM'!Q102</f>
        <v>20.041881641468681</v>
      </c>
      <c r="R15" s="1">
        <f>IDEES!Q223*IDEES!Q138/'TechCook-COM'!R73/'TechCook-COM'!R102</f>
        <v>1.5934250090644602</v>
      </c>
      <c r="S15" s="1">
        <f>IDEES!R223*IDEES!R138/'TechCook-COM'!S73/'TechCook-COM'!S102</f>
        <v>0.53071671795434483</v>
      </c>
      <c r="T15" s="1">
        <f>IDEES!S223*IDEES!S138/'TechCook-COM'!T73/'TechCook-COM'!T102</f>
        <v>0.67151080712069666</v>
      </c>
      <c r="U15" s="1">
        <f>IDEES!T223*IDEES!T138/'TechCook-COM'!U73/'TechCook-COM'!U102</f>
        <v>0.73499184867921286</v>
      </c>
      <c r="V15" s="1">
        <f>IDEES!U223*IDEES!U138/'TechCook-COM'!V73/'TechCook-COM'!V102</f>
        <v>0.25394683232566884</v>
      </c>
      <c r="W15" s="1">
        <f>IDEES!V223*IDEES!V138/'TechCook-COM'!W73/'TechCook-COM'!W102</f>
        <v>9.5289433412591293</v>
      </c>
      <c r="X15" s="1">
        <f>IDEES!W223*IDEES!W138/'TechCook-COM'!X73/'TechCook-COM'!X102</f>
        <v>0</v>
      </c>
      <c r="Y15" s="1">
        <f>IDEES!X223*IDEES!X138/'TechCook-COM'!Y73/'TechCook-COM'!Y102</f>
        <v>0.23979483289687384</v>
      </c>
      <c r="Z15" s="1">
        <f>IDEES!Y223*IDEES!Y138/'TechCook-COM'!Z73/'TechCook-COM'!Z102</f>
        <v>7.3248387064632076E-2</v>
      </c>
      <c r="AA15" s="1">
        <f>IDEES!Z223*IDEES!Z138/'TechCook-COM'!AA73/'TechCook-COM'!AA102</f>
        <v>5.0248820225730635E-2</v>
      </c>
      <c r="AB15" s="1">
        <f>IDEES!AA223*IDEES!AA138/'TechCook-COM'!AB73/'TechCook-COM'!AB102</f>
        <v>15.12631696178082</v>
      </c>
      <c r="AC15" s="1">
        <f>IDEES!AB223*IDEES!AB138/'TechCook-COM'!AC73/'TechCook-COM'!AC102</f>
        <v>0.17461554391877326</v>
      </c>
      <c r="AD15" s="1">
        <f>IDEES!AC223*IDEES!AC138/'TechCook-COM'!AD73/'TechCook-COM'!AD102</f>
        <v>2.8879557238926199</v>
      </c>
      <c r="AE15" s="1">
        <f>IDEES!AD223*IDEES!AD138/'TechCook-COM'!AE73/'TechCook-COM'!AE102</f>
        <v>2.2376198438073085</v>
      </c>
      <c r="AF15" s="1">
        <f>IDEES!AE223*IDEES!AE138/'TechCook-COM'!AF73/'TechCook-COM'!AF102</f>
        <v>7.5864058686150329E-2</v>
      </c>
      <c r="AG15" s="1">
        <f>IDEES!AF223*IDEES!AF138/'TechCook-COM'!AG73/'TechCook-COM'!AG102</f>
        <v>0.46126756280402026</v>
      </c>
      <c r="AH15" s="1">
        <f>IDEES!AG223*IDEES!AG138/'TechCook-COM'!AH73/'TechCook-COM'!AH102</f>
        <v>0.81675835073611569</v>
      </c>
      <c r="AI15" s="1">
        <f>IDEES!AH223*IDEES!AH138/'TechCook-COM'!AI73/'TechCook-COM'!AI102</f>
        <v>0.48811054700688594</v>
      </c>
      <c r="AJ15" s="1">
        <f>IDEES!AI223*IDEES!AI138/'TechCook-COM'!AJ73/'TechCook-COM'!AJ102</f>
        <v>0</v>
      </c>
      <c r="AK15" s="1">
        <f>IDEES!AJ223*IDEES!AJ138/'TechCook-COM'!AK73/'TechCook-COM'!AK102</f>
        <v>0.64348052885060469</v>
      </c>
      <c r="AL15" s="1">
        <f>IDEES!AK223*IDEES!AK138/'TechCook-COM'!AL73/'TechCook-COM'!AL102</f>
        <v>0</v>
      </c>
      <c r="AM15" s="1">
        <f>IDEES!AL223*IDEES!AL138/'TechCook-COM'!AM73/'TechCook-COM'!AM102</f>
        <v>0</v>
      </c>
      <c r="AN15" s="1">
        <f>IDEES!AM223*IDEES!AM138/'TechCook-COM'!AN73/'TechCook-COM'!AN102</f>
        <v>0.34719766329675045</v>
      </c>
      <c r="AO15" s="1">
        <f>IDEES!AN223*IDEES!AN138/'TechCook-COM'!AO73/'TechCook-COM'!AO102</f>
        <v>0.59472759616615689</v>
      </c>
      <c r="AP15" s="1">
        <f>IDEES!AO223*IDEES!AO138/'TechCook-COM'!AP73/'TechCook-COM'!AP102</f>
        <v>0.5012318052751531</v>
      </c>
      <c r="AQ15" s="7"/>
      <c r="AR15" s="7"/>
      <c r="AS15" s="7"/>
      <c r="AT15" s="7"/>
    </row>
    <row r="16" spans="1:46" x14ac:dyDescent="0.25">
      <c r="A16" t="str">
        <f t="shared" si="0"/>
        <v>Biomass and wastes</v>
      </c>
      <c r="C16" t="str">
        <f>TechComm!L136</f>
        <v>C_ES-CK-SL_BIO</v>
      </c>
      <c r="D16" t="str">
        <f t="shared" si="1"/>
        <v>COMBIO</v>
      </c>
      <c r="E16" t="str">
        <f>TechComm!C46</f>
        <v>NR_ES-SL-Cook</v>
      </c>
      <c r="F16" s="1">
        <f>IDEES!E248*IDEES!E135/'TechCook-COM'!F74/'TechCook-COM'!F103</f>
        <v>0.10323089661678403</v>
      </c>
      <c r="G16" s="1">
        <f>IDEES!F248*IDEES!F135/'TechCook-COM'!G74/'TechCook-COM'!G103</f>
        <v>4.6630821203873504E-2</v>
      </c>
      <c r="H16" s="1">
        <f>IDEES!G248*IDEES!G135/'TechCook-COM'!H74/'TechCook-COM'!H103</f>
        <v>6.2113328709520035E-2</v>
      </c>
      <c r="I16" s="1">
        <f>IDEES!H248*IDEES!H135/'TechCook-COM'!I74/'TechCook-COM'!I103</f>
        <v>1.0867539186431716</v>
      </c>
      <c r="J16" s="1">
        <f>IDEES!I248*IDEES!I135/'TechCook-COM'!J74/'TechCook-COM'!J103</f>
        <v>4.3769637520678965E-2</v>
      </c>
      <c r="K16" s="1">
        <f>IDEES!J248*IDEES!J135/'TechCook-COM'!K74/'TechCook-COM'!K103</f>
        <v>0.11940151130465736</v>
      </c>
      <c r="L16" s="1">
        <f>IDEES!K248*IDEES!K135/'TechCook-COM'!L74/'TechCook-COM'!L103</f>
        <v>0</v>
      </c>
      <c r="M16" s="1">
        <f>IDEES!L248*IDEES!L135/'TechCook-COM'!M74/'TechCook-COM'!M103</f>
        <v>8.8049431143123469E-2</v>
      </c>
      <c r="N16" s="1">
        <f>IDEES!M248*IDEES!M135/'TechCook-COM'!N74/'TechCook-COM'!N103</f>
        <v>1.2400314311347934E-2</v>
      </c>
      <c r="O16" s="1">
        <f>IDEES!N248*IDEES!N135/'TechCook-COM'!O74/'TechCook-COM'!O103</f>
        <v>0.301800046266818</v>
      </c>
      <c r="P16" s="1">
        <f>IDEES!O248*IDEES!O135/'TechCook-COM'!P74/'TechCook-COM'!P103</f>
        <v>0.20522270272100962</v>
      </c>
      <c r="Q16" s="1">
        <f>IDEES!P248*IDEES!P135/'TechCook-COM'!Q74/'TechCook-COM'!Q103</f>
        <v>1.2805509766042467</v>
      </c>
      <c r="R16" s="1">
        <f>IDEES!Q248*IDEES!Q135/'TechCook-COM'!R74/'TechCook-COM'!R103</f>
        <v>0</v>
      </c>
      <c r="S16" s="1">
        <f>IDEES!R248*IDEES!R135/'TechCook-COM'!S74/'TechCook-COM'!S103</f>
        <v>5.0385781557710074E-3</v>
      </c>
      <c r="T16" s="1">
        <f>IDEES!S248*IDEES!S135/'TechCook-COM'!T74/'TechCook-COM'!T103</f>
        <v>0.19813842176647745</v>
      </c>
      <c r="U16" s="1">
        <f>IDEES!T248*IDEES!T135/'TechCook-COM'!U74/'TechCook-COM'!U103</f>
        <v>0.25681694689361861</v>
      </c>
      <c r="V16" s="1">
        <f>IDEES!U248*IDEES!U135/'TechCook-COM'!V74/'TechCook-COM'!V103</f>
        <v>0</v>
      </c>
      <c r="W16" s="1">
        <f>IDEES!V248*IDEES!V135/'TechCook-COM'!W74/'TechCook-COM'!W103</f>
        <v>0</v>
      </c>
      <c r="X16" s="1">
        <f>IDEES!W248*IDEES!W135/'TechCook-COM'!X74/'TechCook-COM'!X103</f>
        <v>6.3106833326284945E-2</v>
      </c>
      <c r="Y16" s="1">
        <f>IDEES!X248*IDEES!X135/'TechCook-COM'!Y74/'TechCook-COM'!Y103</f>
        <v>0</v>
      </c>
      <c r="Z16" s="1">
        <f>IDEES!Y248*IDEES!Y135/'TechCook-COM'!Z74/'TechCook-COM'!Z103</f>
        <v>1.5825607325208293E-2</v>
      </c>
      <c r="AA16" s="1">
        <f>IDEES!Z248*IDEES!Z135/'TechCook-COM'!AA74/'TechCook-COM'!AA103</f>
        <v>0</v>
      </c>
      <c r="AB16" s="1">
        <f>IDEES!AA248*IDEES!AA135/'TechCook-COM'!AB74/'TechCook-COM'!AB103</f>
        <v>0.11539332547610043</v>
      </c>
      <c r="AC16" s="1">
        <f>IDEES!AB248*IDEES!AB135/'TechCook-COM'!AC74/'TechCook-COM'!AC103</f>
        <v>1.5987238792303023E-2</v>
      </c>
      <c r="AD16" s="1">
        <f>IDEES!AC248*IDEES!AC135/'TechCook-COM'!AD74/'TechCook-COM'!AD103</f>
        <v>0.69740777864438308</v>
      </c>
      <c r="AE16" s="1">
        <f>IDEES!AD248*IDEES!AD135/'TechCook-COM'!AE74/'TechCook-COM'!AE103</f>
        <v>0</v>
      </c>
      <c r="AF16" s="1">
        <f>IDEES!AE248*IDEES!AE135/'TechCook-COM'!AF74/'TechCook-COM'!AF103</f>
        <v>0</v>
      </c>
      <c r="AG16" s="1">
        <f>IDEES!AF248*IDEES!AF135/'TechCook-COM'!AG74/'TechCook-COM'!AG103</f>
        <v>8.8854027568764121E-2</v>
      </c>
      <c r="AH16" s="1">
        <f>IDEES!AG248*IDEES!AG135/'TechCook-COM'!AH74/'TechCook-COM'!AH103</f>
        <v>0</v>
      </c>
      <c r="AI16" s="1">
        <f>IDEES!AH248*IDEES!AH135/'TechCook-COM'!AI74/'TechCook-COM'!AI103</f>
        <v>2.2683558060711891E-3</v>
      </c>
      <c r="AJ16" s="1">
        <f>IDEES!AI248*IDEES!AI135/'TechCook-COM'!AJ74/'TechCook-COM'!AJ103</f>
        <v>0.63377180391597565</v>
      </c>
      <c r="AK16" s="1">
        <f>IDEES!AJ248*IDEES!AJ135/'TechCook-COM'!AK74/'TechCook-COM'!AK103</f>
        <v>6.1175339598351558E-2</v>
      </c>
      <c r="AL16" s="1">
        <f>IDEES!AK248*IDEES!AK135/'TechCook-COM'!AL74/'TechCook-COM'!AL103</f>
        <v>0</v>
      </c>
      <c r="AM16" s="1">
        <f>IDEES!AL248*IDEES!AL135/'TechCook-COM'!AM74/'TechCook-COM'!AM103</f>
        <v>0</v>
      </c>
      <c r="AN16" s="1">
        <f>IDEES!AM248*IDEES!AM135/'TechCook-COM'!AN74/'TechCook-COM'!AN103</f>
        <v>0.12032588083423634</v>
      </c>
      <c r="AO16" s="1">
        <f>IDEES!AN248*IDEES!AN135/'TechCook-COM'!AO74/'TechCook-COM'!AO103</f>
        <v>0.30357900102053992</v>
      </c>
      <c r="AP16" s="1">
        <f>IDEES!AO248*IDEES!AO135/'TechCook-COM'!AP74/'TechCook-COM'!AP103</f>
        <v>3.937626155418332E-2</v>
      </c>
      <c r="AQ16" s="7"/>
      <c r="AR16" s="7"/>
      <c r="AS16" s="7"/>
      <c r="AT16" s="7"/>
    </row>
    <row r="17" spans="1:46" x14ac:dyDescent="0.25">
      <c r="A17" t="str">
        <f t="shared" si="0"/>
        <v>Electricity</v>
      </c>
      <c r="C17" t="str">
        <f>TechComm!L137</f>
        <v>C_ES-CK-SL_ELC</v>
      </c>
      <c r="D17" t="str">
        <f t="shared" si="1"/>
        <v>COMELC</v>
      </c>
      <c r="E17" t="str">
        <f>E16</f>
        <v>NR_ES-SL-Cook</v>
      </c>
      <c r="F17" s="1">
        <f>IDEES!E249*IDEES!E136/'TechCook-COM'!F75/'TechCook-COM'!F104</f>
        <v>5.220333102335375</v>
      </c>
      <c r="G17" s="1">
        <f>IDEES!F249*IDEES!F136/'TechCook-COM'!G75/'TechCook-COM'!G104</f>
        <v>12.787303836423455</v>
      </c>
      <c r="H17" s="1">
        <f>IDEES!G249*IDEES!G136/'TechCook-COM'!H75/'TechCook-COM'!H104</f>
        <v>6.1218924041092926</v>
      </c>
      <c r="I17" s="1">
        <f>IDEES!H249*IDEES!H136/'TechCook-COM'!I75/'TechCook-COM'!I104</f>
        <v>6.6560956829858968</v>
      </c>
      <c r="J17" s="1">
        <f>IDEES!I249*IDEES!I136/'TechCook-COM'!J75/'TechCook-COM'!J104</f>
        <v>1.6765049079847518</v>
      </c>
      <c r="K17" s="1">
        <f>IDEES!J249*IDEES!J136/'TechCook-COM'!K75/'TechCook-COM'!K104</f>
        <v>4.5870055169884161</v>
      </c>
      <c r="L17" s="1">
        <f>IDEES!K249*IDEES!K136/'TechCook-COM'!L75/'TechCook-COM'!L104</f>
        <v>116.45265417606676</v>
      </c>
      <c r="M17" s="1">
        <f>IDEES!L249*IDEES!L136/'TechCook-COM'!M75/'TechCook-COM'!M104</f>
        <v>5.3771863634375672</v>
      </c>
      <c r="N17" s="1">
        <f>IDEES!M249*IDEES!M136/'TechCook-COM'!N75/'TechCook-COM'!N104</f>
        <v>0.96598156445695127</v>
      </c>
      <c r="O17" s="1">
        <f>IDEES!N249*IDEES!N136/'TechCook-COM'!O75/'TechCook-COM'!O104</f>
        <v>28.486980574825569</v>
      </c>
      <c r="P17" s="1">
        <f>IDEES!O249*IDEES!O136/'TechCook-COM'!P75/'TechCook-COM'!P104</f>
        <v>18.719586807127456</v>
      </c>
      <c r="Q17" s="1">
        <f>IDEES!P249*IDEES!P136/'TechCook-COM'!Q75/'TechCook-COM'!Q104</f>
        <v>59.438805901763487</v>
      </c>
      <c r="R17" s="1">
        <f>IDEES!Q249*IDEES!Q136/'TechCook-COM'!R75/'TechCook-COM'!R104</f>
        <v>10.553218285570997</v>
      </c>
      <c r="S17" s="1">
        <f>IDEES!R249*IDEES!R136/'TechCook-COM'!S75/'TechCook-COM'!S104</f>
        <v>0.9670860026158421</v>
      </c>
      <c r="T17" s="1">
        <f>IDEES!S249*IDEES!S136/'TechCook-COM'!T75/'TechCook-COM'!T104</f>
        <v>7.2342966748985971</v>
      </c>
      <c r="U17" s="1">
        <f>IDEES!T249*IDEES!T136/'TechCook-COM'!U75/'TechCook-COM'!U104</f>
        <v>15.061165936578719</v>
      </c>
      <c r="V17" s="1">
        <f>IDEES!U249*IDEES!U136/'TechCook-COM'!V75/'TechCook-COM'!V104</f>
        <v>0.42290534451152978</v>
      </c>
      <c r="W17" s="1">
        <f>IDEES!V249*IDEES!V136/'TechCook-COM'!W75/'TechCook-COM'!W104</f>
        <v>23.201099570662247</v>
      </c>
      <c r="X17" s="1">
        <f>IDEES!W249*IDEES!W136/'TechCook-COM'!X75/'TechCook-COM'!X104</f>
        <v>3.4163331056108959</v>
      </c>
      <c r="Y17" s="1">
        <f>IDEES!X249*IDEES!X136/'TechCook-COM'!Y75/'TechCook-COM'!Y104</f>
        <v>1.0559471455323013</v>
      </c>
      <c r="Z17" s="1">
        <f>IDEES!Y249*IDEES!Y136/'TechCook-COM'!Z75/'TechCook-COM'!Z104</f>
        <v>0.83158430836090036</v>
      </c>
      <c r="AA17" s="1">
        <f>IDEES!Z249*IDEES!Z136/'TechCook-COM'!AA75/'TechCook-COM'!AA104</f>
        <v>0.22604250596736045</v>
      </c>
      <c r="AB17" s="1">
        <f>IDEES!AA249*IDEES!AA136/'TechCook-COM'!AB75/'TechCook-COM'!AB104</f>
        <v>19.444565077040654</v>
      </c>
      <c r="AC17" s="1">
        <f>IDEES!AB249*IDEES!AB136/'TechCook-COM'!AC75/'TechCook-COM'!AC104</f>
        <v>4.3540992498410773</v>
      </c>
      <c r="AD17" s="1">
        <f>IDEES!AC249*IDEES!AC136/'TechCook-COM'!AD75/'TechCook-COM'!AD104</f>
        <v>36.646476619775193</v>
      </c>
      <c r="AE17" s="1">
        <f>IDEES!AD249*IDEES!AD136/'TechCook-COM'!AE75/'TechCook-COM'!AE104</f>
        <v>4.5259213803740916</v>
      </c>
      <c r="AF17" s="1">
        <f>IDEES!AE249*IDEES!AE136/'TechCook-COM'!AF75/'TechCook-COM'!AF104</f>
        <v>3.6431242513548656</v>
      </c>
      <c r="AG17" s="1">
        <f>IDEES!AF249*IDEES!AF136/'TechCook-COM'!AG75/'TechCook-COM'!AG104</f>
        <v>7.9965488334312589</v>
      </c>
      <c r="AH17" s="1">
        <f>IDEES!AG249*IDEES!AG136/'TechCook-COM'!AH75/'TechCook-COM'!AH104</f>
        <v>2.4082542715095956</v>
      </c>
      <c r="AI17" s="1">
        <f>IDEES!AH249*IDEES!AH136/'TechCook-COM'!AI75/'TechCook-COM'!AI104</f>
        <v>9.1873562747240581E-2</v>
      </c>
      <c r="AJ17" s="1">
        <f>IDEES!AI249*IDEES!AI136/'TechCook-COM'!AJ75/'TechCook-COM'!AJ104</f>
        <v>99.855168696733998</v>
      </c>
      <c r="AK17" s="1">
        <f>IDEES!AJ249*IDEES!AJ136/'TechCook-COM'!AK75/'TechCook-COM'!AK104</f>
        <v>0.19135682199164403</v>
      </c>
      <c r="AL17" s="1">
        <f>IDEES!AK249*IDEES!AK136/'TechCook-COM'!AL75/'TechCook-COM'!AL104</f>
        <v>1.3384770096107768</v>
      </c>
      <c r="AM17" s="1">
        <f>IDEES!AL249*IDEES!AL136/'TechCook-COM'!AM75/'TechCook-COM'!AM104</f>
        <v>5.3180310999297424E-3</v>
      </c>
      <c r="AN17" s="1">
        <f>IDEES!AM249*IDEES!AM136/'TechCook-COM'!AN75/'TechCook-COM'!AN104</f>
        <v>0.65554784389014631</v>
      </c>
      <c r="AO17" s="1">
        <f>IDEES!AN249*IDEES!AN136/'TechCook-COM'!AO75/'TechCook-COM'!AO104</f>
        <v>2.5939059449624104</v>
      </c>
      <c r="AP17" s="1">
        <f>IDEES!AO249*IDEES!AO136/'TechCook-COM'!AP75/'TechCook-COM'!AP104</f>
        <v>0.16368665767877438</v>
      </c>
      <c r="AQ17" s="7"/>
      <c r="AR17" s="7"/>
      <c r="AS17" s="7"/>
      <c r="AT17" s="7"/>
    </row>
    <row r="18" spans="1:46" x14ac:dyDescent="0.25">
      <c r="A18" t="str">
        <f t="shared" si="0"/>
        <v>Gases</v>
      </c>
      <c r="C18" t="str">
        <f>TechComm!L138</f>
        <v>C_ES-CK-SL_GAS</v>
      </c>
      <c r="D18" t="str">
        <f t="shared" si="1"/>
        <v>COMGAS</v>
      </c>
      <c r="E18" t="str">
        <f>E17</f>
        <v>NR_ES-SL-Cook</v>
      </c>
      <c r="F18" s="1">
        <f>IDEES!E250*IDEES!E137/'TechCook-COM'!F76/'TechCook-COM'!F105</f>
        <v>2.2654769361266371</v>
      </c>
      <c r="G18" s="1">
        <f>IDEES!F250*IDEES!F137/'TechCook-COM'!G76/'TechCook-COM'!G105</f>
        <v>6.6995778394718375</v>
      </c>
      <c r="H18" s="1">
        <f>IDEES!G250*IDEES!G137/'TechCook-COM'!H76/'TechCook-COM'!H105</f>
        <v>0.73723002022505124</v>
      </c>
      <c r="I18" s="1">
        <f>IDEES!H250*IDEES!H137/'TechCook-COM'!I76/'TechCook-COM'!I105</f>
        <v>2.78210878025136</v>
      </c>
      <c r="J18" s="1">
        <f>IDEES!I250*IDEES!I137/'TechCook-COM'!J76/'TechCook-COM'!J105</f>
        <v>0</v>
      </c>
      <c r="K18" s="1">
        <f>IDEES!J250*IDEES!J137/'TechCook-COM'!K76/'TechCook-COM'!K105</f>
        <v>4.8194733227642521</v>
      </c>
      <c r="L18" s="1">
        <f>IDEES!K250*IDEES!K137/'TechCook-COM'!L76/'TechCook-COM'!L105</f>
        <v>139.16353997805365</v>
      </c>
      <c r="M18" s="1">
        <f>IDEES!L250*IDEES!L137/'TechCook-COM'!M76/'TechCook-COM'!M105</f>
        <v>1.8472967433694796</v>
      </c>
      <c r="N18" s="1">
        <f>IDEES!M250*IDEES!M137/'TechCook-COM'!N76/'TechCook-COM'!N105</f>
        <v>0.1185907702915284</v>
      </c>
      <c r="O18" s="1">
        <f>IDEES!N250*IDEES!N137/'TechCook-COM'!O76/'TechCook-COM'!O105</f>
        <v>4.6264664699303948</v>
      </c>
      <c r="P18" s="1">
        <f>IDEES!O250*IDEES!O137/'TechCook-COM'!P76/'TechCook-COM'!P105</f>
        <v>0.31943737323202864</v>
      </c>
      <c r="Q18" s="1">
        <f>IDEES!P250*IDEES!P137/'TechCook-COM'!Q76/'TechCook-COM'!Q105</f>
        <v>26.23052260327373</v>
      </c>
      <c r="R18" s="1">
        <f>IDEES!Q250*IDEES!Q137/'TechCook-COM'!R76/'TechCook-COM'!R105</f>
        <v>0.87958197706598307</v>
      </c>
      <c r="S18" s="1">
        <f>IDEES!R250*IDEES!R137/'TechCook-COM'!S76/'TechCook-COM'!S105</f>
        <v>0.32416245720221232</v>
      </c>
      <c r="T18" s="1">
        <f>IDEES!S250*IDEES!S137/'TechCook-COM'!T76/'TechCook-COM'!T105</f>
        <v>7.3467069621413392</v>
      </c>
      <c r="U18" s="1">
        <f>IDEES!T250*IDEES!T137/'TechCook-COM'!U76/'TechCook-COM'!U105</f>
        <v>7.7153973699094083</v>
      </c>
      <c r="V18" s="1">
        <f>IDEES!U250*IDEES!U137/'TechCook-COM'!V76/'TechCook-COM'!V105</f>
        <v>0</v>
      </c>
      <c r="W18" s="1">
        <f>IDEES!V250*IDEES!V137/'TechCook-COM'!W76/'TechCook-COM'!W105</f>
        <v>36.859690693992164</v>
      </c>
      <c r="X18" s="1">
        <f>IDEES!W250*IDEES!W137/'TechCook-COM'!X76/'TechCook-COM'!X105</f>
        <v>1.818127721325224</v>
      </c>
      <c r="Y18" s="1">
        <f>IDEES!X250*IDEES!X137/'TechCook-COM'!Y76/'TechCook-COM'!Y105</f>
        <v>0.96035275650734897</v>
      </c>
      <c r="Z18" s="1">
        <f>IDEES!Y250*IDEES!Y137/'TechCook-COM'!Z76/'TechCook-COM'!Z105</f>
        <v>0.43474240218641247</v>
      </c>
      <c r="AA18" s="1">
        <f>IDEES!Z250*IDEES!Z137/'TechCook-COM'!AA76/'TechCook-COM'!AA105</f>
        <v>0</v>
      </c>
      <c r="AB18" s="1">
        <f>IDEES!AA250*IDEES!AA137/'TechCook-COM'!AB76/'TechCook-COM'!AB105</f>
        <v>19.927370180125937</v>
      </c>
      <c r="AC18" s="1">
        <f>IDEES!AB250*IDEES!AB137/'TechCook-COM'!AC76/'TechCook-COM'!AC105</f>
        <v>2.9559090452455861E-2</v>
      </c>
      <c r="AD18" s="1">
        <f>IDEES!AC250*IDEES!AC137/'TechCook-COM'!AD76/'TechCook-COM'!AD105</f>
        <v>17.024444939706999</v>
      </c>
      <c r="AE18" s="1">
        <f>IDEES!AD250*IDEES!AD137/'TechCook-COM'!AE76/'TechCook-COM'!AE105</f>
        <v>0.90845984781955458</v>
      </c>
      <c r="AF18" s="1">
        <f>IDEES!AE250*IDEES!AE137/'TechCook-COM'!AF76/'TechCook-COM'!AF105</f>
        <v>6.8143680532622994</v>
      </c>
      <c r="AG18" s="1">
        <f>IDEES!AF250*IDEES!AF137/'TechCook-COM'!AG76/'TechCook-COM'!AG105</f>
        <v>7.2477247379292453E-2</v>
      </c>
      <c r="AH18" s="1">
        <f>IDEES!AG250*IDEES!AG137/'TechCook-COM'!AH76/'TechCook-COM'!AH105</f>
        <v>0.27508363877553171</v>
      </c>
      <c r="AI18" s="1">
        <f>IDEES!AH250*IDEES!AH137/'TechCook-COM'!AI76/'TechCook-COM'!AI105</f>
        <v>6.8706315403032445E-2</v>
      </c>
      <c r="AJ18" s="1">
        <f>IDEES!AI250*IDEES!AI137/'TechCook-COM'!AJ76/'TechCook-COM'!AJ105</f>
        <v>97.270926872324708</v>
      </c>
      <c r="AK18" s="1">
        <f>IDEES!AJ250*IDEES!AJ137/'TechCook-COM'!AK76/'TechCook-COM'!AK105</f>
        <v>0</v>
      </c>
      <c r="AL18" s="1">
        <f>IDEES!AK250*IDEES!AK137/'TechCook-COM'!AL76/'TechCook-COM'!AL105</f>
        <v>0</v>
      </c>
      <c r="AM18" s="1">
        <f>IDEES!AL250*IDEES!AL137/'TechCook-COM'!AM76/'TechCook-COM'!AM105</f>
        <v>0</v>
      </c>
      <c r="AN18" s="1">
        <f>IDEES!AM250*IDEES!AM137/'TechCook-COM'!AN76/'TechCook-COM'!AN105</f>
        <v>1.0333566179579269E-2</v>
      </c>
      <c r="AO18" s="1">
        <f>IDEES!AN250*IDEES!AN137/'TechCook-COM'!AO76/'TechCook-COM'!AO105</f>
        <v>0.84873027761272168</v>
      </c>
      <c r="AP18" s="1">
        <f>IDEES!AO250*IDEES!AO137/'TechCook-COM'!AP76/'TechCook-COM'!AP105</f>
        <v>0</v>
      </c>
      <c r="AQ18" s="7"/>
      <c r="AR18" s="7"/>
      <c r="AS18" s="7"/>
      <c r="AT18" s="7"/>
    </row>
    <row r="19" spans="1:46" x14ac:dyDescent="0.25">
      <c r="A19" t="str">
        <f t="shared" si="0"/>
        <v>LPG</v>
      </c>
      <c r="C19" t="str">
        <f>TechComm!L139</f>
        <v>C_ES-CK-SL_LPG</v>
      </c>
      <c r="D19" t="str">
        <f t="shared" si="1"/>
        <v>COMLPG</v>
      </c>
      <c r="E19" t="str">
        <f>E18</f>
        <v>NR_ES-SL-Cook</v>
      </c>
      <c r="F19" s="1">
        <f>IDEES!E251*IDEES!E138/'TechCook-COM'!F77/'TechCook-COM'!F106</f>
        <v>0.90928372707132854</v>
      </c>
      <c r="G19" s="1">
        <f>IDEES!F251*IDEES!F138/'TechCook-COM'!G77/'TechCook-COM'!G106</f>
        <v>3.7522378972815837</v>
      </c>
      <c r="H19" s="1">
        <f>IDEES!G251*IDEES!G138/'TechCook-COM'!H77/'TechCook-COM'!H106</f>
        <v>0.15513250774157933</v>
      </c>
      <c r="I19" s="1">
        <f>IDEES!H251*IDEES!H138/'TechCook-COM'!I77/'TechCook-COM'!I106</f>
        <v>0</v>
      </c>
      <c r="J19" s="1">
        <f>IDEES!I251*IDEES!I138/'TechCook-COM'!J77/'TechCook-COM'!J106</f>
        <v>0</v>
      </c>
      <c r="K19" s="1">
        <f>IDEES!J251*IDEES!J138/'TechCook-COM'!K77/'TechCook-COM'!K106</f>
        <v>0</v>
      </c>
      <c r="L19" s="1">
        <f>IDEES!K251*IDEES!K138/'TechCook-COM'!L77/'TechCook-COM'!L106</f>
        <v>52.175584300043006</v>
      </c>
      <c r="M19" s="1">
        <f>IDEES!L251*IDEES!L138/'TechCook-COM'!M77/'TechCook-COM'!M106</f>
        <v>0.22348266019977017</v>
      </c>
      <c r="N19" s="1">
        <f>IDEES!M251*IDEES!M138/'TechCook-COM'!N77/'TechCook-COM'!N106</f>
        <v>2.0498199446325673E-2</v>
      </c>
      <c r="O19" s="1">
        <f>IDEES!N251*IDEES!N138/'TechCook-COM'!O77/'TechCook-COM'!O106</f>
        <v>2.4812093644310775</v>
      </c>
      <c r="P19" s="1">
        <f>IDEES!O251*IDEES!O138/'TechCook-COM'!P77/'TechCook-COM'!P106</f>
        <v>0</v>
      </c>
      <c r="Q19" s="1">
        <f>IDEES!P251*IDEES!P138/'TechCook-COM'!Q77/'TechCook-COM'!Q106</f>
        <v>16.64712051835853</v>
      </c>
      <c r="R19" s="1">
        <f>IDEES!Q251*IDEES!Q138/'TechCook-COM'!R77/'TechCook-COM'!R106</f>
        <v>1.497940018106414</v>
      </c>
      <c r="S19" s="1">
        <f>IDEES!R251*IDEES!R138/'TechCook-COM'!S77/'TechCook-COM'!S106</f>
        <v>0.13838704481091968</v>
      </c>
      <c r="T19" s="1">
        <f>IDEES!S251*IDEES!S138/'TechCook-COM'!T77/'TechCook-COM'!T106</f>
        <v>0.86205106872968318</v>
      </c>
      <c r="U19" s="1">
        <f>IDEES!T251*IDEES!T138/'TechCook-COM'!U77/'TechCook-COM'!U106</f>
        <v>1.2053480424606897</v>
      </c>
      <c r="V19" s="1">
        <f>IDEES!U251*IDEES!U138/'TechCook-COM'!V77/'TechCook-COM'!V106</f>
        <v>7.937846843249384E-2</v>
      </c>
      <c r="W19" s="1">
        <f>IDEES!V251*IDEES!V138/'TechCook-COM'!W77/'TechCook-COM'!W106</f>
        <v>8.9579639674463625</v>
      </c>
      <c r="X19" s="1">
        <f>IDEES!W251*IDEES!W138/'TechCook-COM'!X77/'TechCook-COM'!X106</f>
        <v>0</v>
      </c>
      <c r="Y19" s="1">
        <f>IDEES!X251*IDEES!X138/'TechCook-COM'!Y77/'TechCook-COM'!Y106</f>
        <v>0.40311094128853048</v>
      </c>
      <c r="Z19" s="1">
        <f>IDEES!Y251*IDEES!Y138/'TechCook-COM'!Z77/'TechCook-COM'!Z106</f>
        <v>3.6847682127478916E-2</v>
      </c>
      <c r="AA19" s="1">
        <f>IDEES!Z251*IDEES!Z138/'TechCook-COM'!AA77/'TechCook-COM'!AA106</f>
        <v>3.8568524139747908E-2</v>
      </c>
      <c r="AB19" s="1">
        <f>IDEES!AA251*IDEES!AA138/'TechCook-COM'!AB77/'TechCook-COM'!AB106</f>
        <v>4.9511714173573029</v>
      </c>
      <c r="AC19" s="1">
        <f>IDEES!AB251*IDEES!AB138/'TechCook-COM'!AC77/'TechCook-COM'!AC106</f>
        <v>4.6898311793378895E-2</v>
      </c>
      <c r="AD19" s="1">
        <f>IDEES!AC251*IDEES!AC138/'TechCook-COM'!AD77/'TechCook-COM'!AD106</f>
        <v>3.6052712517082175</v>
      </c>
      <c r="AE19" s="1">
        <f>IDEES!AD251*IDEES!AD138/'TechCook-COM'!AE77/'TechCook-COM'!AE106</f>
        <v>1.0383912135983122</v>
      </c>
      <c r="AF19" s="1">
        <f>IDEES!AE251*IDEES!AE138/'TechCook-COM'!AF77/'TechCook-COM'!AF106</f>
        <v>0.6106734366113441</v>
      </c>
      <c r="AG19" s="1">
        <f>IDEES!AF251*IDEES!AF138/'TechCook-COM'!AG77/'TechCook-COM'!AG106</f>
        <v>0.13504401966610768</v>
      </c>
      <c r="AH19" s="1">
        <f>IDEES!AG251*IDEES!AG138/'TechCook-COM'!AH77/'TechCook-COM'!AH106</f>
        <v>0.4747668802004027</v>
      </c>
      <c r="AI19" s="1">
        <f>IDEES!AH251*IDEES!AH138/'TechCook-COM'!AI77/'TechCook-COM'!AI106</f>
        <v>1.799228826372818E-2</v>
      </c>
      <c r="AJ19" s="1">
        <f>IDEES!AI251*IDEES!AI138/'TechCook-COM'!AJ77/'TechCook-COM'!AJ106</f>
        <v>0</v>
      </c>
      <c r="AK19" s="1">
        <f>IDEES!AJ251*IDEES!AJ138/'TechCook-COM'!AK77/'TechCook-COM'!AK106</f>
        <v>0.27938725998111019</v>
      </c>
      <c r="AL19" s="1">
        <f>IDEES!AK251*IDEES!AK138/'TechCook-COM'!AL77/'TechCook-COM'!AL106</f>
        <v>0</v>
      </c>
      <c r="AM19" s="1">
        <f>IDEES!AL251*IDEES!AL138/'TechCook-COM'!AM77/'TechCook-COM'!AM106</f>
        <v>0</v>
      </c>
      <c r="AN19" s="1">
        <f>IDEES!AM251*IDEES!AM138/'TechCook-COM'!AN77/'TechCook-COM'!AN106</f>
        <v>0.16779028671054452</v>
      </c>
      <c r="AO19" s="1">
        <f>IDEES!AN251*IDEES!AN138/'TechCook-COM'!AO77/'TechCook-COM'!AO106</f>
        <v>0.30729853782338978</v>
      </c>
      <c r="AP19" s="1">
        <f>IDEES!AO251*IDEES!AO138/'TechCook-COM'!AP77/'TechCook-COM'!AP106</f>
        <v>0.24346370417933802</v>
      </c>
      <c r="AQ19" s="7"/>
      <c r="AR19" s="7"/>
      <c r="AS19" s="7"/>
      <c r="AT19" s="7"/>
    </row>
    <row r="20" spans="1:46" x14ac:dyDescent="0.25">
      <c r="A20" t="str">
        <f t="shared" si="0"/>
        <v>Biomass and wastes</v>
      </c>
      <c r="C20" t="str">
        <f>TechComm!L140</f>
        <v>C_ES-CK-SS_BIO</v>
      </c>
      <c r="D20" t="str">
        <f t="shared" si="1"/>
        <v>COMBIO</v>
      </c>
      <c r="E20" t="str">
        <f>TechComm!C47</f>
        <v>NR_ES-SS-Cook</v>
      </c>
      <c r="F20" s="1">
        <f>IDEES!E276*IDEES!E135/'TechCook-COM'!F78/'TechCook-COM'!F107</f>
        <v>6.7450086326055786E-2</v>
      </c>
      <c r="G20" s="1">
        <f>IDEES!F276*IDEES!F135/'TechCook-COM'!G78/'TechCook-COM'!G107</f>
        <v>4.6630821203873504E-2</v>
      </c>
      <c r="H20" s="1">
        <f>IDEES!G276*IDEES!G135/'TechCook-COM'!H78/'TechCook-COM'!H107</f>
        <v>4.0584258402872733E-2</v>
      </c>
      <c r="I20" s="1">
        <f>IDEES!H276*IDEES!H135/'TechCook-COM'!I78/'TechCook-COM'!I107</f>
        <v>0.71007467754322895</v>
      </c>
      <c r="J20" s="1">
        <f>IDEES!I276*IDEES!I135/'TechCook-COM'!J78/'TechCook-COM'!J107</f>
        <v>5.2331881175832602E-2</v>
      </c>
      <c r="K20" s="1">
        <f>IDEES!J276*IDEES!J135/'TechCook-COM'!K78/'TechCook-COM'!K107</f>
        <v>7.8015812212283431E-2</v>
      </c>
      <c r="L20" s="1">
        <f>IDEES!K276*IDEES!K135/'TechCook-COM'!L78/'TechCook-COM'!L107</f>
        <v>0</v>
      </c>
      <c r="M20" s="1">
        <f>IDEES!L276*IDEES!L135/'TechCook-COM'!M78/'TechCook-COM'!M107</f>
        <v>7.4343957309531264E-2</v>
      </c>
      <c r="N20" s="1">
        <f>IDEES!M276*IDEES!M135/'TechCook-COM'!N78/'TechCook-COM'!N107</f>
        <v>1.0470123722765462E-2</v>
      </c>
      <c r="O20" s="1">
        <f>IDEES!N276*IDEES!N135/'TechCook-COM'!O78/'TechCook-COM'!O107</f>
        <v>0.36083835861409957</v>
      </c>
      <c r="P20" s="1">
        <f>IDEES!O276*IDEES!O135/'TechCook-COM'!P78/'TechCook-COM'!P107</f>
        <v>0.17327843748629285</v>
      </c>
      <c r="Q20" s="1">
        <f>IDEES!P276*IDEES!P135/'TechCook-COM'!Q78/'TechCook-COM'!Q107</f>
        <v>1.2805509766042467</v>
      </c>
      <c r="R20" s="1">
        <f>IDEES!Q276*IDEES!Q135/'TechCook-COM'!R78/'TechCook-COM'!R107</f>
        <v>0</v>
      </c>
      <c r="S20" s="1">
        <f>IDEES!R276*IDEES!R135/'TechCook-COM'!S78/'TechCook-COM'!S107</f>
        <v>6.0242279415354842E-3</v>
      </c>
      <c r="T20" s="1">
        <f>IDEES!S276*IDEES!S135/'TechCook-COM'!T78/'TechCook-COM'!T107</f>
        <v>0.12946176087445183</v>
      </c>
      <c r="U20" s="1">
        <f>IDEES!T276*IDEES!T135/'TechCook-COM'!U78/'TechCook-COM'!U107</f>
        <v>0.10613202841156355</v>
      </c>
      <c r="V20" s="1">
        <f>IDEES!U276*IDEES!U135/'TechCook-COM'!V78/'TechCook-COM'!V107</f>
        <v>0</v>
      </c>
      <c r="W20" s="1">
        <f>IDEES!V276*IDEES!V135/'TechCook-COM'!W78/'TechCook-COM'!W107</f>
        <v>0</v>
      </c>
      <c r="X20" s="1">
        <f>IDEES!W276*IDEES!W135/'TechCook-COM'!X78/'TechCook-COM'!X107</f>
        <v>4.1233404873186691E-2</v>
      </c>
      <c r="Y20" s="1">
        <f>IDEES!X276*IDEES!X135/'TechCook-COM'!Y78/'TechCook-COM'!Y107</f>
        <v>0</v>
      </c>
      <c r="Z20" s="1">
        <f>IDEES!Y276*IDEES!Y135/'TechCook-COM'!Z78/'TechCook-COM'!Z107</f>
        <v>1.5825607325208293E-2</v>
      </c>
      <c r="AA20" s="1">
        <f>IDEES!Z276*IDEES!Z135/'TechCook-COM'!AA78/'TechCook-COM'!AA107</f>
        <v>0</v>
      </c>
      <c r="AB20" s="1">
        <f>IDEES!AA276*IDEES!AA135/'TechCook-COM'!AB78/'TechCook-COM'!AB107</f>
        <v>0.11539332547610043</v>
      </c>
      <c r="AC20" s="1">
        <f>IDEES!AB276*IDEES!AB135/'TechCook-COM'!AC78/'TechCook-COM'!AC107</f>
        <v>1.3498719785483624E-2</v>
      </c>
      <c r="AD20" s="1">
        <f>IDEES!AC276*IDEES!AC135/'TechCook-COM'!AD78/'TechCook-COM'!AD107</f>
        <v>0.45567961158615278</v>
      </c>
      <c r="AE20" s="1">
        <f>IDEES!AD276*IDEES!AD135/'TechCook-COM'!AE78/'TechCook-COM'!AE107</f>
        <v>0</v>
      </c>
      <c r="AF20" s="1">
        <f>IDEES!AE276*IDEES!AE135/'TechCook-COM'!AF78/'TechCook-COM'!AF107</f>
        <v>0</v>
      </c>
      <c r="AG20" s="1">
        <f>IDEES!AF276*IDEES!AF135/'TechCook-COM'!AG78/'TechCook-COM'!AG107</f>
        <v>7.5023313002607811E-2</v>
      </c>
      <c r="AH20" s="1">
        <f>IDEES!AG276*IDEES!AG135/'TechCook-COM'!AH78/'TechCook-COM'!AH107</f>
        <v>0</v>
      </c>
      <c r="AI20" s="1">
        <f>IDEES!AH276*IDEES!AH135/'TechCook-COM'!AI78/'TechCook-COM'!AI107</f>
        <v>1.4821221160723273E-3</v>
      </c>
      <c r="AJ20" s="1">
        <f>IDEES!AI276*IDEES!AI135/'TechCook-COM'!AJ78/'TechCook-COM'!AJ107</f>
        <v>0.26191218263925858</v>
      </c>
      <c r="AK20" s="1">
        <f>IDEES!AJ276*IDEES!AJ135/'TechCook-COM'!AK78/'TechCook-COM'!AK107</f>
        <v>7.3142497495886943E-2</v>
      </c>
      <c r="AL20" s="1">
        <f>IDEES!AK276*IDEES!AK135/'TechCook-COM'!AL78/'TechCook-COM'!AL107</f>
        <v>0</v>
      </c>
      <c r="AM20" s="1">
        <f>IDEES!AL276*IDEES!AL135/'TechCook-COM'!AM78/'TechCook-COM'!AM107</f>
        <v>0</v>
      </c>
      <c r="AN20" s="1">
        <f>IDEES!AM276*IDEES!AM135/'TechCook-COM'!AN78/'TechCook-COM'!AN107</f>
        <v>0.14386410431705521</v>
      </c>
      <c r="AO20" s="1">
        <f>IDEES!AN276*IDEES!AN135/'TechCook-COM'!AO78/'TechCook-COM'!AO107</f>
        <v>0.36296531360076079</v>
      </c>
      <c r="AP20" s="1">
        <f>IDEES!AO276*IDEES!AO135/'TechCook-COM'!AP78/'TechCook-COM'!AP107</f>
        <v>4.7079070276249836E-2</v>
      </c>
      <c r="AQ20" s="7"/>
      <c r="AR20" s="7"/>
      <c r="AS20" s="7"/>
      <c r="AT20" s="7"/>
    </row>
    <row r="21" spans="1:46" x14ac:dyDescent="0.25">
      <c r="A21" t="str">
        <f t="shared" si="0"/>
        <v>Electricity</v>
      </c>
      <c r="C21" t="str">
        <f>TechComm!L141</f>
        <v>C_ES-CK-SS_ELC</v>
      </c>
      <c r="D21" t="str">
        <f t="shared" si="1"/>
        <v>COMELC</v>
      </c>
      <c r="E21" t="str">
        <f>E20</f>
        <v>NR_ES-SS-Cook</v>
      </c>
      <c r="F21" s="1">
        <f>IDEES!E277*IDEES!E136/'TechCook-COM'!F79/'TechCook-COM'!F108</f>
        <v>3.4109160139372348</v>
      </c>
      <c r="G21" s="1">
        <f>IDEES!F277*IDEES!F136/'TechCook-COM'!G79/'TechCook-COM'!G108</f>
        <v>12.787303836423455</v>
      </c>
      <c r="H21" s="1">
        <f>IDEES!G277*IDEES!G136/'TechCook-COM'!H79/'TechCook-COM'!H108</f>
        <v>3.9999862896556597</v>
      </c>
      <c r="I21" s="1">
        <f>IDEES!H277*IDEES!H136/'TechCook-COM'!I79/'TechCook-COM'!I108</f>
        <v>4.3490296328482296</v>
      </c>
      <c r="J21" s="1">
        <f>IDEES!I277*IDEES!I136/'TechCook-COM'!J79/'TechCook-COM'!J108</f>
        <v>2.0044638385206635</v>
      </c>
      <c r="K21" s="1">
        <f>IDEES!J277*IDEES!J136/'TechCook-COM'!K79/'TechCook-COM'!K108</f>
        <v>2.9971057913746666</v>
      </c>
      <c r="L21" s="1">
        <f>IDEES!K277*IDEES!K136/'TechCook-COM'!L79/'TechCook-COM'!L108</f>
        <v>76.089057002309744</v>
      </c>
      <c r="M21" s="1">
        <f>IDEES!L277*IDEES!L136/'TechCook-COM'!M79/'TechCook-COM'!M108</f>
        <v>4.5401918928810359</v>
      </c>
      <c r="N21" s="1">
        <f>IDEES!M277*IDEES!M136/'TechCook-COM'!N79/'TechCook-COM'!N108</f>
        <v>0.81562017218541083</v>
      </c>
      <c r="O21" s="1">
        <f>IDEES!N277*IDEES!N136/'TechCook-COM'!O79/'TechCook-COM'!O108</f>
        <v>34.059621393841923</v>
      </c>
      <c r="P21" s="1">
        <f>IDEES!O277*IDEES!O136/'TechCook-COM'!P79/'TechCook-COM'!P108</f>
        <v>15.805759837096202</v>
      </c>
      <c r="Q21" s="1">
        <f>IDEES!P277*IDEES!P136/'TechCook-COM'!Q79/'TechCook-COM'!Q108</f>
        <v>59.438805901763487</v>
      </c>
      <c r="R21" s="1">
        <f>IDEES!Q277*IDEES!Q136/'TechCook-COM'!R79/'TechCook-COM'!R108</f>
        <v>12.617645395902708</v>
      </c>
      <c r="S21" s="1">
        <f>IDEES!R277*IDEES!R136/'TechCook-COM'!S79/'TechCook-COM'!S108</f>
        <v>1.1562679666193889</v>
      </c>
      <c r="T21" s="1">
        <f>IDEES!S277*IDEES!S136/'TechCook-COM'!T79/'TechCook-COM'!T108</f>
        <v>4.7268206634066328</v>
      </c>
      <c r="U21" s="1">
        <f>IDEES!T277*IDEES!T136/'TechCook-COM'!U79/'TechCook-COM'!U108</f>
        <v>6.2241690450217106</v>
      </c>
      <c r="V21" s="1">
        <f>IDEES!U277*IDEES!U136/'TechCook-COM'!V79/'TechCook-COM'!V108</f>
        <v>0.35707734246722905</v>
      </c>
      <c r="W21" s="1">
        <f>IDEES!V277*IDEES!V136/'TechCook-COM'!W79/'TechCook-COM'!W108</f>
        <v>27.739713067235911</v>
      </c>
      <c r="X21" s="1">
        <f>IDEES!W277*IDEES!W136/'TechCook-COM'!X79/'TechCook-COM'!X108</f>
        <v>2.2321995685790821</v>
      </c>
      <c r="Y21" s="1">
        <f>IDEES!X277*IDEES!X136/'TechCook-COM'!Y79/'TechCook-COM'!Y108</f>
        <v>0.6899458249045749</v>
      </c>
      <c r="Z21" s="1">
        <f>IDEES!Y277*IDEES!Y136/'TechCook-COM'!Z79/'TechCook-COM'!Z108</f>
        <v>0.83158430836090036</v>
      </c>
      <c r="AA21" s="1">
        <f>IDEES!Z277*IDEES!Z136/'TechCook-COM'!AA79/'TechCook-COM'!AA108</f>
        <v>0.27026108126626852</v>
      </c>
      <c r="AB21" s="1">
        <f>IDEES!AA277*IDEES!AA136/'TechCook-COM'!AB79/'TechCook-COM'!AB108</f>
        <v>19.444565077040654</v>
      </c>
      <c r="AC21" s="1">
        <f>IDEES!AB277*IDEES!AB136/'TechCook-COM'!AC79/'TechCook-COM'!AC108</f>
        <v>3.6763550263655267</v>
      </c>
      <c r="AD21" s="1">
        <f>IDEES!AC277*IDEES!AC136/'TechCook-COM'!AD79/'TechCook-COM'!AD108</f>
        <v>23.94445938724644</v>
      </c>
      <c r="AE21" s="1">
        <f>IDEES!AD277*IDEES!AD136/'TechCook-COM'!AE79/'TechCook-COM'!AE108</f>
        <v>5.4112849295815506</v>
      </c>
      <c r="AF21" s="1">
        <f>IDEES!AE277*IDEES!AE136/'TechCook-COM'!AF79/'TechCook-COM'!AF108</f>
        <v>2.3803827468692238</v>
      </c>
      <c r="AG21" s="1">
        <f>IDEES!AF277*IDEES!AF136/'TechCook-COM'!AG79/'TechCook-COM'!AG108</f>
        <v>6.7518333438162701</v>
      </c>
      <c r="AH21" s="1">
        <f>IDEES!AG277*IDEES!AG136/'TechCook-COM'!AH79/'TechCook-COM'!AH108</f>
        <v>2.879358466660578</v>
      </c>
      <c r="AI21" s="1">
        <f>IDEES!AH277*IDEES!AH136/'TechCook-COM'!AI79/'TechCook-COM'!AI108</f>
        <v>6.0029312361665074E-2</v>
      </c>
      <c r="AJ21" s="1">
        <f>IDEES!AI277*IDEES!AI136/'TechCook-COM'!AJ79/'TechCook-COM'!AJ108</f>
        <v>41.266091390585636</v>
      </c>
      <c r="AK21" s="1">
        <f>IDEES!AJ277*IDEES!AJ136/'TechCook-COM'!AK79/'TechCook-COM'!AK108</f>
        <v>0.22879016226534937</v>
      </c>
      <c r="AL21" s="1">
        <f>IDEES!AK277*IDEES!AK136/'TechCook-COM'!AL79/'TechCook-COM'!AL108</f>
        <v>1.6003107128872649</v>
      </c>
      <c r="AM21" s="1">
        <f>IDEES!AL277*IDEES!AL136/'TechCook-COM'!AM79/'TechCook-COM'!AM108</f>
        <v>6.3583476440585464E-3</v>
      </c>
      <c r="AN21" s="1">
        <f>IDEES!AM277*IDEES!AM136/'TechCook-COM'!AN79/'TechCook-COM'!AN108</f>
        <v>0.78378651994375137</v>
      </c>
      <c r="AO21" s="1">
        <f>IDEES!AN277*IDEES!AN136/'TechCook-COM'!AO79/'TechCook-COM'!AO108</f>
        <v>3.1013274356893272</v>
      </c>
      <c r="AP21" s="1">
        <f>IDEES!AO277*IDEES!AO136/'TechCook-COM'!AP79/'TechCook-COM'!AP108</f>
        <v>0.19570714323754193</v>
      </c>
      <c r="AQ21" s="7"/>
      <c r="AR21" s="7"/>
      <c r="AS21" s="7"/>
      <c r="AT21" s="7"/>
    </row>
    <row r="22" spans="1:46" x14ac:dyDescent="0.25">
      <c r="A22" t="str">
        <f t="shared" si="0"/>
        <v>Gases</v>
      </c>
      <c r="C22" t="str">
        <f>TechComm!L142</f>
        <v>C_ES-CK-SS_GAS</v>
      </c>
      <c r="D22" t="str">
        <f t="shared" si="1"/>
        <v>COMGAS</v>
      </c>
      <c r="E22" t="str">
        <f>E21</f>
        <v>NR_ES-SS-Cook</v>
      </c>
      <c r="F22" s="1">
        <f>IDEES!E278*IDEES!E137/'TechCook-COM'!F80/'TechCook-COM'!F109</f>
        <v>1.4802410898229634</v>
      </c>
      <c r="G22" s="1">
        <f>IDEES!F278*IDEES!F137/'TechCook-COM'!G80/'TechCook-COM'!G109</f>
        <v>6.6995778394718375</v>
      </c>
      <c r="H22" s="1">
        <f>IDEES!G278*IDEES!G137/'TechCook-COM'!H80/'TechCook-COM'!H109</f>
        <v>0.48169908560355074</v>
      </c>
      <c r="I22" s="1">
        <f>IDEES!H278*IDEES!H137/'TechCook-COM'!I80/'TechCook-COM'!I109</f>
        <v>1.8178034246185351</v>
      </c>
      <c r="J22" s="1">
        <f>IDEES!I278*IDEES!I137/'TechCook-COM'!J80/'TechCook-COM'!J109</f>
        <v>0</v>
      </c>
      <c r="K22" s="1">
        <f>IDEES!J278*IDEES!J137/'TechCook-COM'!K80/'TechCook-COM'!K109</f>
        <v>3.1489980453557243</v>
      </c>
      <c r="L22" s="1">
        <f>IDEES!K278*IDEES!K137/'TechCook-COM'!L80/'TechCook-COM'!L109</f>
        <v>90.928133849348868</v>
      </c>
      <c r="M22" s="1">
        <f>IDEES!L278*IDEES!L137/'TechCook-COM'!M80/'TechCook-COM'!M109</f>
        <v>1.5597528393324824</v>
      </c>
      <c r="N22" s="1">
        <f>IDEES!M278*IDEES!M137/'TechCook-COM'!N80/'TechCook-COM'!N109</f>
        <v>0.10013133588025888</v>
      </c>
      <c r="O22" s="1">
        <f>IDEES!N278*IDEES!N137/'TechCook-COM'!O80/'TechCook-COM'!O109</f>
        <v>5.5314987119549599</v>
      </c>
      <c r="P22" s="1">
        <f>IDEES!O278*IDEES!O137/'TechCook-COM'!P80/'TechCook-COM'!P109</f>
        <v>0.26971484233700754</v>
      </c>
      <c r="Q22" s="1">
        <f>IDEES!P278*IDEES!P137/'TechCook-COM'!Q80/'TechCook-COM'!Q109</f>
        <v>26.23052260327373</v>
      </c>
      <c r="R22" s="1">
        <f>IDEES!Q278*IDEES!Q137/'TechCook-COM'!R80/'TechCook-COM'!R109</f>
        <v>1.0516463492866255</v>
      </c>
      <c r="S22" s="1">
        <f>IDEES!R278*IDEES!R137/'TechCook-COM'!S80/'TechCook-COM'!S109</f>
        <v>0.38757531825474761</v>
      </c>
      <c r="T22" s="1">
        <f>IDEES!S278*IDEES!S137/'TechCook-COM'!T80/'TechCook-COM'!T109</f>
        <v>4.8002684762896894</v>
      </c>
      <c r="U22" s="1">
        <f>IDEES!T278*IDEES!T137/'TechCook-COM'!U80/'TechCook-COM'!U109</f>
        <v>3.1884608191721897</v>
      </c>
      <c r="V22" s="1">
        <f>IDEES!U278*IDEES!U137/'TechCook-COM'!V80/'TechCook-COM'!V109</f>
        <v>0</v>
      </c>
      <c r="W22" s="1">
        <f>IDEES!V278*IDEES!V137/'TechCook-COM'!W80/'TechCook-COM'!W109</f>
        <v>44.070206262608743</v>
      </c>
      <c r="X22" s="1">
        <f>IDEES!W278*IDEES!W137/'TechCook-COM'!X80/'TechCook-COM'!X109</f>
        <v>1.187947366285327</v>
      </c>
      <c r="Y22" s="1">
        <f>IDEES!X278*IDEES!X137/'TechCook-COM'!Y80/'TechCook-COM'!Y109</f>
        <v>0.6274853600308129</v>
      </c>
      <c r="Z22" s="1">
        <f>IDEES!Y278*IDEES!Y137/'TechCook-COM'!Z80/'TechCook-COM'!Z109</f>
        <v>0.43474240218641247</v>
      </c>
      <c r="AA22" s="1">
        <f>IDEES!Z278*IDEES!Z137/'TechCook-COM'!AA80/'TechCook-COM'!AA109</f>
        <v>0</v>
      </c>
      <c r="AB22" s="1">
        <f>IDEES!AA278*IDEES!AA137/'TechCook-COM'!AB80/'TechCook-COM'!AB109</f>
        <v>19.927370180125937</v>
      </c>
      <c r="AC22" s="1">
        <f>IDEES!AB278*IDEES!AB137/'TechCook-COM'!AC80/'TechCook-COM'!AC109</f>
        <v>2.4958023353198886E-2</v>
      </c>
      <c r="AD22" s="1">
        <f>IDEES!AC278*IDEES!AC137/'TechCook-COM'!AD80/'TechCook-COM'!AD109</f>
        <v>11.123610454524732</v>
      </c>
      <c r="AE22" s="1">
        <f>IDEES!AD278*IDEES!AD137/'TechCook-COM'!AE80/'TechCook-COM'!AE109</f>
        <v>1.0861733270385661</v>
      </c>
      <c r="AF22" s="1">
        <f>IDEES!AE278*IDEES!AE137/'TechCook-COM'!AF80/'TechCook-COM'!AF109</f>
        <v>4.4524432947270292</v>
      </c>
      <c r="AG22" s="1">
        <f>IDEES!AF278*IDEES!AF137/'TechCook-COM'!AG80/'TechCook-COM'!AG109</f>
        <v>6.1195686503867551E-2</v>
      </c>
      <c r="AH22" s="1">
        <f>IDEES!AG278*IDEES!AG137/'TechCook-COM'!AH80/'TechCook-COM'!AH109</f>
        <v>0.32889567090921334</v>
      </c>
      <c r="AI22" s="1">
        <f>IDEES!AH278*IDEES!AH137/'TechCook-COM'!AI80/'TechCook-COM'!AI109</f>
        <v>4.4892053222041726E-2</v>
      </c>
      <c r="AJ22" s="1">
        <f>IDEES!AI278*IDEES!AI137/'TechCook-COM'!AJ80/'TechCook-COM'!AJ109</f>
        <v>40.198129053800407</v>
      </c>
      <c r="AK22" s="1">
        <f>IDEES!AJ278*IDEES!AJ137/'TechCook-COM'!AK80/'TechCook-COM'!AK109</f>
        <v>0</v>
      </c>
      <c r="AL22" s="1">
        <f>IDEES!AK278*IDEES!AK137/'TechCook-COM'!AL80/'TechCook-COM'!AL109</f>
        <v>0</v>
      </c>
      <c r="AM22" s="1">
        <f>IDEES!AL278*IDEES!AL137/'TechCook-COM'!AM80/'TechCook-COM'!AM109</f>
        <v>0</v>
      </c>
      <c r="AN22" s="1">
        <f>IDEES!AM278*IDEES!AM137/'TechCook-COM'!AN80/'TechCook-COM'!AN109</f>
        <v>1.2355024808621178E-2</v>
      </c>
      <c r="AO22" s="1">
        <f>IDEES!AN278*IDEES!AN137/'TechCook-COM'!AO80/'TechCook-COM'!AO109</f>
        <v>1.0147594212398081</v>
      </c>
      <c r="AP22" s="1">
        <f>IDEES!AO278*IDEES!AO137/'TechCook-COM'!AP80/'TechCook-COM'!AP109</f>
        <v>0</v>
      </c>
      <c r="AQ22" s="7"/>
      <c r="AR22" s="7"/>
      <c r="AS22" s="7"/>
      <c r="AT22" s="7"/>
    </row>
    <row r="23" spans="1:46" x14ac:dyDescent="0.25">
      <c r="A23" t="str">
        <f t="shared" si="0"/>
        <v>LPG</v>
      </c>
      <c r="C23" t="str">
        <f>TechComm!L143</f>
        <v>C_ES-CK-SS_LPG</v>
      </c>
      <c r="D23" t="str">
        <f t="shared" si="1"/>
        <v>COMLPG</v>
      </c>
      <c r="E23" t="str">
        <f>E22</f>
        <v>NR_ES-SS-Cook</v>
      </c>
      <c r="F23" s="1">
        <f>IDEES!E279*IDEES!E138/'TechCook-COM'!F81/'TechCook-COM'!F110</f>
        <v>0.59411734176362063</v>
      </c>
      <c r="G23" s="1">
        <f>IDEES!F279*IDEES!F138/'TechCook-COM'!G81/'TechCook-COM'!G110</f>
        <v>3.7522378972815837</v>
      </c>
      <c r="H23" s="1">
        <f>IDEES!G279*IDEES!G138/'TechCook-COM'!H81/'TechCook-COM'!H110</f>
        <v>0.10136210555247445</v>
      </c>
      <c r="I23" s="1">
        <f>IDEES!H279*IDEES!H138/'TechCook-COM'!I81/'TechCook-COM'!I110</f>
        <v>0</v>
      </c>
      <c r="J23" s="1">
        <f>IDEES!I279*IDEES!I138/'TechCook-COM'!J81/'TechCook-COM'!J110</f>
        <v>0</v>
      </c>
      <c r="K23" s="1">
        <f>IDEES!J279*IDEES!J138/'TechCook-COM'!K81/'TechCook-COM'!K110</f>
        <v>0</v>
      </c>
      <c r="L23" s="1">
        <f>IDEES!K279*IDEES!K138/'TechCook-COM'!L81/'TechCook-COM'!L110</f>
        <v>34.091030694178016</v>
      </c>
      <c r="M23" s="1">
        <f>IDEES!L279*IDEES!L138/'TechCook-COM'!M81/'TechCook-COM'!M110</f>
        <v>0.18869611232701042</v>
      </c>
      <c r="N23" s="1">
        <f>IDEES!M279*IDEES!M138/'TechCook-COM'!N81/'TechCook-COM'!N110</f>
        <v>1.7307519705411636E-2</v>
      </c>
      <c r="O23" s="1">
        <f>IDEES!N279*IDEES!N138/'TechCook-COM'!O81/'TechCook-COM'!O110</f>
        <v>2.9665850801351601</v>
      </c>
      <c r="P23" s="1">
        <f>IDEES!O279*IDEES!O138/'TechCook-COM'!P81/'TechCook-COM'!P110</f>
        <v>0</v>
      </c>
      <c r="Q23" s="1">
        <f>IDEES!P279*IDEES!P138/'TechCook-COM'!Q81/'TechCook-COM'!Q110</f>
        <v>16.64712051835853</v>
      </c>
      <c r="R23" s="1">
        <f>IDEES!Q279*IDEES!Q138/'TechCook-COM'!R81/'TechCook-COM'!R110</f>
        <v>1.790967974067275</v>
      </c>
      <c r="S23" s="1">
        <f>IDEES!R279*IDEES!R138/'TechCook-COM'!S81/'TechCook-COM'!S110</f>
        <v>0.16545840439958318</v>
      </c>
      <c r="T23" s="1">
        <f>IDEES!S279*IDEES!S138/'TechCook-COM'!T81/'TechCook-COM'!T110</f>
        <v>0.5632559718931287</v>
      </c>
      <c r="U23" s="1">
        <f>IDEES!T279*IDEES!T138/'TechCook-COM'!U81/'TechCook-COM'!U110</f>
        <v>0.49812146057966838</v>
      </c>
      <c r="V23" s="1">
        <f>IDEES!U279*IDEES!U138/'TechCook-COM'!V81/'TechCook-COM'!V110</f>
        <v>6.702268705005919E-2</v>
      </c>
      <c r="W23" s="1">
        <f>IDEES!V279*IDEES!V138/'TechCook-COM'!W81/'TechCook-COM'!W110</f>
        <v>10.710326438054567</v>
      </c>
      <c r="X23" s="1">
        <f>IDEES!W279*IDEES!W138/'TechCook-COM'!X81/'TechCook-COM'!X110</f>
        <v>0</v>
      </c>
      <c r="Y23" s="1">
        <f>IDEES!X279*IDEES!X138/'TechCook-COM'!Y81/'TechCook-COM'!Y110</f>
        <v>0.26338885624353153</v>
      </c>
      <c r="Z23" s="1">
        <f>IDEES!Y279*IDEES!Y138/'TechCook-COM'!Z81/'TechCook-COM'!Z110</f>
        <v>3.6847682127478916E-2</v>
      </c>
      <c r="AA23" s="1">
        <f>IDEES!Z279*IDEES!Z138/'TechCook-COM'!AA81/'TechCook-COM'!AA110</f>
        <v>4.6113322767522183E-2</v>
      </c>
      <c r="AB23" s="1">
        <f>IDEES!AA279*IDEES!AA138/'TechCook-COM'!AB81/'TechCook-COM'!AB110</f>
        <v>4.9511714173573029</v>
      </c>
      <c r="AC23" s="1">
        <f>IDEES!AB279*IDEES!AB138/'TechCook-COM'!AC81/'TechCook-COM'!AC110</f>
        <v>3.9598280699719754E-2</v>
      </c>
      <c r="AD23" s="1">
        <f>IDEES!AC279*IDEES!AC138/'TechCook-COM'!AD81/'TechCook-COM'!AD110</f>
        <v>2.3556499568078841</v>
      </c>
      <c r="AE23" s="1">
        <f>IDEES!AD279*IDEES!AD138/'TechCook-COM'!AE81/'TechCook-COM'!AE110</f>
        <v>1.2415219472261365</v>
      </c>
      <c r="AF23" s="1">
        <f>IDEES!AE279*IDEES!AE138/'TechCook-COM'!AF81/'TechCook-COM'!AF110</f>
        <v>0.39900821717523838</v>
      </c>
      <c r="AG23" s="1">
        <f>IDEES!AF279*IDEES!AF138/'TechCook-COM'!AG81/'TechCook-COM'!AG110</f>
        <v>0.11402352863183378</v>
      </c>
      <c r="AH23" s="1">
        <f>IDEES!AG279*IDEES!AG138/'TechCook-COM'!AH81/'TechCook-COM'!AH110</f>
        <v>0.5676410719446785</v>
      </c>
      <c r="AI23" s="1">
        <f>IDEES!AH279*IDEES!AH138/'TechCook-COM'!AI81/'TechCook-COM'!AI110</f>
        <v>1.1755990080148484E-2</v>
      </c>
      <c r="AJ23" s="1">
        <f>IDEES!AI279*IDEES!AI138/'TechCook-COM'!AJ81/'TechCook-COM'!AJ110</f>
        <v>0</v>
      </c>
      <c r="AK23" s="1">
        <f>IDEES!AJ279*IDEES!AJ138/'TechCook-COM'!AK81/'TechCook-COM'!AK110</f>
        <v>0.33404116916584664</v>
      </c>
      <c r="AL23" s="1">
        <f>IDEES!AK279*IDEES!AK138/'TechCook-COM'!AL81/'TechCook-COM'!AL110</f>
        <v>0</v>
      </c>
      <c r="AM23" s="1">
        <f>IDEES!AL279*IDEES!AL138/'TechCook-COM'!AM81/'TechCook-COM'!AM110</f>
        <v>0</v>
      </c>
      <c r="AN23" s="1">
        <f>IDEES!AM279*IDEES!AM138/'TechCook-COM'!AN81/'TechCook-COM'!AN110</f>
        <v>0.20061352672721183</v>
      </c>
      <c r="AO23" s="1">
        <f>IDEES!AN279*IDEES!AN138/'TechCook-COM'!AO81/'TechCook-COM'!AO110</f>
        <v>0.36741246850132192</v>
      </c>
      <c r="AP23" s="1">
        <f>IDEES!AO279*IDEES!AO138/'TechCook-COM'!AP81/'TechCook-COM'!AP110</f>
        <v>0.29109022508403753</v>
      </c>
      <c r="AQ23" s="7"/>
      <c r="AR23" s="7"/>
      <c r="AS23" s="7"/>
      <c r="AT23" s="7"/>
    </row>
    <row r="24" spans="1:46" x14ac:dyDescent="0.25">
      <c r="A24" t="str">
        <f t="shared" si="0"/>
        <v>Biomass and wastes</v>
      </c>
      <c r="C24" t="str">
        <f>TechComm!L144</f>
        <v>C_ES-CK-OF_BIO</v>
      </c>
      <c r="D24" t="str">
        <f t="shared" si="1"/>
        <v>COMBIO</v>
      </c>
      <c r="E24" t="str">
        <f>TechComm!C48</f>
        <v>NR_ES-OF-Cook</v>
      </c>
      <c r="F24" s="1">
        <f>IDEES!E304*IDEES!E135/'TechCook-COM'!F82/'TechCook-COM'!F111</f>
        <v>0.6088692956660019</v>
      </c>
      <c r="G24" s="1">
        <f>IDEES!F304*IDEES!F135/'TechCook-COM'!G82/'TechCook-COM'!G111</f>
        <v>0.17411402184879449</v>
      </c>
      <c r="H24" s="1">
        <f>IDEES!G304*IDEES!G135/'TechCook-COM'!H82/'TechCook-COM'!H111</f>
        <v>0.33091444736215447</v>
      </c>
      <c r="I24" s="1">
        <f>IDEES!H304*IDEES!H135/'TechCook-COM'!I82/'TechCook-COM'!I111</f>
        <v>6.3983256663221919</v>
      </c>
      <c r="J24" s="1">
        <f>IDEES!I304*IDEES!I135/'TechCook-COM'!J82/'TechCook-COM'!J111</f>
        <v>0.23164983662093835</v>
      </c>
      <c r="K24" s="1">
        <f>IDEES!J304*IDEES!J135/'TechCook-COM'!K82/'TechCook-COM'!K111</f>
        <v>0.60196615631117989</v>
      </c>
      <c r="L24" s="1">
        <f>IDEES!K304*IDEES!K135/'TechCook-COM'!L82/'TechCook-COM'!L111</f>
        <v>0</v>
      </c>
      <c r="M24" s="1">
        <f>IDEES!L304*IDEES!L135/'TechCook-COM'!M82/'TechCook-COM'!M111</f>
        <v>0.85726510522686405</v>
      </c>
      <c r="N24" s="1">
        <f>IDEES!M304*IDEES!M135/'TechCook-COM'!N82/'TechCook-COM'!N111</f>
        <v>4.3432748406365761E-2</v>
      </c>
      <c r="O24" s="1">
        <f>IDEES!N304*IDEES!N135/'TechCook-COM'!O82/'TechCook-COM'!O111</f>
        <v>1.1611789047124697</v>
      </c>
      <c r="P24" s="1">
        <f>IDEES!O304*IDEES!O135/'TechCook-COM'!P82/'TechCook-COM'!P111</f>
        <v>0.29966139914420298</v>
      </c>
      <c r="Q24" s="1">
        <f>IDEES!P304*IDEES!P135/'TechCook-COM'!Q82/'TechCook-COM'!Q111</f>
        <v>4.8760244489997815</v>
      </c>
      <c r="R24" s="1">
        <f>IDEES!Q304*IDEES!Q135/'TechCook-COM'!R82/'TechCook-COM'!R111</f>
        <v>0</v>
      </c>
      <c r="S24" s="1">
        <f>IDEES!R304*IDEES!R135/'TechCook-COM'!S82/'TechCook-COM'!S111</f>
        <v>4.0809462492286161E-2</v>
      </c>
      <c r="T24" s="1">
        <f>IDEES!S304*IDEES!S135/'TechCook-COM'!T82/'TechCook-COM'!T111</f>
        <v>0.26612368573994205</v>
      </c>
      <c r="U24" s="1">
        <f>IDEES!T304*IDEES!T135/'TechCook-COM'!U82/'TechCook-COM'!U111</f>
        <v>0.29332796146314383</v>
      </c>
      <c r="V24" s="1">
        <f>IDEES!U304*IDEES!U135/'TechCook-COM'!V82/'TechCook-COM'!V111</f>
        <v>0</v>
      </c>
      <c r="W24" s="1">
        <f>IDEES!V304*IDEES!V135/'TechCook-COM'!W82/'TechCook-COM'!W111</f>
        <v>0</v>
      </c>
      <c r="X24" s="1">
        <f>IDEES!W304*IDEES!W135/'TechCook-COM'!X82/'TechCook-COM'!X111</f>
        <v>0.23347201427187825</v>
      </c>
      <c r="Y24" s="1">
        <f>IDEES!X304*IDEES!X135/'TechCook-COM'!Y82/'TechCook-COM'!Y111</f>
        <v>0</v>
      </c>
      <c r="Z24" s="1">
        <f>IDEES!Y304*IDEES!Y135/'TechCook-COM'!Z82/'TechCook-COM'!Z111</f>
        <v>0.10266847754496386</v>
      </c>
      <c r="AA24" s="1">
        <f>IDEES!Z304*IDEES!Z135/'TechCook-COM'!AA82/'TechCook-COM'!AA111</f>
        <v>0</v>
      </c>
      <c r="AB24" s="1">
        <f>IDEES!AA304*IDEES!AA135/'TechCook-COM'!AB82/'TechCook-COM'!AB111</f>
        <v>0.13349619952802919</v>
      </c>
      <c r="AC24" s="1">
        <f>IDEES!AB304*IDEES!AB135/'TechCook-COM'!AC82/'TechCook-COM'!AC111</f>
        <v>0.15622189266380457</v>
      </c>
      <c r="AD24" s="1">
        <f>IDEES!AC304*IDEES!AC135/'TechCook-COM'!AD82/'TechCook-COM'!AD111</f>
        <v>2.28742040405794</v>
      </c>
      <c r="AE24" s="1">
        <f>IDEES!AD304*IDEES!AD135/'TechCook-COM'!AE82/'TechCook-COM'!AE111</f>
        <v>0</v>
      </c>
      <c r="AF24" s="1">
        <f>IDEES!AE304*IDEES!AE135/'TechCook-COM'!AF82/'TechCook-COM'!AF111</f>
        <v>0</v>
      </c>
      <c r="AG24" s="1">
        <f>IDEES!AF304*IDEES!AF135/'TechCook-COM'!AG82/'TechCook-COM'!AG111</f>
        <v>0.89223417186926612</v>
      </c>
      <c r="AH24" s="1">
        <f>IDEES!AG304*IDEES!AG135/'TechCook-COM'!AH82/'TechCook-COM'!AH111</f>
        <v>0</v>
      </c>
      <c r="AI24" s="1">
        <f>IDEES!AH304*IDEES!AH135/'TechCook-COM'!AI82/'TechCook-COM'!AI111</f>
        <v>0.25851956513504304</v>
      </c>
      <c r="AJ24" s="1">
        <f>IDEES!AI304*IDEES!AI135/'TechCook-COM'!AJ82/'TechCook-COM'!AJ111</f>
        <v>0.73658074991182043</v>
      </c>
      <c r="AK24" s="1">
        <f>IDEES!AJ304*IDEES!AJ135/'TechCook-COM'!AK82/'TechCook-COM'!AK111</f>
        <v>0.23807411933675199</v>
      </c>
      <c r="AL24" s="1">
        <f>IDEES!AK304*IDEES!AK135/'TechCook-COM'!AL82/'TechCook-COM'!AL111</f>
        <v>0</v>
      </c>
      <c r="AM24" s="1">
        <f>IDEES!AL304*IDEES!AL135/'TechCook-COM'!AM82/'TechCook-COM'!AM111</f>
        <v>0</v>
      </c>
      <c r="AN24" s="1">
        <f>IDEES!AM304*IDEES!AM135/'TechCook-COM'!AN82/'TechCook-COM'!AN111</f>
        <v>0.4630276928174582</v>
      </c>
      <c r="AO24" s="1">
        <f>IDEES!AN304*IDEES!AN135/'TechCook-COM'!AO82/'TechCook-COM'!AO111</f>
        <v>1.1558767460557635</v>
      </c>
      <c r="AP24" s="1">
        <f>IDEES!AO304*IDEES!AO135/'TechCook-COM'!AP82/'TechCook-COM'!AP111</f>
        <v>0.15071703847059537</v>
      </c>
      <c r="AQ24" s="7"/>
      <c r="AR24" s="7"/>
      <c r="AS24" s="7"/>
      <c r="AT24" s="7"/>
    </row>
    <row r="25" spans="1:46" x14ac:dyDescent="0.25">
      <c r="A25" t="str">
        <f t="shared" si="0"/>
        <v>Electricity</v>
      </c>
      <c r="C25" t="str">
        <f>TechComm!L145</f>
        <v>C_ES-CK-OF_ELC</v>
      </c>
      <c r="D25" t="str">
        <f t="shared" si="1"/>
        <v>COMELC</v>
      </c>
      <c r="E25" t="str">
        <f>E24</f>
        <v>NR_ES-OF-Cook</v>
      </c>
      <c r="F25" s="1">
        <f>IDEES!E305*IDEES!E136/'TechCook-COM'!F83/'TechCook-COM'!F112</f>
        <v>30.790205678055415</v>
      </c>
      <c r="G25" s="1">
        <f>IDEES!F305*IDEES!F136/'TechCook-COM'!G83/'TechCook-COM'!G112</f>
        <v>47.746294019314021</v>
      </c>
      <c r="H25" s="1">
        <f>IDEES!G305*IDEES!G136/'TechCook-COM'!H83/'TechCook-COM'!H112</f>
        <v>32.614942457687064</v>
      </c>
      <c r="I25" s="1">
        <f>IDEES!H305*IDEES!H136/'TechCook-COM'!I83/'TechCook-COM'!I112</f>
        <v>39.188142886217122</v>
      </c>
      <c r="J25" s="1">
        <f>IDEES!I305*IDEES!I136/'TechCook-COM'!J83/'TechCook-COM'!J112</f>
        <v>8.8728650733145216</v>
      </c>
      <c r="K25" s="1">
        <f>IDEES!J305*IDEES!J136/'TechCook-COM'!K83/'TechCook-COM'!K112</f>
        <v>23.125520354548385</v>
      </c>
      <c r="L25" s="1">
        <f>IDEES!K305*IDEES!K136/'TechCook-COM'!L83/'TechCook-COM'!L112</f>
        <v>209.93197053309532</v>
      </c>
      <c r="M25" s="1">
        <f>IDEES!L305*IDEES!L136/'TechCook-COM'!M83/'TechCook-COM'!M112</f>
        <v>52.353254005511808</v>
      </c>
      <c r="N25" s="1">
        <f>IDEES!M305*IDEES!M136/'TechCook-COM'!N83/'TechCook-COM'!N112</f>
        <v>3.3834008720127153</v>
      </c>
      <c r="O25" s="1">
        <f>IDEES!N305*IDEES!N136/'TechCook-COM'!O83/'TechCook-COM'!O112</f>
        <v>109.60396233073152</v>
      </c>
      <c r="P25" s="1">
        <f>IDEES!O305*IDEES!O136/'TechCook-COM'!P83/'TechCook-COM'!P112</f>
        <v>27.333903606420556</v>
      </c>
      <c r="Q25" s="1">
        <f>IDEES!P305*IDEES!P136/'TechCook-COM'!Q83/'TechCook-COM'!Q112</f>
        <v>226.3284133872645</v>
      </c>
      <c r="R25" s="1">
        <f>IDEES!Q305*IDEES!Q136/'TechCook-COM'!R83/'TechCook-COM'!R112</f>
        <v>56.979219428190916</v>
      </c>
      <c r="S25" s="1">
        <f>IDEES!R305*IDEES!R136/'TechCook-COM'!S83/'TechCook-COM'!S112</f>
        <v>7.8328168642899607</v>
      </c>
      <c r="T25" s="1">
        <f>IDEES!S305*IDEES!S136/'TechCook-COM'!T83/'TechCook-COM'!T112</f>
        <v>9.7165288675270194</v>
      </c>
      <c r="U25" s="1">
        <f>IDEES!T305*IDEES!T136/'TechCook-COM'!U83/'TechCook-COM'!U112</f>
        <v>17.202373733010649</v>
      </c>
      <c r="V25" s="1">
        <f>IDEES!U305*IDEES!U136/'TechCook-COM'!V83/'TechCook-COM'!V112</f>
        <v>4.2544290438288384</v>
      </c>
      <c r="W25" s="1">
        <f>IDEES!V305*IDEES!V136/'TechCook-COM'!W83/'TechCook-COM'!W112</f>
        <v>43.6765375885333</v>
      </c>
      <c r="X25" s="1">
        <f>IDEES!W305*IDEES!W136/'TechCook-COM'!X83/'TechCook-COM'!X112</f>
        <v>12.639172805054335</v>
      </c>
      <c r="Y25" s="1">
        <f>IDEES!X305*IDEES!X136/'TechCook-COM'!Y83/'TechCook-COM'!Y112</f>
        <v>3.0441104617112793</v>
      </c>
      <c r="Z25" s="1">
        <f>IDEES!Y305*IDEES!Y136/'TechCook-COM'!Z83/'TechCook-COM'!Z112</f>
        <v>5.3948953196696161</v>
      </c>
      <c r="AA25" s="1">
        <f>IDEES!Z305*IDEES!Z136/'TechCook-COM'!AA83/'TechCook-COM'!AA112</f>
        <v>1.2762954842229786</v>
      </c>
      <c r="AB25" s="1">
        <f>IDEES!AA305*IDEES!AA136/'TechCook-COM'!AB83/'TechCook-COM'!AB112</f>
        <v>22.495023248099287</v>
      </c>
      <c r="AC25" s="1">
        <f>IDEES!AB305*IDEES!AB136/'TechCook-COM'!AC83/'TechCook-COM'!AC112</f>
        <v>42.546785876727284</v>
      </c>
      <c r="AD25" s="1">
        <f>IDEES!AC305*IDEES!AC136/'TechCook-COM'!AD83/'TechCook-COM'!AD112</f>
        <v>120.19639144238721</v>
      </c>
      <c r="AE25" s="1">
        <f>IDEES!AD305*IDEES!AD136/'TechCook-COM'!AE83/'TechCook-COM'!AE112</f>
        <v>17.42556646490404</v>
      </c>
      <c r="AF25" s="1">
        <f>IDEES!AE305*IDEES!AE136/'TechCook-COM'!AF83/'TechCook-COM'!AF112</f>
        <v>8.3091481236704325</v>
      </c>
      <c r="AG25" s="1">
        <f>IDEES!AF305*IDEES!AF136/'TechCook-COM'!AG83/'TechCook-COM'!AG112</f>
        <v>80.297925951494634</v>
      </c>
      <c r="AH25" s="1">
        <f>IDEES!AG305*IDEES!AG136/'TechCook-COM'!AH83/'TechCook-COM'!AH112</f>
        <v>8.318038613781404</v>
      </c>
      <c r="AI25" s="1">
        <f>IDEES!AH305*IDEES!AH136/'TechCook-COM'!AI83/'TechCook-COM'!AI112</f>
        <v>10.470629618710854</v>
      </c>
      <c r="AJ25" s="1">
        <f>IDEES!AI305*IDEES!AI136/'TechCook-COM'!AJ83/'TechCook-COM'!AJ112</f>
        <v>116.05343530076478</v>
      </c>
      <c r="AK25" s="1">
        <f>IDEES!AJ305*IDEES!AJ136/'TechCook-COM'!AK83/'TechCook-COM'!AK112</f>
        <v>0.74469724522735392</v>
      </c>
      <c r="AL25" s="1">
        <f>IDEES!AK305*IDEES!AK136/'TechCook-COM'!AL83/'TechCook-COM'!AL112</f>
        <v>5.0876389394866397</v>
      </c>
      <c r="AM25" s="1">
        <f>IDEES!AL305*IDEES!AL136/'TechCook-COM'!AM83/'TechCook-COM'!AM112</f>
        <v>2.0712536202361697E-2</v>
      </c>
      <c r="AN25" s="1">
        <f>IDEES!AM305*IDEES!AM136/'TechCook-COM'!AN83/'TechCook-COM'!AN112</f>
        <v>2.5226227606517413</v>
      </c>
      <c r="AO25" s="1">
        <f>IDEES!AN305*IDEES!AN136/'TechCook-COM'!AO83/'TechCook-COM'!AO112</f>
        <v>9.876294319299749</v>
      </c>
      <c r="AP25" s="1">
        <f>IDEES!AO305*IDEES!AO136/'TechCook-COM'!AP83/'TechCook-COM'!AP112</f>
        <v>0.62652896208919173</v>
      </c>
      <c r="AQ25" s="7"/>
      <c r="AR25" s="7"/>
      <c r="AS25" s="7"/>
      <c r="AT25" s="7"/>
    </row>
    <row r="26" spans="1:46" x14ac:dyDescent="0.25">
      <c r="A26" t="str">
        <f t="shared" si="0"/>
        <v>Gases</v>
      </c>
      <c r="C26" t="str">
        <f>TechComm!L146</f>
        <v>C_ES-CK-OF_GAS</v>
      </c>
      <c r="D26" t="str">
        <f t="shared" si="1"/>
        <v>COMGAS</v>
      </c>
      <c r="E26" t="str">
        <f>E25</f>
        <v>NR_ES-OF-Cook</v>
      </c>
      <c r="F26" s="1">
        <f>IDEES!E306*IDEES!E137/'TechCook-COM'!F84/'TechCook-COM'!F113</f>
        <v>13.36207852158409</v>
      </c>
      <c r="G26" s="1">
        <f>IDEES!F306*IDEES!F137/'TechCook-COM'!G84/'TechCook-COM'!G113</f>
        <v>25.015438549098537</v>
      </c>
      <c r="H26" s="1">
        <f>IDEES!G306*IDEES!G137/'TechCook-COM'!H84/'TechCook-COM'!H113</f>
        <v>3.9276604521143841</v>
      </c>
      <c r="I26" s="1">
        <f>IDEES!H306*IDEES!H137/'TechCook-COM'!I84/'TechCook-COM'!I113</f>
        <v>16.37982408879391</v>
      </c>
      <c r="J26" s="1">
        <f>IDEES!I306*IDEES!I137/'TechCook-COM'!J84/'TechCook-COM'!J113</f>
        <v>0</v>
      </c>
      <c r="K26" s="1">
        <f>IDEES!J306*IDEES!J137/'TechCook-COM'!K84/'TechCook-COM'!K113</f>
        <v>24.297513489140439</v>
      </c>
      <c r="L26" s="1">
        <f>IDEES!K306*IDEES!K137/'TechCook-COM'!L84/'TechCook-COM'!L113</f>
        <v>250.87342474636534</v>
      </c>
      <c r="M26" s="1">
        <f>IDEES!L306*IDEES!L137/'TechCook-COM'!M84/'TechCook-COM'!M113</f>
        <v>17.985613496079459</v>
      </c>
      <c r="N26" s="1">
        <f>IDEES!M306*IDEES!M137/'TechCook-COM'!N84/'TechCook-COM'!N113</f>
        <v>0.41537036562657703</v>
      </c>
      <c r="O26" s="1">
        <f>IDEES!N306*IDEES!N137/'TechCook-COM'!O84/'TechCook-COM'!O113</f>
        <v>17.800379207010721</v>
      </c>
      <c r="P26" s="1">
        <f>IDEES!O306*IDEES!O137/'TechCook-COM'!P84/'TechCook-COM'!P113</f>
        <v>0.46643499443523828</v>
      </c>
      <c r="Q26" s="1">
        <f>IDEES!P306*IDEES!P137/'TechCook-COM'!Q84/'TechCook-COM'!Q113</f>
        <v>99.879404928314486</v>
      </c>
      <c r="R26" s="1">
        <f>IDEES!Q306*IDEES!Q137/'TechCook-COM'!R84/'TechCook-COM'!R113</f>
        <v>4.7490626195848584</v>
      </c>
      <c r="S26" s="1">
        <f>IDEES!R306*IDEES!R137/'TechCook-COM'!S84/'TechCook-COM'!S113</f>
        <v>2.6255215716856743</v>
      </c>
      <c r="T26" s="1">
        <f>IDEES!S306*IDEES!S137/'TechCook-COM'!T84/'TechCook-COM'!T113</f>
        <v>9.8675093774625502</v>
      </c>
      <c r="U26" s="1">
        <f>IDEES!T306*IDEES!T137/'TechCook-COM'!U84/'TechCook-COM'!U113</f>
        <v>8.8122758632867395</v>
      </c>
      <c r="V26" s="1">
        <f>IDEES!U306*IDEES!U137/'TechCook-COM'!V84/'TechCook-COM'!V113</f>
        <v>0</v>
      </c>
      <c r="W26" s="1">
        <f>IDEES!V306*IDEES!V137/'TechCook-COM'!W84/'TechCook-COM'!W113</f>
        <v>69.389110683942761</v>
      </c>
      <c r="X26" s="1">
        <f>IDEES!W306*IDEES!W137/'TechCook-COM'!X84/'TechCook-COM'!X113</f>
        <v>6.7264021806737864</v>
      </c>
      <c r="Y26" s="1">
        <f>IDEES!X306*IDEES!X137/'TechCook-COM'!Y84/'TechCook-COM'!Y113</f>
        <v>2.7685286004950518</v>
      </c>
      <c r="Z26" s="1">
        <f>IDEES!Y306*IDEES!Y137/'TechCook-COM'!Z84/'TechCook-COM'!Z113</f>
        <v>2.8203872141843309</v>
      </c>
      <c r="AA26" s="1">
        <f>IDEES!Z306*IDEES!Z137/'TechCook-COM'!AA84/'TechCook-COM'!AA113</f>
        <v>0</v>
      </c>
      <c r="AB26" s="1">
        <f>IDEES!AA306*IDEES!AA137/'TechCook-COM'!AB84/'TechCook-COM'!AB113</f>
        <v>23.053570686685521</v>
      </c>
      <c r="AC26" s="1">
        <f>IDEES!AB306*IDEES!AB137/'TechCook-COM'!AC84/'TechCook-COM'!AC113</f>
        <v>0.28884143884348917</v>
      </c>
      <c r="AD26" s="1">
        <f>IDEES!AC306*IDEES!AC137/'TechCook-COM'!AD84/'TechCook-COM'!AD113</f>
        <v>55.838297069961094</v>
      </c>
      <c r="AE26" s="1">
        <f>IDEES!AD306*IDEES!AD137/'TechCook-COM'!AE84/'TechCook-COM'!AE113</f>
        <v>3.4977248008598401</v>
      </c>
      <c r="AF26" s="1">
        <f>IDEES!AE306*IDEES!AE137/'TechCook-COM'!AF84/'TechCook-COM'!AF113</f>
        <v>15.542042932712711</v>
      </c>
      <c r="AG26" s="1">
        <f>IDEES!AF306*IDEES!AF137/'TechCook-COM'!AG84/'TechCook-COM'!AG113</f>
        <v>0.72778554404617624</v>
      </c>
      <c r="AH26" s="1">
        <f>IDEES!AG306*IDEES!AG137/'TechCook-COM'!AH84/'TechCook-COM'!AH113</f>
        <v>0.95013070522659338</v>
      </c>
      <c r="AI26" s="1">
        <f>IDEES!AH306*IDEES!AH137/'TechCook-COM'!AI84/'TechCook-COM'!AI113</f>
        <v>7.8303089543905653</v>
      </c>
      <c r="AJ26" s="1">
        <f>IDEES!AI306*IDEES!AI137/'TechCook-COM'!AJ84/'TechCook-COM'!AJ113</f>
        <v>113.0499839493234</v>
      </c>
      <c r="AK26" s="1">
        <f>IDEES!AJ306*IDEES!AJ137/'TechCook-COM'!AK84/'TechCook-COM'!AK113</f>
        <v>0</v>
      </c>
      <c r="AL26" s="1">
        <f>IDEES!AK306*IDEES!AK137/'TechCook-COM'!AL84/'TechCook-COM'!AL113</f>
        <v>0</v>
      </c>
      <c r="AM26" s="1">
        <f>IDEES!AL306*IDEES!AL137/'TechCook-COM'!AM84/'TechCook-COM'!AM113</f>
        <v>0</v>
      </c>
      <c r="AN26" s="1">
        <f>IDEES!AM306*IDEES!AM137/'TechCook-COM'!AN84/'TechCook-COM'!AN113</f>
        <v>3.9764739501875361E-2</v>
      </c>
      <c r="AO26" s="1">
        <f>IDEES!AN306*IDEES!AN137/'TechCook-COM'!AO84/'TechCook-COM'!AO113</f>
        <v>3.2315396923637087</v>
      </c>
      <c r="AP26" s="1">
        <f>IDEES!AO306*IDEES!AO137/'TechCook-COM'!AP84/'TechCook-COM'!AP113</f>
        <v>0</v>
      </c>
      <c r="AQ26" s="7"/>
      <c r="AR26" s="7"/>
      <c r="AS26" s="7"/>
      <c r="AT26" s="7"/>
    </row>
    <row r="27" spans="1:46" x14ac:dyDescent="0.25">
      <c r="A27" t="str">
        <f t="shared" si="0"/>
        <v>LPG</v>
      </c>
      <c r="C27" t="str">
        <f>TechComm!L147</f>
        <v>C_ES-CK-OF_LPG</v>
      </c>
      <c r="D27" t="str">
        <f t="shared" si="1"/>
        <v>COMLPG</v>
      </c>
      <c r="E27" t="str">
        <f>E26</f>
        <v>NR_ES-OF-Cook</v>
      </c>
      <c r="F27" s="1">
        <f>IDEES!E307*IDEES!E138/'TechCook-COM'!F85/'TechCook-COM'!F114</f>
        <v>5.3630740466944955</v>
      </c>
      <c r="G27" s="1">
        <f>IDEES!F307*IDEES!F138/'TechCook-COM'!G85/'TechCook-COM'!G114</f>
        <v>14.010416594912785</v>
      </c>
      <c r="H27" s="1">
        <f>IDEES!G307*IDEES!G138/'TechCook-COM'!H85/'TechCook-COM'!H114</f>
        <v>0.8264826428363955</v>
      </c>
      <c r="I27" s="1">
        <f>IDEES!H307*IDEES!H138/'TechCook-COM'!I85/'TechCook-COM'!I114</f>
        <v>0</v>
      </c>
      <c r="J27" s="1">
        <f>IDEES!I307*IDEES!I138/'TechCook-COM'!J85/'TechCook-COM'!J114</f>
        <v>0</v>
      </c>
      <c r="K27" s="1">
        <f>IDEES!J307*IDEES!J138/'TechCook-COM'!K85/'TechCook-COM'!K114</f>
        <v>0</v>
      </c>
      <c r="L27" s="1">
        <f>IDEES!K307*IDEES!K138/'TechCook-COM'!L85/'TechCook-COM'!L114</f>
        <v>94.058167272539322</v>
      </c>
      <c r="M27" s="1">
        <f>IDEES!L307*IDEES!L138/'TechCook-COM'!M85/'TechCook-COM'!M114</f>
        <v>2.1758673931818797</v>
      </c>
      <c r="N27" s="1">
        <f>IDEES!M307*IDEES!M138/'TechCook-COM'!N85/'TechCook-COM'!N114</f>
        <v>7.1796013954342486E-2</v>
      </c>
      <c r="O27" s="1">
        <f>IDEES!N307*IDEES!N138/'TechCook-COM'!O85/'TechCook-COM'!O114</f>
        <v>9.5464795575452914</v>
      </c>
      <c r="P27" s="1">
        <f>IDEES!O307*IDEES!O138/'TechCook-COM'!P85/'TechCook-COM'!P114</f>
        <v>0</v>
      </c>
      <c r="Q27" s="1">
        <f>IDEES!P307*IDEES!P138/'TechCook-COM'!Q85/'TechCook-COM'!Q114</f>
        <v>63.388157235421168</v>
      </c>
      <c r="R27" s="1">
        <f>IDEES!Q307*IDEES!Q138/'TechCook-COM'!R85/'TechCook-COM'!R114</f>
        <v>8.0877179522242333</v>
      </c>
      <c r="S27" s="1">
        <f>IDEES!R307*IDEES!R138/'TechCook-COM'!S85/'TechCook-COM'!S114</f>
        <v>1.1208521015320769</v>
      </c>
      <c r="T27" s="1">
        <f>IDEES!S307*IDEES!S138/'TechCook-COM'!T85/'TechCook-COM'!T114</f>
        <v>1.1578380692704855</v>
      </c>
      <c r="U27" s="1">
        <f>IDEES!T307*IDEES!T138/'TechCook-COM'!U85/'TechCook-COM'!U114</f>
        <v>1.3767093193232349</v>
      </c>
      <c r="V27" s="1">
        <f>IDEES!U307*IDEES!U138/'TechCook-COM'!V85/'TechCook-COM'!V114</f>
        <v>0.79854763231691717</v>
      </c>
      <c r="W27" s="1">
        <f>IDEES!V307*IDEES!V138/'TechCook-COM'!W85/'TechCook-COM'!W114</f>
        <v>16.863547727523937</v>
      </c>
      <c r="X27" s="1">
        <f>IDEES!W307*IDEES!W138/'TechCook-COM'!X85/'TechCook-COM'!X114</f>
        <v>0</v>
      </c>
      <c r="Y27" s="1">
        <f>IDEES!X307*IDEES!X138/'TechCook-COM'!Y85/'TechCook-COM'!Y114</f>
        <v>1.162098158793839</v>
      </c>
      <c r="Z27" s="1">
        <f>IDEES!Y307*IDEES!Y138/'TechCook-COM'!Z85/'TechCook-COM'!Z114</f>
        <v>0.23904898860108947</v>
      </c>
      <c r="AA27" s="1">
        <f>IDEES!Z307*IDEES!Z138/'TechCook-COM'!AA85/'TechCook-COM'!AA114</f>
        <v>0.21776803872371264</v>
      </c>
      <c r="AB27" s="1">
        <f>IDEES!AA307*IDEES!AA138/'TechCook-COM'!AB85/'TechCook-COM'!AB114</f>
        <v>5.7279098656871623</v>
      </c>
      <c r="AC27" s="1">
        <f>IDEES!AB307*IDEES!AB138/'TechCook-COM'!AC85/'TechCook-COM'!AC114</f>
        <v>0.45827444790692728</v>
      </c>
      <c r="AD27" s="1">
        <f>IDEES!AC307*IDEES!AC138/'TechCook-COM'!AD85/'TechCook-COM'!AD114</f>
        <v>11.824891083593743</v>
      </c>
      <c r="AE27" s="1">
        <f>IDEES!AD307*IDEES!AD138/'TechCook-COM'!AE85/'TechCook-COM'!AE114</f>
        <v>3.9979826400860183</v>
      </c>
      <c r="AF27" s="1">
        <f>IDEES!AE307*IDEES!AE138/'TechCook-COM'!AF85/'TechCook-COM'!AF114</f>
        <v>1.3928089436168574</v>
      </c>
      <c r="AG27" s="1">
        <f>IDEES!AF307*IDEES!AF138/'TechCook-COM'!AG85/'TechCook-COM'!AG114</f>
        <v>1.356054332589917</v>
      </c>
      <c r="AH27" s="1">
        <f>IDEES!AG307*IDEES!AG138/'TechCook-COM'!AH85/'TechCook-COM'!AH114</f>
        <v>1.6398306809920027</v>
      </c>
      <c r="AI27" s="1">
        <f>IDEES!AH307*IDEES!AH138/'TechCook-COM'!AI85/'TechCook-COM'!AI114</f>
        <v>2.0505418617635383</v>
      </c>
      <c r="AJ27" s="1">
        <f>IDEES!AI307*IDEES!AI138/'TechCook-COM'!AJ85/'TechCook-COM'!AJ114</f>
        <v>0</v>
      </c>
      <c r="AK27" s="1">
        <f>IDEES!AJ307*IDEES!AJ138/'TechCook-COM'!AK85/'TechCook-COM'!AK114</f>
        <v>1.0872824950481077</v>
      </c>
      <c r="AL27" s="1">
        <f>IDEES!AK307*IDEES!AK138/'TechCook-COM'!AL85/'TechCook-COM'!AL114</f>
        <v>0</v>
      </c>
      <c r="AM27" s="1">
        <f>IDEES!AL307*IDEES!AL138/'TechCook-COM'!AM85/'TechCook-COM'!AM114</f>
        <v>0</v>
      </c>
      <c r="AN27" s="1">
        <f>IDEES!AM307*IDEES!AM138/'TechCook-COM'!AN85/'TechCook-COM'!AN114</f>
        <v>0.64567613213480546</v>
      </c>
      <c r="AO27" s="1">
        <f>IDEES!AN307*IDEES!AN138/'TechCook-COM'!AO85/'TechCook-COM'!AO114</f>
        <v>1.1700388787528859</v>
      </c>
      <c r="AP27" s="1">
        <f>IDEES!AO307*IDEES!AO138/'TechCook-COM'!AP85/'TechCook-COM'!AP114</f>
        <v>0.93188451672839334</v>
      </c>
      <c r="AQ27" s="7"/>
      <c r="AR27" s="7"/>
      <c r="AS27" s="7"/>
      <c r="AT27" s="7"/>
    </row>
    <row r="28" spans="1:46" x14ac:dyDescent="0.25"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25"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25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25">
      <c r="E31" s="3" t="s">
        <v>50</v>
      </c>
      <c r="AQ31" s="7"/>
      <c r="AR31" s="7"/>
      <c r="AS31" s="7"/>
      <c r="AT31" s="7"/>
    </row>
    <row r="32" spans="1:46" ht="15.75" thickBot="1" x14ac:dyDescent="0.3">
      <c r="C32" s="178" t="s">
        <v>42</v>
      </c>
      <c r="D32" s="178" t="s">
        <v>47</v>
      </c>
      <c r="E32" s="178" t="s">
        <v>34</v>
      </c>
      <c r="F32" s="177" t="s">
        <v>0</v>
      </c>
      <c r="G32" s="177" t="s">
        <v>1</v>
      </c>
      <c r="H32" s="177" t="s">
        <v>2</v>
      </c>
      <c r="I32" s="177" t="s">
        <v>33</v>
      </c>
      <c r="J32" s="177" t="s">
        <v>3</v>
      </c>
      <c r="K32" s="177" t="s">
        <v>4</v>
      </c>
      <c r="L32" s="177" t="s">
        <v>5</v>
      </c>
      <c r="M32" s="177" t="s">
        <v>6</v>
      </c>
      <c r="N32" s="177" t="s">
        <v>7</v>
      </c>
      <c r="O32" s="177" t="s">
        <v>9</v>
      </c>
      <c r="P32" s="177" t="s">
        <v>10</v>
      </c>
      <c r="Q32" s="177" t="s">
        <v>11</v>
      </c>
      <c r="R32" s="177" t="s">
        <v>8</v>
      </c>
      <c r="S32" s="177" t="s">
        <v>12</v>
      </c>
      <c r="T32" s="177" t="s">
        <v>13</v>
      </c>
      <c r="U32" s="177" t="s">
        <v>14</v>
      </c>
      <c r="V32" s="177" t="s">
        <v>15</v>
      </c>
      <c r="W32" s="177" t="s">
        <v>16</v>
      </c>
      <c r="X32" s="177" t="s">
        <v>17</v>
      </c>
      <c r="Y32" s="177" t="s">
        <v>18</v>
      </c>
      <c r="Z32" s="177" t="s">
        <v>19</v>
      </c>
      <c r="AA32" s="177" t="s">
        <v>20</v>
      </c>
      <c r="AB32" s="177" t="s">
        <v>21</v>
      </c>
      <c r="AC32" s="177" t="s">
        <v>22</v>
      </c>
      <c r="AD32" s="177" t="s">
        <v>23</v>
      </c>
      <c r="AE32" s="177" t="s">
        <v>24</v>
      </c>
      <c r="AF32" s="177" t="s">
        <v>25</v>
      </c>
      <c r="AG32" s="177" t="s">
        <v>26</v>
      </c>
      <c r="AH32" s="177" t="s">
        <v>27</v>
      </c>
      <c r="AI32" s="177" t="s">
        <v>28</v>
      </c>
      <c r="AJ32" s="177" t="s">
        <v>29</v>
      </c>
      <c r="AK32" s="177" t="s">
        <v>121</v>
      </c>
      <c r="AL32" s="177" t="s">
        <v>122</v>
      </c>
      <c r="AM32" s="177" t="s">
        <v>124</v>
      </c>
      <c r="AN32" s="177" t="s">
        <v>125</v>
      </c>
      <c r="AO32" s="177" t="s">
        <v>126</v>
      </c>
      <c r="AP32" s="177" t="s">
        <v>123</v>
      </c>
      <c r="AQ32" s="7"/>
      <c r="AR32" s="7"/>
      <c r="AS32" s="7"/>
      <c r="AT32" s="7"/>
    </row>
    <row r="33" spans="1:46" x14ac:dyDescent="0.25">
      <c r="A33" t="str">
        <f>A4</f>
        <v>Biomass and wastes</v>
      </c>
      <c r="C33" t="str">
        <f>C4</f>
        <v>C_ES-CK-HO_BIO</v>
      </c>
      <c r="E33" t="str">
        <f>E4</f>
        <v>NR_ES-HO-Cook</v>
      </c>
      <c r="F33" s="28">
        <f>IDEES!E135</f>
        <v>0.36461186365353859</v>
      </c>
      <c r="G33" s="28">
        <f>IDEES!F135</f>
        <v>0.3916750901857502</v>
      </c>
      <c r="H33" s="28">
        <f>IDEES!G135</f>
        <v>0.34056209248294983</v>
      </c>
      <c r="I33" s="28">
        <f>IDEES!H135</f>
        <v>0.65</v>
      </c>
      <c r="J33" s="28">
        <f>IDEES!I135</f>
        <v>0.36232421826898603</v>
      </c>
      <c r="K33" s="28">
        <f>IDEES!J135</f>
        <v>0.35511383576629207</v>
      </c>
      <c r="L33" s="28">
        <f>IDEES!K135</f>
        <v>0.65</v>
      </c>
      <c r="M33" s="28">
        <f>IDEES!L135</f>
        <v>0.33773728598426084</v>
      </c>
      <c r="N33" s="28">
        <f>IDEES!M135</f>
        <v>0.3378375894439703</v>
      </c>
      <c r="O33" s="28">
        <f>IDEES!N135</f>
        <v>0.32989345395688857</v>
      </c>
      <c r="P33" s="28">
        <f>IDEES!O135</f>
        <v>0.3291358253422304</v>
      </c>
      <c r="Q33" s="28">
        <f>IDEES!P135</f>
        <v>0.35271252088207755</v>
      </c>
      <c r="R33" s="28">
        <f>IDEES!Q135</f>
        <v>0.65</v>
      </c>
      <c r="S33" s="28">
        <f>IDEES!R135</f>
        <v>0.36413898742341183</v>
      </c>
      <c r="T33" s="28">
        <f>IDEES!S135</f>
        <v>0.37841649856950338</v>
      </c>
      <c r="U33" s="28">
        <f>IDEES!T135</f>
        <v>0.36015043084562581</v>
      </c>
      <c r="V33" s="28">
        <f>IDEES!U135</f>
        <v>0.33773728598426084</v>
      </c>
      <c r="W33" s="28">
        <f>IDEES!V135</f>
        <v>0.65</v>
      </c>
      <c r="X33" s="28">
        <f>IDEES!W135</f>
        <v>0.3551129725833313</v>
      </c>
      <c r="Y33" s="28">
        <f>IDEES!X135</f>
        <v>0.65</v>
      </c>
      <c r="Z33" s="28">
        <f>IDEES!Y135</f>
        <v>0.36025910812640666</v>
      </c>
      <c r="AA33" s="28">
        <f>IDEES!Z135</f>
        <v>0.65</v>
      </c>
      <c r="AB33" s="28">
        <f>IDEES!AA135</f>
        <v>0.36461241822563978</v>
      </c>
      <c r="AC33" s="28">
        <f>IDEES!AB135</f>
        <v>0.33773728598426084</v>
      </c>
      <c r="AD33" s="28">
        <f>IDEES!AC135</f>
        <v>0.36025800912746825</v>
      </c>
      <c r="AE33" s="28">
        <f>IDEES!AD135</f>
        <v>0.65</v>
      </c>
      <c r="AF33" s="28">
        <f>IDEES!AE135</f>
        <v>0.65</v>
      </c>
      <c r="AG33" s="28">
        <f>IDEES!AF135</f>
        <v>0.37800008782804623</v>
      </c>
      <c r="AH33" s="28">
        <f>IDEES!AG135</f>
        <v>0.65</v>
      </c>
      <c r="AI33" s="28">
        <f>IDEES!AH135</f>
        <v>0.39161181955299607</v>
      </c>
      <c r="AJ33" s="28">
        <f>IDEES!AI135</f>
        <v>0.35358822310346932</v>
      </c>
      <c r="AK33" s="28">
        <f>IDEES!AJ135</f>
        <v>0.65</v>
      </c>
      <c r="AL33" s="28">
        <f>IDEES!AK135</f>
        <v>0.65</v>
      </c>
      <c r="AM33" s="28">
        <f>IDEES!AL135</f>
        <v>0.65</v>
      </c>
      <c r="AN33" s="28">
        <f>IDEES!AM135</f>
        <v>0.65</v>
      </c>
      <c r="AO33" s="28">
        <f>IDEES!AN135</f>
        <v>0.65</v>
      </c>
      <c r="AP33" s="28">
        <f>IDEES!AO135</f>
        <v>0.65</v>
      </c>
      <c r="AQ33" s="29"/>
      <c r="AR33" s="7"/>
      <c r="AS33" s="7"/>
      <c r="AT33" s="7"/>
    </row>
    <row r="34" spans="1:46" x14ac:dyDescent="0.25">
      <c r="A34" t="str">
        <f t="shared" ref="A34:A56" si="2">A5</f>
        <v>Electricity</v>
      </c>
      <c r="C34" t="str">
        <f t="shared" ref="C34:C56" si="3">C5</f>
        <v>C_ES-CK-HO_ELC</v>
      </c>
      <c r="E34" t="str">
        <f t="shared" ref="E34:E56" si="4">E5</f>
        <v>NR_ES-HO-Cook</v>
      </c>
      <c r="F34" s="28">
        <f>IDEES!E136</f>
        <v>0.69450253672349704</v>
      </c>
      <c r="G34" s="28">
        <f>IDEES!F136</f>
        <v>0.74605137718687997</v>
      </c>
      <c r="H34" s="28">
        <f>IDEES!G136</f>
        <v>0.6486901692689474</v>
      </c>
      <c r="I34" s="28">
        <f>IDEES!H136</f>
        <v>0.67437084470167807</v>
      </c>
      <c r="J34" s="28">
        <f>IDEES!I136</f>
        <v>0.6901446399921618</v>
      </c>
      <c r="K34" s="28">
        <f>IDEES!J136</f>
        <v>0.67640647811767896</v>
      </c>
      <c r="L34" s="28">
        <f>IDEES!K136</f>
        <v>0.67437084470167807</v>
      </c>
      <c r="M34" s="28">
        <f>IDEES!L136</f>
        <v>0.64331298166590423</v>
      </c>
      <c r="N34" s="28">
        <f>IDEES!M136</f>
        <v>0.64350196151450745</v>
      </c>
      <c r="O34" s="28">
        <f>IDEES!N136</f>
        <v>0.62836757780983876</v>
      </c>
      <c r="P34" s="28">
        <f>IDEES!O136</f>
        <v>0.62692974902342535</v>
      </c>
      <c r="Q34" s="28">
        <f>IDEES!P136</f>
        <v>0.67183474604551829</v>
      </c>
      <c r="R34" s="28">
        <f>IDEES!Q136</f>
        <v>0.5997002918211215</v>
      </c>
      <c r="S34" s="28">
        <f>IDEES!R136</f>
        <v>0.69359824883111398</v>
      </c>
      <c r="T34" s="28">
        <f>IDEES!S136</f>
        <v>0.7207920251759955</v>
      </c>
      <c r="U34" s="28">
        <f>IDEES!T136</f>
        <v>0.68599976545710173</v>
      </c>
      <c r="V34" s="28">
        <f>IDEES!U136</f>
        <v>0.64331298166590423</v>
      </c>
      <c r="W34" s="28">
        <f>IDEES!V136</f>
        <v>0.7249518786572221</v>
      </c>
      <c r="X34" s="28">
        <f>IDEES!W136</f>
        <v>0.67640724585396772</v>
      </c>
      <c r="Y34" s="28">
        <f>IDEES!X136</f>
        <v>0.67995544906412542</v>
      </c>
      <c r="Z34" s="28">
        <f>IDEES!Y136</f>
        <v>0.68620531835156295</v>
      </c>
      <c r="AA34" s="28">
        <f>IDEES!Z136</f>
        <v>0.66050006194602917</v>
      </c>
      <c r="AB34" s="28">
        <f>IDEES!AA136</f>
        <v>0.69450080694962646</v>
      </c>
      <c r="AC34" s="28">
        <f>IDEES!AB136</f>
        <v>0.64331298166590423</v>
      </c>
      <c r="AD34" s="28">
        <f>IDEES!AC136</f>
        <v>0.68620603805230873</v>
      </c>
      <c r="AE34" s="28">
        <f>IDEES!AD136</f>
        <v>0.60498548055811319</v>
      </c>
      <c r="AF34" s="28">
        <f>IDEES!AE136</f>
        <v>0.73019932164429424</v>
      </c>
      <c r="AG34" s="28">
        <f>IDEES!AF136</f>
        <v>0.71999814113769534</v>
      </c>
      <c r="AH34" s="28">
        <f>IDEES!AG136</f>
        <v>0.71580693921678551</v>
      </c>
      <c r="AI34" s="28">
        <f>IDEES!AH136</f>
        <v>0.74593020818891442</v>
      </c>
      <c r="AJ34" s="28">
        <f>IDEES!AI136</f>
        <v>0.67350147419790563</v>
      </c>
      <c r="AK34" s="28">
        <f>IDEES!AJ136</f>
        <v>0.5997002918211215</v>
      </c>
      <c r="AL34" s="28">
        <f>IDEES!AK136</f>
        <v>0.5997002918211215</v>
      </c>
      <c r="AM34" s="28">
        <f>IDEES!AL136</f>
        <v>0.5997002918211215</v>
      </c>
      <c r="AN34" s="28">
        <f>IDEES!AM136</f>
        <v>0.5997002918211215</v>
      </c>
      <c r="AO34" s="28">
        <f>IDEES!AN136</f>
        <v>0.5997002918211215</v>
      </c>
      <c r="AP34" s="28">
        <f>IDEES!AO136</f>
        <v>0.5997002918211215</v>
      </c>
      <c r="AQ34" s="29"/>
      <c r="AR34" s="7"/>
      <c r="AS34" s="7"/>
      <c r="AT34" s="7"/>
    </row>
    <row r="35" spans="1:46" x14ac:dyDescent="0.25">
      <c r="A35" t="str">
        <f t="shared" si="2"/>
        <v>Gases</v>
      </c>
      <c r="C35" t="str">
        <f t="shared" si="3"/>
        <v>C_ES-CK-HO_GAS</v>
      </c>
      <c r="E35" t="str">
        <f t="shared" si="4"/>
        <v>NR_ES-HO-Cook</v>
      </c>
      <c r="F35" s="28">
        <f>IDEES!E137</f>
        <v>0.51045730900080433</v>
      </c>
      <c r="G35" s="28">
        <f>IDEES!F137</f>
        <v>0.54834946367735704</v>
      </c>
      <c r="H35" s="28">
        <f>IDEES!G137</f>
        <v>0.47678598790679039</v>
      </c>
      <c r="I35" s="28">
        <f>IDEES!H137</f>
        <v>0.4956623274161735</v>
      </c>
      <c r="J35" s="28">
        <f>IDEES!I137</f>
        <v>0.45</v>
      </c>
      <c r="K35" s="28">
        <f>IDEES!J137</f>
        <v>0.49715815975108657</v>
      </c>
      <c r="L35" s="28">
        <f>IDEES!K137</f>
        <v>0.4956623274161735</v>
      </c>
      <c r="M35" s="28">
        <f>IDEES!L137</f>
        <v>0.47283325773160956</v>
      </c>
      <c r="N35" s="28">
        <f>IDEES!M137</f>
        <v>0.47297185613435555</v>
      </c>
      <c r="O35" s="28">
        <f>IDEES!N137</f>
        <v>0.46185085117421903</v>
      </c>
      <c r="P35" s="28">
        <f>IDEES!O137</f>
        <v>0.46079127022523247</v>
      </c>
      <c r="Q35" s="28">
        <f>IDEES!P137</f>
        <v>0.49379645906679304</v>
      </c>
      <c r="R35" s="28">
        <f>IDEES!Q137</f>
        <v>0.44078242080273011</v>
      </c>
      <c r="S35" s="28">
        <f>IDEES!R137</f>
        <v>0.5097944275443933</v>
      </c>
      <c r="T35" s="28">
        <f>IDEES!S137</f>
        <v>0.52978125349711347</v>
      </c>
      <c r="U35" s="28">
        <f>IDEES!T137</f>
        <v>0.50421027556792397</v>
      </c>
      <c r="V35" s="28">
        <f>IDEES!U137</f>
        <v>0.47283325773160956</v>
      </c>
      <c r="W35" s="28">
        <f>IDEES!V137</f>
        <v>0.53284146971343083</v>
      </c>
      <c r="X35" s="28">
        <f>IDEES!W137</f>
        <v>0.49715999166568525</v>
      </c>
      <c r="Y35" s="28">
        <f>IDEES!X137</f>
        <v>0.49976719060669222</v>
      </c>
      <c r="Z35" s="28">
        <f>IDEES!Y137</f>
        <v>0.50436436884512081</v>
      </c>
      <c r="AA35" s="28">
        <f>IDEES!Z137</f>
        <v>0.45</v>
      </c>
      <c r="AB35" s="28">
        <f>IDEES!AA137</f>
        <v>0.5104563268313923</v>
      </c>
      <c r="AC35" s="28">
        <f>IDEES!AB137</f>
        <v>0.47283325773160956</v>
      </c>
      <c r="AD35" s="28">
        <f>IDEES!AC137</f>
        <v>0.50436139170635896</v>
      </c>
      <c r="AE35" s="28">
        <f>IDEES!AD137</f>
        <v>0.44466287326690557</v>
      </c>
      <c r="AF35" s="28">
        <f>IDEES!AE137</f>
        <v>0.53669731526162578</v>
      </c>
      <c r="AG35" s="28">
        <f>IDEES!AF137</f>
        <v>0.52920065631178292</v>
      </c>
      <c r="AH35" s="28">
        <f>IDEES!AG137</f>
        <v>0.52611890426047569</v>
      </c>
      <c r="AI35" s="28">
        <f>IDEES!AH137</f>
        <v>0.54825829656095759</v>
      </c>
      <c r="AJ35" s="28">
        <f>IDEES!AI137</f>
        <v>0.49502196326974179</v>
      </c>
      <c r="AK35" s="28">
        <f>IDEES!AJ137</f>
        <v>0.44078242080273011</v>
      </c>
      <c r="AL35" s="28">
        <f>IDEES!AK137</f>
        <v>0.44078242080273011</v>
      </c>
      <c r="AM35" s="28">
        <f>IDEES!AL137</f>
        <v>0.44078242080273011</v>
      </c>
      <c r="AN35" s="28">
        <f>IDEES!AM137</f>
        <v>0.44078242080273011</v>
      </c>
      <c r="AO35" s="28">
        <f>IDEES!AN137</f>
        <v>0.44078242080273011</v>
      </c>
      <c r="AP35" s="28">
        <f>IDEES!AO137</f>
        <v>0.44078242080273011</v>
      </c>
      <c r="AQ35" s="29"/>
      <c r="AR35" s="7"/>
      <c r="AS35" s="7"/>
      <c r="AT35" s="7"/>
    </row>
    <row r="36" spans="1:46" x14ac:dyDescent="0.25">
      <c r="A36" t="str">
        <f t="shared" si="2"/>
        <v>LPG</v>
      </c>
      <c r="C36" t="str">
        <f t="shared" si="3"/>
        <v>C_ES-CK-HO_LPG</v>
      </c>
      <c r="E36" t="str">
        <f t="shared" si="4"/>
        <v>NR_ES-HO-Cook</v>
      </c>
      <c r="F36" s="28">
        <f>IDEES!E138</f>
        <v>0.47399779245621027</v>
      </c>
      <c r="G36" s="28">
        <f>IDEES!F138</f>
        <v>0.50917960381027716</v>
      </c>
      <c r="H36" s="28">
        <f>IDEES!G138</f>
        <v>0.44273004595327697</v>
      </c>
      <c r="I36" s="28">
        <f>IDEES!H138</f>
        <v>0.46025843691196611</v>
      </c>
      <c r="J36" s="28">
        <f>IDEES!I138</f>
        <v>0.45</v>
      </c>
      <c r="K36" s="28">
        <f>IDEES!J138</f>
        <v>0.45</v>
      </c>
      <c r="L36" s="28">
        <f>IDEES!K138</f>
        <v>0.46025843691196611</v>
      </c>
      <c r="M36" s="28">
        <f>IDEES!L138</f>
        <v>0.43905945035402083</v>
      </c>
      <c r="N36" s="28">
        <f>IDEES!M138</f>
        <v>0.43918884035973532</v>
      </c>
      <c r="O36" s="28">
        <f>IDEES!N138</f>
        <v>0.42885932203389837</v>
      </c>
      <c r="P36" s="28">
        <f>IDEES!O138</f>
        <v>0.45</v>
      </c>
      <c r="Q36" s="28">
        <f>IDEES!P138</f>
        <v>0.45852511541776936</v>
      </c>
      <c r="R36" s="28">
        <f>IDEES!Q138</f>
        <v>0.40929684576721992</v>
      </c>
      <c r="S36" s="28">
        <f>IDEES!R138</f>
        <v>0.47338263464371028</v>
      </c>
      <c r="T36" s="28">
        <f>IDEES!S138</f>
        <v>0.49194107136345405</v>
      </c>
      <c r="U36" s="28">
        <f>IDEES!T138</f>
        <v>0.46819527707702419</v>
      </c>
      <c r="V36" s="28">
        <f>IDEES!U138</f>
        <v>0.43905945035402083</v>
      </c>
      <c r="W36" s="28">
        <f>IDEES!V138</f>
        <v>0.49478053759782237</v>
      </c>
      <c r="X36" s="28">
        <f>IDEES!W138</f>
        <v>0.45</v>
      </c>
      <c r="Y36" s="28">
        <f>IDEES!X138</f>
        <v>0.46407062786380548</v>
      </c>
      <c r="Z36" s="28">
        <f>IDEES!Y138</f>
        <v>0.46833590453519136</v>
      </c>
      <c r="AA36" s="28">
        <f>IDEES!Z138</f>
        <v>0.45079249086556639</v>
      </c>
      <c r="AB36" s="28">
        <f>IDEES!AA138</f>
        <v>0.47399636686334562</v>
      </c>
      <c r="AC36" s="28">
        <f>IDEES!AB138</f>
        <v>0.43905945035402083</v>
      </c>
      <c r="AD36" s="28">
        <f>IDEES!AC138</f>
        <v>0.4683354297979781</v>
      </c>
      <c r="AE36" s="28">
        <f>IDEES!AD138</f>
        <v>0.41290181214459232</v>
      </c>
      <c r="AF36" s="28">
        <f>IDEES!AE138</f>
        <v>0.49836110602453759</v>
      </c>
      <c r="AG36" s="28">
        <f>IDEES!AF138</f>
        <v>0.49139976018145315</v>
      </c>
      <c r="AH36" s="28">
        <f>IDEES!AG138</f>
        <v>0.48853674807877251</v>
      </c>
      <c r="AI36" s="28">
        <f>IDEES!AH138</f>
        <v>0.50909826394741275</v>
      </c>
      <c r="AJ36" s="28">
        <f>IDEES!AI138</f>
        <v>0.45</v>
      </c>
      <c r="AK36" s="28">
        <f>IDEES!AJ138</f>
        <v>0.40929684576721992</v>
      </c>
      <c r="AL36" s="28">
        <f>IDEES!AK138</f>
        <v>0.40929684576721992</v>
      </c>
      <c r="AM36" s="28">
        <f>IDEES!AL138</f>
        <v>0.40929684576721992</v>
      </c>
      <c r="AN36" s="28">
        <f>IDEES!AM138</f>
        <v>0.40929684576721992</v>
      </c>
      <c r="AO36" s="28">
        <f>IDEES!AN138</f>
        <v>0.40929684576721992</v>
      </c>
      <c r="AP36" s="28">
        <f>IDEES!AO138</f>
        <v>0.40929684576721992</v>
      </c>
      <c r="AQ36" s="29"/>
      <c r="AR36" s="7"/>
      <c r="AS36" s="7"/>
      <c r="AT36" s="7"/>
    </row>
    <row r="37" spans="1:46" x14ac:dyDescent="0.25">
      <c r="A37" t="str">
        <f t="shared" si="2"/>
        <v>Biomass and wastes</v>
      </c>
      <c r="C37" t="str">
        <f t="shared" si="3"/>
        <v>C_ES-CK-HR_BIO</v>
      </c>
      <c r="E37" t="str">
        <f t="shared" si="4"/>
        <v>NR_ES-HR-Cook</v>
      </c>
      <c r="F37" s="28">
        <f t="shared" ref="F37:AJ37" si="5">F33</f>
        <v>0.36461186365353859</v>
      </c>
      <c r="G37" s="28">
        <f t="shared" si="5"/>
        <v>0.3916750901857502</v>
      </c>
      <c r="H37" s="28">
        <f t="shared" si="5"/>
        <v>0.34056209248294983</v>
      </c>
      <c r="I37" s="28">
        <f t="shared" si="5"/>
        <v>0.65</v>
      </c>
      <c r="J37" s="28">
        <f t="shared" si="5"/>
        <v>0.36232421826898603</v>
      </c>
      <c r="K37" s="28">
        <f t="shared" si="5"/>
        <v>0.35511383576629207</v>
      </c>
      <c r="L37" s="28">
        <f t="shared" si="5"/>
        <v>0.65</v>
      </c>
      <c r="M37" s="28">
        <f t="shared" si="5"/>
        <v>0.33773728598426084</v>
      </c>
      <c r="N37" s="28">
        <f t="shared" si="5"/>
        <v>0.3378375894439703</v>
      </c>
      <c r="O37" s="28">
        <f t="shared" si="5"/>
        <v>0.32989345395688857</v>
      </c>
      <c r="P37" s="28">
        <f t="shared" si="5"/>
        <v>0.3291358253422304</v>
      </c>
      <c r="Q37" s="28">
        <f t="shared" si="5"/>
        <v>0.35271252088207755</v>
      </c>
      <c r="R37" s="28">
        <f t="shared" si="5"/>
        <v>0.65</v>
      </c>
      <c r="S37" s="28">
        <f t="shared" si="5"/>
        <v>0.36413898742341183</v>
      </c>
      <c r="T37" s="28">
        <f t="shared" si="5"/>
        <v>0.37841649856950338</v>
      </c>
      <c r="U37" s="28">
        <f t="shared" si="5"/>
        <v>0.36015043084562581</v>
      </c>
      <c r="V37" s="28">
        <f t="shared" si="5"/>
        <v>0.33773728598426084</v>
      </c>
      <c r="W37" s="28">
        <f t="shared" si="5"/>
        <v>0.65</v>
      </c>
      <c r="X37" s="28">
        <f t="shared" si="5"/>
        <v>0.3551129725833313</v>
      </c>
      <c r="Y37" s="28">
        <f t="shared" si="5"/>
        <v>0.65</v>
      </c>
      <c r="Z37" s="28">
        <f t="shared" si="5"/>
        <v>0.36025910812640666</v>
      </c>
      <c r="AA37" s="28">
        <f t="shared" si="5"/>
        <v>0.65</v>
      </c>
      <c r="AB37" s="28">
        <f t="shared" si="5"/>
        <v>0.36461241822563978</v>
      </c>
      <c r="AC37" s="28">
        <f t="shared" si="5"/>
        <v>0.33773728598426084</v>
      </c>
      <c r="AD37" s="28">
        <f t="shared" si="5"/>
        <v>0.36025800912746825</v>
      </c>
      <c r="AE37" s="28">
        <f t="shared" si="5"/>
        <v>0.65</v>
      </c>
      <c r="AF37" s="28">
        <f t="shared" si="5"/>
        <v>0.65</v>
      </c>
      <c r="AG37" s="28">
        <f t="shared" si="5"/>
        <v>0.37800008782804623</v>
      </c>
      <c r="AH37" s="28">
        <f t="shared" si="5"/>
        <v>0.65</v>
      </c>
      <c r="AI37" s="28">
        <f t="shared" si="5"/>
        <v>0.39161181955299607</v>
      </c>
      <c r="AJ37" s="28">
        <f t="shared" si="5"/>
        <v>0.35358822310346932</v>
      </c>
      <c r="AK37" s="28">
        <f t="shared" ref="AK37:AP37" si="6">AK33</f>
        <v>0.65</v>
      </c>
      <c r="AL37" s="28">
        <f t="shared" si="6"/>
        <v>0.65</v>
      </c>
      <c r="AM37" s="28">
        <f t="shared" si="6"/>
        <v>0.65</v>
      </c>
      <c r="AN37" s="28">
        <f t="shared" si="6"/>
        <v>0.65</v>
      </c>
      <c r="AO37" s="28">
        <f t="shared" si="6"/>
        <v>0.65</v>
      </c>
      <c r="AP37" s="28">
        <f t="shared" si="6"/>
        <v>0.65</v>
      </c>
      <c r="AQ37" s="29"/>
      <c r="AR37" s="7"/>
      <c r="AS37" s="7"/>
      <c r="AT37" s="7"/>
    </row>
    <row r="38" spans="1:46" x14ac:dyDescent="0.25">
      <c r="A38" t="str">
        <f t="shared" si="2"/>
        <v>Electricity</v>
      </c>
      <c r="C38" t="str">
        <f t="shared" si="3"/>
        <v>C_ES-CK-HR_ELC</v>
      </c>
      <c r="E38" t="str">
        <f t="shared" si="4"/>
        <v>NR_ES-HR-Cook</v>
      </c>
      <c r="F38" s="28">
        <f t="shared" ref="F38:AJ38" si="7">F34</f>
        <v>0.69450253672349704</v>
      </c>
      <c r="G38" s="28">
        <f t="shared" si="7"/>
        <v>0.74605137718687997</v>
      </c>
      <c r="H38" s="28">
        <f t="shared" si="7"/>
        <v>0.6486901692689474</v>
      </c>
      <c r="I38" s="28">
        <f t="shared" si="7"/>
        <v>0.67437084470167807</v>
      </c>
      <c r="J38" s="28">
        <f t="shared" si="7"/>
        <v>0.6901446399921618</v>
      </c>
      <c r="K38" s="28">
        <f t="shared" si="7"/>
        <v>0.67640647811767896</v>
      </c>
      <c r="L38" s="28">
        <f t="shared" si="7"/>
        <v>0.67437084470167807</v>
      </c>
      <c r="M38" s="28">
        <f t="shared" si="7"/>
        <v>0.64331298166590423</v>
      </c>
      <c r="N38" s="28">
        <f t="shared" si="7"/>
        <v>0.64350196151450745</v>
      </c>
      <c r="O38" s="28">
        <f t="shared" si="7"/>
        <v>0.62836757780983876</v>
      </c>
      <c r="P38" s="28">
        <f t="shared" si="7"/>
        <v>0.62692974902342535</v>
      </c>
      <c r="Q38" s="28">
        <f t="shared" si="7"/>
        <v>0.67183474604551829</v>
      </c>
      <c r="R38" s="28">
        <f t="shared" si="7"/>
        <v>0.5997002918211215</v>
      </c>
      <c r="S38" s="28">
        <f t="shared" si="7"/>
        <v>0.69359824883111398</v>
      </c>
      <c r="T38" s="28">
        <f t="shared" si="7"/>
        <v>0.7207920251759955</v>
      </c>
      <c r="U38" s="28">
        <f t="shared" si="7"/>
        <v>0.68599976545710173</v>
      </c>
      <c r="V38" s="28">
        <f t="shared" si="7"/>
        <v>0.64331298166590423</v>
      </c>
      <c r="W38" s="28">
        <f t="shared" si="7"/>
        <v>0.7249518786572221</v>
      </c>
      <c r="X38" s="28">
        <f t="shared" si="7"/>
        <v>0.67640724585396772</v>
      </c>
      <c r="Y38" s="28">
        <f t="shared" si="7"/>
        <v>0.67995544906412542</v>
      </c>
      <c r="Z38" s="28">
        <f t="shared" si="7"/>
        <v>0.68620531835156295</v>
      </c>
      <c r="AA38" s="28">
        <f t="shared" si="7"/>
        <v>0.66050006194602917</v>
      </c>
      <c r="AB38" s="28">
        <f t="shared" si="7"/>
        <v>0.69450080694962646</v>
      </c>
      <c r="AC38" s="28">
        <f t="shared" si="7"/>
        <v>0.64331298166590423</v>
      </c>
      <c r="AD38" s="28">
        <f t="shared" si="7"/>
        <v>0.68620603805230873</v>
      </c>
      <c r="AE38" s="28">
        <f t="shared" si="7"/>
        <v>0.60498548055811319</v>
      </c>
      <c r="AF38" s="28">
        <f t="shared" si="7"/>
        <v>0.73019932164429424</v>
      </c>
      <c r="AG38" s="28">
        <f t="shared" si="7"/>
        <v>0.71999814113769534</v>
      </c>
      <c r="AH38" s="28">
        <f t="shared" si="7"/>
        <v>0.71580693921678551</v>
      </c>
      <c r="AI38" s="28">
        <f t="shared" si="7"/>
        <v>0.74593020818891442</v>
      </c>
      <c r="AJ38" s="28">
        <f t="shared" si="7"/>
        <v>0.67350147419790563</v>
      </c>
      <c r="AK38" s="28">
        <f t="shared" ref="AK38:AP38" si="8">AK34</f>
        <v>0.5997002918211215</v>
      </c>
      <c r="AL38" s="28">
        <f t="shared" si="8"/>
        <v>0.5997002918211215</v>
      </c>
      <c r="AM38" s="28">
        <f t="shared" si="8"/>
        <v>0.5997002918211215</v>
      </c>
      <c r="AN38" s="28">
        <f t="shared" si="8"/>
        <v>0.5997002918211215</v>
      </c>
      <c r="AO38" s="28">
        <f t="shared" si="8"/>
        <v>0.5997002918211215</v>
      </c>
      <c r="AP38" s="28">
        <f t="shared" si="8"/>
        <v>0.5997002918211215</v>
      </c>
      <c r="AQ38" s="29"/>
      <c r="AR38" s="7"/>
      <c r="AS38" s="7"/>
      <c r="AT38" s="7"/>
    </row>
    <row r="39" spans="1:46" x14ac:dyDescent="0.25">
      <c r="A39" t="str">
        <f t="shared" si="2"/>
        <v>Gases</v>
      </c>
      <c r="C39" t="str">
        <f t="shared" si="3"/>
        <v>C_ES-CK-HR_GAS</v>
      </c>
      <c r="E39" t="str">
        <f t="shared" si="4"/>
        <v>NR_ES-HR-Cook</v>
      </c>
      <c r="F39" s="28">
        <f t="shared" ref="F39:AJ39" si="9">F35</f>
        <v>0.51045730900080433</v>
      </c>
      <c r="G39" s="28">
        <f t="shared" si="9"/>
        <v>0.54834946367735704</v>
      </c>
      <c r="H39" s="28">
        <f t="shared" si="9"/>
        <v>0.47678598790679039</v>
      </c>
      <c r="I39" s="28">
        <f t="shared" si="9"/>
        <v>0.4956623274161735</v>
      </c>
      <c r="J39" s="28">
        <f t="shared" si="9"/>
        <v>0.45</v>
      </c>
      <c r="K39" s="28">
        <f t="shared" si="9"/>
        <v>0.49715815975108657</v>
      </c>
      <c r="L39" s="28">
        <f t="shared" si="9"/>
        <v>0.4956623274161735</v>
      </c>
      <c r="M39" s="28">
        <f t="shared" si="9"/>
        <v>0.47283325773160956</v>
      </c>
      <c r="N39" s="28">
        <f t="shared" si="9"/>
        <v>0.47297185613435555</v>
      </c>
      <c r="O39" s="28">
        <f t="shared" si="9"/>
        <v>0.46185085117421903</v>
      </c>
      <c r="P39" s="28">
        <f t="shared" si="9"/>
        <v>0.46079127022523247</v>
      </c>
      <c r="Q39" s="28">
        <f t="shared" si="9"/>
        <v>0.49379645906679304</v>
      </c>
      <c r="R39" s="28">
        <f t="shared" si="9"/>
        <v>0.44078242080273011</v>
      </c>
      <c r="S39" s="28">
        <f t="shared" si="9"/>
        <v>0.5097944275443933</v>
      </c>
      <c r="T39" s="28">
        <f t="shared" si="9"/>
        <v>0.52978125349711347</v>
      </c>
      <c r="U39" s="28">
        <f t="shared" si="9"/>
        <v>0.50421027556792397</v>
      </c>
      <c r="V39" s="28">
        <f t="shared" si="9"/>
        <v>0.47283325773160956</v>
      </c>
      <c r="W39" s="28">
        <f t="shared" si="9"/>
        <v>0.53284146971343083</v>
      </c>
      <c r="X39" s="28">
        <f t="shared" si="9"/>
        <v>0.49715999166568525</v>
      </c>
      <c r="Y39" s="28">
        <f t="shared" si="9"/>
        <v>0.49976719060669222</v>
      </c>
      <c r="Z39" s="28">
        <f t="shared" si="9"/>
        <v>0.50436436884512081</v>
      </c>
      <c r="AA39" s="28">
        <f t="shared" si="9"/>
        <v>0.45</v>
      </c>
      <c r="AB39" s="28">
        <f t="shared" si="9"/>
        <v>0.5104563268313923</v>
      </c>
      <c r="AC39" s="28">
        <f t="shared" si="9"/>
        <v>0.47283325773160956</v>
      </c>
      <c r="AD39" s="28">
        <f t="shared" si="9"/>
        <v>0.50436139170635896</v>
      </c>
      <c r="AE39" s="28">
        <f t="shared" si="9"/>
        <v>0.44466287326690557</v>
      </c>
      <c r="AF39" s="28">
        <f t="shared" si="9"/>
        <v>0.53669731526162578</v>
      </c>
      <c r="AG39" s="28">
        <f t="shared" si="9"/>
        <v>0.52920065631178292</v>
      </c>
      <c r="AH39" s="28">
        <f t="shared" si="9"/>
        <v>0.52611890426047569</v>
      </c>
      <c r="AI39" s="28">
        <f t="shared" si="9"/>
        <v>0.54825829656095759</v>
      </c>
      <c r="AJ39" s="28">
        <f t="shared" si="9"/>
        <v>0.49502196326974179</v>
      </c>
      <c r="AK39" s="28">
        <f t="shared" ref="AK39:AP39" si="10">AK35</f>
        <v>0.44078242080273011</v>
      </c>
      <c r="AL39" s="28">
        <f t="shared" si="10"/>
        <v>0.44078242080273011</v>
      </c>
      <c r="AM39" s="28">
        <f t="shared" si="10"/>
        <v>0.44078242080273011</v>
      </c>
      <c r="AN39" s="28">
        <f t="shared" si="10"/>
        <v>0.44078242080273011</v>
      </c>
      <c r="AO39" s="28">
        <f t="shared" si="10"/>
        <v>0.44078242080273011</v>
      </c>
      <c r="AP39" s="28">
        <f t="shared" si="10"/>
        <v>0.44078242080273011</v>
      </c>
      <c r="AQ39" s="29"/>
      <c r="AR39" s="7"/>
      <c r="AS39" s="7"/>
      <c r="AT39" s="7"/>
    </row>
    <row r="40" spans="1:46" x14ac:dyDescent="0.25">
      <c r="A40" t="str">
        <f t="shared" si="2"/>
        <v>LPG</v>
      </c>
      <c r="C40" t="str">
        <f t="shared" si="3"/>
        <v>C_ES-CK-HR_LPG</v>
      </c>
      <c r="E40" t="str">
        <f t="shared" si="4"/>
        <v>NR_ES-HR-Cook</v>
      </c>
      <c r="F40" s="28">
        <f t="shared" ref="F40:AJ40" si="11">F36</f>
        <v>0.47399779245621027</v>
      </c>
      <c r="G40" s="28">
        <f t="shared" si="11"/>
        <v>0.50917960381027716</v>
      </c>
      <c r="H40" s="28">
        <f t="shared" si="11"/>
        <v>0.44273004595327697</v>
      </c>
      <c r="I40" s="28">
        <f t="shared" si="11"/>
        <v>0.46025843691196611</v>
      </c>
      <c r="J40" s="28">
        <f t="shared" si="11"/>
        <v>0.45</v>
      </c>
      <c r="K40" s="28">
        <f t="shared" si="11"/>
        <v>0.45</v>
      </c>
      <c r="L40" s="28">
        <f t="shared" si="11"/>
        <v>0.46025843691196611</v>
      </c>
      <c r="M40" s="28">
        <f t="shared" si="11"/>
        <v>0.43905945035402083</v>
      </c>
      <c r="N40" s="28">
        <f t="shared" si="11"/>
        <v>0.43918884035973532</v>
      </c>
      <c r="O40" s="28">
        <f t="shared" si="11"/>
        <v>0.42885932203389837</v>
      </c>
      <c r="P40" s="28">
        <f t="shared" si="11"/>
        <v>0.45</v>
      </c>
      <c r="Q40" s="28">
        <f t="shared" si="11"/>
        <v>0.45852511541776936</v>
      </c>
      <c r="R40" s="28">
        <f t="shared" si="11"/>
        <v>0.40929684576721992</v>
      </c>
      <c r="S40" s="28">
        <f t="shared" si="11"/>
        <v>0.47338263464371028</v>
      </c>
      <c r="T40" s="28">
        <f t="shared" si="11"/>
        <v>0.49194107136345405</v>
      </c>
      <c r="U40" s="28">
        <f t="shared" si="11"/>
        <v>0.46819527707702419</v>
      </c>
      <c r="V40" s="28">
        <f t="shared" si="11"/>
        <v>0.43905945035402083</v>
      </c>
      <c r="W40" s="28">
        <f t="shared" si="11"/>
        <v>0.49478053759782237</v>
      </c>
      <c r="X40" s="28">
        <f t="shared" si="11"/>
        <v>0.45</v>
      </c>
      <c r="Y40" s="28">
        <f t="shared" si="11"/>
        <v>0.46407062786380548</v>
      </c>
      <c r="Z40" s="28">
        <f t="shared" si="11"/>
        <v>0.46833590453519136</v>
      </c>
      <c r="AA40" s="28">
        <f t="shared" si="11"/>
        <v>0.45079249086556639</v>
      </c>
      <c r="AB40" s="28">
        <f t="shared" si="11"/>
        <v>0.47399636686334562</v>
      </c>
      <c r="AC40" s="28">
        <f t="shared" si="11"/>
        <v>0.43905945035402083</v>
      </c>
      <c r="AD40" s="28">
        <f t="shared" si="11"/>
        <v>0.4683354297979781</v>
      </c>
      <c r="AE40" s="28">
        <f t="shared" si="11"/>
        <v>0.41290181214459232</v>
      </c>
      <c r="AF40" s="28">
        <f t="shared" si="11"/>
        <v>0.49836110602453759</v>
      </c>
      <c r="AG40" s="28">
        <f t="shared" si="11"/>
        <v>0.49139976018145315</v>
      </c>
      <c r="AH40" s="28">
        <f t="shared" si="11"/>
        <v>0.48853674807877251</v>
      </c>
      <c r="AI40" s="28">
        <f t="shared" si="11"/>
        <v>0.50909826394741275</v>
      </c>
      <c r="AJ40" s="28">
        <f t="shared" si="11"/>
        <v>0.45</v>
      </c>
      <c r="AK40" s="28">
        <f t="shared" ref="AK40:AP40" si="12">AK36</f>
        <v>0.40929684576721992</v>
      </c>
      <c r="AL40" s="28">
        <f t="shared" si="12"/>
        <v>0.40929684576721992</v>
      </c>
      <c r="AM40" s="28">
        <f t="shared" si="12"/>
        <v>0.40929684576721992</v>
      </c>
      <c r="AN40" s="28">
        <f t="shared" si="12"/>
        <v>0.40929684576721992</v>
      </c>
      <c r="AO40" s="28">
        <f t="shared" si="12"/>
        <v>0.40929684576721992</v>
      </c>
      <c r="AP40" s="28">
        <f t="shared" si="12"/>
        <v>0.40929684576721992</v>
      </c>
      <c r="AQ40" s="29"/>
      <c r="AR40" s="7"/>
      <c r="AS40" s="7"/>
      <c r="AT40" s="7"/>
    </row>
    <row r="41" spans="1:46" x14ac:dyDescent="0.25">
      <c r="A41" t="str">
        <f t="shared" si="2"/>
        <v>Biomass and wastes</v>
      </c>
      <c r="C41" t="str">
        <f t="shared" si="3"/>
        <v>C_ES-CK-SR_BIO</v>
      </c>
      <c r="E41" t="str">
        <f t="shared" si="4"/>
        <v>NR_ES-SR-Cook</v>
      </c>
      <c r="F41" s="28">
        <f t="shared" ref="F41:AJ41" si="13">F37</f>
        <v>0.36461186365353859</v>
      </c>
      <c r="G41" s="28">
        <f t="shared" si="13"/>
        <v>0.3916750901857502</v>
      </c>
      <c r="H41" s="28">
        <f t="shared" si="13"/>
        <v>0.34056209248294983</v>
      </c>
      <c r="I41" s="28">
        <f t="shared" si="13"/>
        <v>0.65</v>
      </c>
      <c r="J41" s="28">
        <f t="shared" si="13"/>
        <v>0.36232421826898603</v>
      </c>
      <c r="K41" s="28">
        <f t="shared" si="13"/>
        <v>0.35511383576629207</v>
      </c>
      <c r="L41" s="28">
        <f t="shared" si="13"/>
        <v>0.65</v>
      </c>
      <c r="M41" s="28">
        <f t="shared" si="13"/>
        <v>0.33773728598426084</v>
      </c>
      <c r="N41" s="28">
        <f t="shared" si="13"/>
        <v>0.3378375894439703</v>
      </c>
      <c r="O41" s="28">
        <f t="shared" si="13"/>
        <v>0.32989345395688857</v>
      </c>
      <c r="P41" s="28">
        <f t="shared" si="13"/>
        <v>0.3291358253422304</v>
      </c>
      <c r="Q41" s="28">
        <f t="shared" si="13"/>
        <v>0.35271252088207755</v>
      </c>
      <c r="R41" s="28">
        <f t="shared" si="13"/>
        <v>0.65</v>
      </c>
      <c r="S41" s="28">
        <f t="shared" si="13"/>
        <v>0.36413898742341183</v>
      </c>
      <c r="T41" s="28">
        <f t="shared" si="13"/>
        <v>0.37841649856950338</v>
      </c>
      <c r="U41" s="28">
        <f t="shared" si="13"/>
        <v>0.36015043084562581</v>
      </c>
      <c r="V41" s="28">
        <f t="shared" si="13"/>
        <v>0.33773728598426084</v>
      </c>
      <c r="W41" s="28">
        <f t="shared" si="13"/>
        <v>0.65</v>
      </c>
      <c r="X41" s="28">
        <f t="shared" si="13"/>
        <v>0.3551129725833313</v>
      </c>
      <c r="Y41" s="28">
        <f t="shared" si="13"/>
        <v>0.65</v>
      </c>
      <c r="Z41" s="28">
        <f t="shared" si="13"/>
        <v>0.36025910812640666</v>
      </c>
      <c r="AA41" s="28">
        <f t="shared" si="13"/>
        <v>0.65</v>
      </c>
      <c r="AB41" s="28">
        <f t="shared" si="13"/>
        <v>0.36461241822563978</v>
      </c>
      <c r="AC41" s="28">
        <f t="shared" si="13"/>
        <v>0.33773728598426084</v>
      </c>
      <c r="AD41" s="28">
        <f t="shared" si="13"/>
        <v>0.36025800912746825</v>
      </c>
      <c r="AE41" s="28">
        <f t="shared" si="13"/>
        <v>0.65</v>
      </c>
      <c r="AF41" s="28">
        <f t="shared" si="13"/>
        <v>0.65</v>
      </c>
      <c r="AG41" s="28">
        <f t="shared" si="13"/>
        <v>0.37800008782804623</v>
      </c>
      <c r="AH41" s="28">
        <f t="shared" si="13"/>
        <v>0.65</v>
      </c>
      <c r="AI41" s="28">
        <f t="shared" si="13"/>
        <v>0.39161181955299607</v>
      </c>
      <c r="AJ41" s="28">
        <f t="shared" si="13"/>
        <v>0.35358822310346932</v>
      </c>
      <c r="AK41" s="28">
        <f t="shared" ref="AK41:AP41" si="14">AK37</f>
        <v>0.65</v>
      </c>
      <c r="AL41" s="28">
        <f t="shared" si="14"/>
        <v>0.65</v>
      </c>
      <c r="AM41" s="28">
        <f t="shared" si="14"/>
        <v>0.65</v>
      </c>
      <c r="AN41" s="28">
        <f t="shared" si="14"/>
        <v>0.65</v>
      </c>
      <c r="AO41" s="28">
        <f t="shared" si="14"/>
        <v>0.65</v>
      </c>
      <c r="AP41" s="28">
        <f t="shared" si="14"/>
        <v>0.65</v>
      </c>
      <c r="AQ41" s="2"/>
    </row>
    <row r="42" spans="1:46" x14ac:dyDescent="0.25">
      <c r="A42" t="str">
        <f t="shared" si="2"/>
        <v>Electricity</v>
      </c>
      <c r="C42" t="str">
        <f t="shared" si="3"/>
        <v>C_ES-CK-SR_ELC</v>
      </c>
      <c r="E42" t="str">
        <f t="shared" si="4"/>
        <v>NR_ES-SR-Cook</v>
      </c>
      <c r="F42" s="28">
        <f t="shared" ref="F42:AJ42" si="15">F38</f>
        <v>0.69450253672349704</v>
      </c>
      <c r="G42" s="28">
        <f t="shared" si="15"/>
        <v>0.74605137718687997</v>
      </c>
      <c r="H42" s="28">
        <f t="shared" si="15"/>
        <v>0.6486901692689474</v>
      </c>
      <c r="I42" s="28">
        <f t="shared" si="15"/>
        <v>0.67437084470167807</v>
      </c>
      <c r="J42" s="28">
        <f t="shared" si="15"/>
        <v>0.6901446399921618</v>
      </c>
      <c r="K42" s="28">
        <f t="shared" si="15"/>
        <v>0.67640647811767896</v>
      </c>
      <c r="L42" s="28">
        <f t="shared" si="15"/>
        <v>0.67437084470167807</v>
      </c>
      <c r="M42" s="28">
        <f t="shared" si="15"/>
        <v>0.64331298166590423</v>
      </c>
      <c r="N42" s="28">
        <f t="shared" si="15"/>
        <v>0.64350196151450745</v>
      </c>
      <c r="O42" s="28">
        <f t="shared" si="15"/>
        <v>0.62836757780983876</v>
      </c>
      <c r="P42" s="28">
        <f t="shared" si="15"/>
        <v>0.62692974902342535</v>
      </c>
      <c r="Q42" s="28">
        <f t="shared" si="15"/>
        <v>0.67183474604551829</v>
      </c>
      <c r="R42" s="28">
        <f t="shared" si="15"/>
        <v>0.5997002918211215</v>
      </c>
      <c r="S42" s="28">
        <f t="shared" si="15"/>
        <v>0.69359824883111398</v>
      </c>
      <c r="T42" s="28">
        <f t="shared" si="15"/>
        <v>0.7207920251759955</v>
      </c>
      <c r="U42" s="28">
        <f t="shared" si="15"/>
        <v>0.68599976545710173</v>
      </c>
      <c r="V42" s="28">
        <f t="shared" si="15"/>
        <v>0.64331298166590423</v>
      </c>
      <c r="W42" s="28">
        <f t="shared" si="15"/>
        <v>0.7249518786572221</v>
      </c>
      <c r="X42" s="28">
        <f t="shared" si="15"/>
        <v>0.67640724585396772</v>
      </c>
      <c r="Y42" s="28">
        <f t="shared" si="15"/>
        <v>0.67995544906412542</v>
      </c>
      <c r="Z42" s="28">
        <f t="shared" si="15"/>
        <v>0.68620531835156295</v>
      </c>
      <c r="AA42" s="28">
        <f t="shared" si="15"/>
        <v>0.66050006194602917</v>
      </c>
      <c r="AB42" s="28">
        <f t="shared" si="15"/>
        <v>0.69450080694962646</v>
      </c>
      <c r="AC42" s="28">
        <f t="shared" si="15"/>
        <v>0.64331298166590423</v>
      </c>
      <c r="AD42" s="28">
        <f t="shared" si="15"/>
        <v>0.68620603805230873</v>
      </c>
      <c r="AE42" s="28">
        <f t="shared" si="15"/>
        <v>0.60498548055811319</v>
      </c>
      <c r="AF42" s="28">
        <f t="shared" si="15"/>
        <v>0.73019932164429424</v>
      </c>
      <c r="AG42" s="28">
        <f t="shared" si="15"/>
        <v>0.71999814113769534</v>
      </c>
      <c r="AH42" s="28">
        <f t="shared" si="15"/>
        <v>0.71580693921678551</v>
      </c>
      <c r="AI42" s="28">
        <f t="shared" si="15"/>
        <v>0.74593020818891442</v>
      </c>
      <c r="AJ42" s="28">
        <f t="shared" si="15"/>
        <v>0.67350147419790563</v>
      </c>
      <c r="AK42" s="28">
        <f t="shared" ref="AK42:AP42" si="16">AK38</f>
        <v>0.5997002918211215</v>
      </c>
      <c r="AL42" s="28">
        <f t="shared" si="16"/>
        <v>0.5997002918211215</v>
      </c>
      <c r="AM42" s="28">
        <f t="shared" si="16"/>
        <v>0.5997002918211215</v>
      </c>
      <c r="AN42" s="28">
        <f t="shared" si="16"/>
        <v>0.5997002918211215</v>
      </c>
      <c r="AO42" s="28">
        <f t="shared" si="16"/>
        <v>0.5997002918211215</v>
      </c>
      <c r="AP42" s="28">
        <f t="shared" si="16"/>
        <v>0.5997002918211215</v>
      </c>
      <c r="AQ42" s="2"/>
    </row>
    <row r="43" spans="1:46" x14ac:dyDescent="0.25">
      <c r="A43" t="str">
        <f t="shared" si="2"/>
        <v>Gases</v>
      </c>
      <c r="C43" t="str">
        <f t="shared" si="3"/>
        <v>C_ES-CK-SR_GAS</v>
      </c>
      <c r="E43" t="str">
        <f t="shared" si="4"/>
        <v>NR_ES-SR-Cook</v>
      </c>
      <c r="F43" s="28">
        <f t="shared" ref="F43:AJ43" si="17">F39</f>
        <v>0.51045730900080433</v>
      </c>
      <c r="G43" s="28">
        <f t="shared" si="17"/>
        <v>0.54834946367735704</v>
      </c>
      <c r="H43" s="28">
        <f t="shared" si="17"/>
        <v>0.47678598790679039</v>
      </c>
      <c r="I43" s="28">
        <f t="shared" si="17"/>
        <v>0.4956623274161735</v>
      </c>
      <c r="J43" s="28">
        <f t="shared" si="17"/>
        <v>0.45</v>
      </c>
      <c r="K43" s="28">
        <f t="shared" si="17"/>
        <v>0.49715815975108657</v>
      </c>
      <c r="L43" s="28">
        <f t="shared" si="17"/>
        <v>0.4956623274161735</v>
      </c>
      <c r="M43" s="28">
        <f t="shared" si="17"/>
        <v>0.47283325773160956</v>
      </c>
      <c r="N43" s="28">
        <f t="shared" si="17"/>
        <v>0.47297185613435555</v>
      </c>
      <c r="O43" s="28">
        <f t="shared" si="17"/>
        <v>0.46185085117421903</v>
      </c>
      <c r="P43" s="28">
        <f t="shared" si="17"/>
        <v>0.46079127022523247</v>
      </c>
      <c r="Q43" s="28">
        <f t="shared" si="17"/>
        <v>0.49379645906679304</v>
      </c>
      <c r="R43" s="28">
        <f t="shared" si="17"/>
        <v>0.44078242080273011</v>
      </c>
      <c r="S43" s="28">
        <f t="shared" si="17"/>
        <v>0.5097944275443933</v>
      </c>
      <c r="T43" s="28">
        <f t="shared" si="17"/>
        <v>0.52978125349711347</v>
      </c>
      <c r="U43" s="28">
        <f t="shared" si="17"/>
        <v>0.50421027556792397</v>
      </c>
      <c r="V43" s="28">
        <f t="shared" si="17"/>
        <v>0.47283325773160956</v>
      </c>
      <c r="W43" s="28">
        <f t="shared" si="17"/>
        <v>0.53284146971343083</v>
      </c>
      <c r="X43" s="28">
        <f t="shared" si="17"/>
        <v>0.49715999166568525</v>
      </c>
      <c r="Y43" s="28">
        <f t="shared" si="17"/>
        <v>0.49976719060669222</v>
      </c>
      <c r="Z43" s="28">
        <f t="shared" si="17"/>
        <v>0.50436436884512081</v>
      </c>
      <c r="AA43" s="28">
        <f t="shared" si="17"/>
        <v>0.45</v>
      </c>
      <c r="AB43" s="28">
        <f t="shared" si="17"/>
        <v>0.5104563268313923</v>
      </c>
      <c r="AC43" s="28">
        <f t="shared" si="17"/>
        <v>0.47283325773160956</v>
      </c>
      <c r="AD43" s="28">
        <f t="shared" si="17"/>
        <v>0.50436139170635896</v>
      </c>
      <c r="AE43" s="28">
        <f t="shared" si="17"/>
        <v>0.44466287326690557</v>
      </c>
      <c r="AF43" s="28">
        <f t="shared" si="17"/>
        <v>0.53669731526162578</v>
      </c>
      <c r="AG43" s="28">
        <f t="shared" si="17"/>
        <v>0.52920065631178292</v>
      </c>
      <c r="AH43" s="28">
        <f t="shared" si="17"/>
        <v>0.52611890426047569</v>
      </c>
      <c r="AI43" s="28">
        <f t="shared" si="17"/>
        <v>0.54825829656095759</v>
      </c>
      <c r="AJ43" s="28">
        <f t="shared" si="17"/>
        <v>0.49502196326974179</v>
      </c>
      <c r="AK43" s="28">
        <f t="shared" ref="AK43:AP43" si="18">AK39</f>
        <v>0.44078242080273011</v>
      </c>
      <c r="AL43" s="28">
        <f t="shared" si="18"/>
        <v>0.44078242080273011</v>
      </c>
      <c r="AM43" s="28">
        <f t="shared" si="18"/>
        <v>0.44078242080273011</v>
      </c>
      <c r="AN43" s="28">
        <f t="shared" si="18"/>
        <v>0.44078242080273011</v>
      </c>
      <c r="AO43" s="28">
        <f t="shared" si="18"/>
        <v>0.44078242080273011</v>
      </c>
      <c r="AP43" s="28">
        <f t="shared" si="18"/>
        <v>0.44078242080273011</v>
      </c>
      <c r="AQ43" s="2"/>
    </row>
    <row r="44" spans="1:46" x14ac:dyDescent="0.25">
      <c r="A44" t="str">
        <f t="shared" si="2"/>
        <v>LPG</v>
      </c>
      <c r="C44" t="str">
        <f t="shared" si="3"/>
        <v>C_ES-CK-SR_LPG</v>
      </c>
      <c r="E44" t="str">
        <f t="shared" si="4"/>
        <v>NR_ES-SR-Cook</v>
      </c>
      <c r="F44" s="28">
        <f t="shared" ref="F44:AJ44" si="19">F40</f>
        <v>0.47399779245621027</v>
      </c>
      <c r="G44" s="28">
        <f t="shared" si="19"/>
        <v>0.50917960381027716</v>
      </c>
      <c r="H44" s="28">
        <f t="shared" si="19"/>
        <v>0.44273004595327697</v>
      </c>
      <c r="I44" s="28">
        <f t="shared" si="19"/>
        <v>0.46025843691196611</v>
      </c>
      <c r="J44" s="28">
        <f t="shared" si="19"/>
        <v>0.45</v>
      </c>
      <c r="K44" s="28">
        <f t="shared" si="19"/>
        <v>0.45</v>
      </c>
      <c r="L44" s="28">
        <f t="shared" si="19"/>
        <v>0.46025843691196611</v>
      </c>
      <c r="M44" s="28">
        <f t="shared" si="19"/>
        <v>0.43905945035402083</v>
      </c>
      <c r="N44" s="28">
        <f t="shared" si="19"/>
        <v>0.43918884035973532</v>
      </c>
      <c r="O44" s="28">
        <f t="shared" si="19"/>
        <v>0.42885932203389837</v>
      </c>
      <c r="P44" s="28">
        <f t="shared" si="19"/>
        <v>0.45</v>
      </c>
      <c r="Q44" s="28">
        <f t="shared" si="19"/>
        <v>0.45852511541776936</v>
      </c>
      <c r="R44" s="28">
        <f t="shared" si="19"/>
        <v>0.40929684576721992</v>
      </c>
      <c r="S44" s="28">
        <f t="shared" si="19"/>
        <v>0.47338263464371028</v>
      </c>
      <c r="T44" s="28">
        <f t="shared" si="19"/>
        <v>0.49194107136345405</v>
      </c>
      <c r="U44" s="28">
        <f t="shared" si="19"/>
        <v>0.46819527707702419</v>
      </c>
      <c r="V44" s="28">
        <f t="shared" si="19"/>
        <v>0.43905945035402083</v>
      </c>
      <c r="W44" s="28">
        <f t="shared" si="19"/>
        <v>0.49478053759782237</v>
      </c>
      <c r="X44" s="28">
        <f t="shared" si="19"/>
        <v>0.45</v>
      </c>
      <c r="Y44" s="28">
        <f t="shared" si="19"/>
        <v>0.46407062786380548</v>
      </c>
      <c r="Z44" s="28">
        <f t="shared" si="19"/>
        <v>0.46833590453519136</v>
      </c>
      <c r="AA44" s="28">
        <f t="shared" si="19"/>
        <v>0.45079249086556639</v>
      </c>
      <c r="AB44" s="28">
        <f t="shared" si="19"/>
        <v>0.47399636686334562</v>
      </c>
      <c r="AC44" s="28">
        <f t="shared" si="19"/>
        <v>0.43905945035402083</v>
      </c>
      <c r="AD44" s="28">
        <f t="shared" si="19"/>
        <v>0.4683354297979781</v>
      </c>
      <c r="AE44" s="28">
        <f t="shared" si="19"/>
        <v>0.41290181214459232</v>
      </c>
      <c r="AF44" s="28">
        <f t="shared" si="19"/>
        <v>0.49836110602453759</v>
      </c>
      <c r="AG44" s="28">
        <f t="shared" si="19"/>
        <v>0.49139976018145315</v>
      </c>
      <c r="AH44" s="28">
        <f t="shared" si="19"/>
        <v>0.48853674807877251</v>
      </c>
      <c r="AI44" s="28">
        <f t="shared" si="19"/>
        <v>0.50909826394741275</v>
      </c>
      <c r="AJ44" s="28">
        <f t="shared" si="19"/>
        <v>0.45</v>
      </c>
      <c r="AK44" s="28">
        <f t="shared" ref="AK44:AP44" si="20">AK40</f>
        <v>0.40929684576721992</v>
      </c>
      <c r="AL44" s="28">
        <f t="shared" si="20"/>
        <v>0.40929684576721992</v>
      </c>
      <c r="AM44" s="28">
        <f t="shared" si="20"/>
        <v>0.40929684576721992</v>
      </c>
      <c r="AN44" s="28">
        <f t="shared" si="20"/>
        <v>0.40929684576721992</v>
      </c>
      <c r="AO44" s="28">
        <f t="shared" si="20"/>
        <v>0.40929684576721992</v>
      </c>
      <c r="AP44" s="28">
        <f t="shared" si="20"/>
        <v>0.40929684576721992</v>
      </c>
      <c r="AQ44" s="2"/>
    </row>
    <row r="45" spans="1:46" x14ac:dyDescent="0.25">
      <c r="A45" t="str">
        <f t="shared" si="2"/>
        <v>Biomass and wastes</v>
      </c>
      <c r="C45" t="str">
        <f t="shared" si="3"/>
        <v>C_ES-CK-SL_BIO</v>
      </c>
      <c r="E45" t="str">
        <f t="shared" si="4"/>
        <v>NR_ES-SL-Cook</v>
      </c>
      <c r="F45" s="28">
        <f t="shared" ref="F45:AJ45" si="21">F41</f>
        <v>0.36461186365353859</v>
      </c>
      <c r="G45" s="28">
        <f t="shared" si="21"/>
        <v>0.3916750901857502</v>
      </c>
      <c r="H45" s="28">
        <f t="shared" si="21"/>
        <v>0.34056209248294983</v>
      </c>
      <c r="I45" s="28">
        <f t="shared" si="21"/>
        <v>0.65</v>
      </c>
      <c r="J45" s="28">
        <f t="shared" si="21"/>
        <v>0.36232421826898603</v>
      </c>
      <c r="K45" s="28">
        <f t="shared" si="21"/>
        <v>0.35511383576629207</v>
      </c>
      <c r="L45" s="28">
        <f t="shared" si="21"/>
        <v>0.65</v>
      </c>
      <c r="M45" s="28">
        <f t="shared" si="21"/>
        <v>0.33773728598426084</v>
      </c>
      <c r="N45" s="28">
        <f t="shared" si="21"/>
        <v>0.3378375894439703</v>
      </c>
      <c r="O45" s="28">
        <f t="shared" si="21"/>
        <v>0.32989345395688857</v>
      </c>
      <c r="P45" s="28">
        <f t="shared" si="21"/>
        <v>0.3291358253422304</v>
      </c>
      <c r="Q45" s="28">
        <f t="shared" si="21"/>
        <v>0.35271252088207755</v>
      </c>
      <c r="R45" s="28">
        <f t="shared" si="21"/>
        <v>0.65</v>
      </c>
      <c r="S45" s="28">
        <f t="shared" si="21"/>
        <v>0.36413898742341183</v>
      </c>
      <c r="T45" s="28">
        <f t="shared" si="21"/>
        <v>0.37841649856950338</v>
      </c>
      <c r="U45" s="28">
        <f t="shared" si="21"/>
        <v>0.36015043084562581</v>
      </c>
      <c r="V45" s="28">
        <f t="shared" si="21"/>
        <v>0.33773728598426084</v>
      </c>
      <c r="W45" s="28">
        <f t="shared" si="21"/>
        <v>0.65</v>
      </c>
      <c r="X45" s="28">
        <f t="shared" si="21"/>
        <v>0.3551129725833313</v>
      </c>
      <c r="Y45" s="28">
        <f t="shared" si="21"/>
        <v>0.65</v>
      </c>
      <c r="Z45" s="28">
        <f t="shared" si="21"/>
        <v>0.36025910812640666</v>
      </c>
      <c r="AA45" s="28">
        <f t="shared" si="21"/>
        <v>0.65</v>
      </c>
      <c r="AB45" s="28">
        <f t="shared" si="21"/>
        <v>0.36461241822563978</v>
      </c>
      <c r="AC45" s="28">
        <f t="shared" si="21"/>
        <v>0.33773728598426084</v>
      </c>
      <c r="AD45" s="28">
        <f t="shared" si="21"/>
        <v>0.36025800912746825</v>
      </c>
      <c r="AE45" s="28">
        <f t="shared" si="21"/>
        <v>0.65</v>
      </c>
      <c r="AF45" s="28">
        <f t="shared" si="21"/>
        <v>0.65</v>
      </c>
      <c r="AG45" s="28">
        <f t="shared" si="21"/>
        <v>0.37800008782804623</v>
      </c>
      <c r="AH45" s="28">
        <f t="shared" si="21"/>
        <v>0.65</v>
      </c>
      <c r="AI45" s="28">
        <f t="shared" si="21"/>
        <v>0.39161181955299607</v>
      </c>
      <c r="AJ45" s="28">
        <f t="shared" si="21"/>
        <v>0.35358822310346932</v>
      </c>
      <c r="AK45" s="28">
        <f t="shared" ref="AK45:AP45" si="22">AK41</f>
        <v>0.65</v>
      </c>
      <c r="AL45" s="28">
        <f t="shared" si="22"/>
        <v>0.65</v>
      </c>
      <c r="AM45" s="28">
        <f t="shared" si="22"/>
        <v>0.65</v>
      </c>
      <c r="AN45" s="28">
        <f t="shared" si="22"/>
        <v>0.65</v>
      </c>
      <c r="AO45" s="28">
        <f t="shared" si="22"/>
        <v>0.65</v>
      </c>
      <c r="AP45" s="28">
        <f t="shared" si="22"/>
        <v>0.65</v>
      </c>
      <c r="AQ45" s="2"/>
    </row>
    <row r="46" spans="1:46" x14ac:dyDescent="0.25">
      <c r="A46" t="str">
        <f t="shared" si="2"/>
        <v>Electricity</v>
      </c>
      <c r="C46" t="str">
        <f t="shared" si="3"/>
        <v>C_ES-CK-SL_ELC</v>
      </c>
      <c r="E46" t="str">
        <f t="shared" si="4"/>
        <v>NR_ES-SL-Cook</v>
      </c>
      <c r="F46" s="28">
        <f t="shared" ref="F46:AJ46" si="23">F42</f>
        <v>0.69450253672349704</v>
      </c>
      <c r="G46" s="28">
        <f t="shared" si="23"/>
        <v>0.74605137718687997</v>
      </c>
      <c r="H46" s="28">
        <f t="shared" si="23"/>
        <v>0.6486901692689474</v>
      </c>
      <c r="I46" s="28">
        <f t="shared" si="23"/>
        <v>0.67437084470167807</v>
      </c>
      <c r="J46" s="28">
        <f t="shared" si="23"/>
        <v>0.6901446399921618</v>
      </c>
      <c r="K46" s="28">
        <f t="shared" si="23"/>
        <v>0.67640647811767896</v>
      </c>
      <c r="L46" s="28">
        <f t="shared" si="23"/>
        <v>0.67437084470167807</v>
      </c>
      <c r="M46" s="28">
        <f t="shared" si="23"/>
        <v>0.64331298166590423</v>
      </c>
      <c r="N46" s="28">
        <f t="shared" si="23"/>
        <v>0.64350196151450745</v>
      </c>
      <c r="O46" s="28">
        <f t="shared" si="23"/>
        <v>0.62836757780983876</v>
      </c>
      <c r="P46" s="28">
        <f t="shared" si="23"/>
        <v>0.62692974902342535</v>
      </c>
      <c r="Q46" s="28">
        <f t="shared" si="23"/>
        <v>0.67183474604551829</v>
      </c>
      <c r="R46" s="28">
        <f t="shared" si="23"/>
        <v>0.5997002918211215</v>
      </c>
      <c r="S46" s="28">
        <f t="shared" si="23"/>
        <v>0.69359824883111398</v>
      </c>
      <c r="T46" s="28">
        <f t="shared" si="23"/>
        <v>0.7207920251759955</v>
      </c>
      <c r="U46" s="28">
        <f t="shared" si="23"/>
        <v>0.68599976545710173</v>
      </c>
      <c r="V46" s="28">
        <f t="shared" si="23"/>
        <v>0.64331298166590423</v>
      </c>
      <c r="W46" s="28">
        <f t="shared" si="23"/>
        <v>0.7249518786572221</v>
      </c>
      <c r="X46" s="28">
        <f t="shared" si="23"/>
        <v>0.67640724585396772</v>
      </c>
      <c r="Y46" s="28">
        <f t="shared" si="23"/>
        <v>0.67995544906412542</v>
      </c>
      <c r="Z46" s="28">
        <f t="shared" si="23"/>
        <v>0.68620531835156295</v>
      </c>
      <c r="AA46" s="28">
        <f t="shared" si="23"/>
        <v>0.66050006194602917</v>
      </c>
      <c r="AB46" s="28">
        <f t="shared" si="23"/>
        <v>0.69450080694962646</v>
      </c>
      <c r="AC46" s="28">
        <f t="shared" si="23"/>
        <v>0.64331298166590423</v>
      </c>
      <c r="AD46" s="28">
        <f t="shared" si="23"/>
        <v>0.68620603805230873</v>
      </c>
      <c r="AE46" s="28">
        <f t="shared" si="23"/>
        <v>0.60498548055811319</v>
      </c>
      <c r="AF46" s="28">
        <f t="shared" si="23"/>
        <v>0.73019932164429424</v>
      </c>
      <c r="AG46" s="28">
        <f t="shared" si="23"/>
        <v>0.71999814113769534</v>
      </c>
      <c r="AH46" s="28">
        <f t="shared" si="23"/>
        <v>0.71580693921678551</v>
      </c>
      <c r="AI46" s="28">
        <f t="shared" si="23"/>
        <v>0.74593020818891442</v>
      </c>
      <c r="AJ46" s="28">
        <f t="shared" si="23"/>
        <v>0.67350147419790563</v>
      </c>
      <c r="AK46" s="28">
        <f t="shared" ref="AK46:AP46" si="24">AK42</f>
        <v>0.5997002918211215</v>
      </c>
      <c r="AL46" s="28">
        <f t="shared" si="24"/>
        <v>0.5997002918211215</v>
      </c>
      <c r="AM46" s="28">
        <f t="shared" si="24"/>
        <v>0.5997002918211215</v>
      </c>
      <c r="AN46" s="28">
        <f t="shared" si="24"/>
        <v>0.5997002918211215</v>
      </c>
      <c r="AO46" s="28">
        <f t="shared" si="24"/>
        <v>0.5997002918211215</v>
      </c>
      <c r="AP46" s="28">
        <f t="shared" si="24"/>
        <v>0.5997002918211215</v>
      </c>
      <c r="AQ46" s="2"/>
    </row>
    <row r="47" spans="1:46" x14ac:dyDescent="0.25">
      <c r="A47" t="str">
        <f t="shared" si="2"/>
        <v>Gases</v>
      </c>
      <c r="C47" t="str">
        <f t="shared" si="3"/>
        <v>C_ES-CK-SL_GAS</v>
      </c>
      <c r="E47" t="str">
        <f t="shared" si="4"/>
        <v>NR_ES-SL-Cook</v>
      </c>
      <c r="F47" s="28">
        <f t="shared" ref="F47:AJ47" si="25">F43</f>
        <v>0.51045730900080433</v>
      </c>
      <c r="G47" s="28">
        <f t="shared" si="25"/>
        <v>0.54834946367735704</v>
      </c>
      <c r="H47" s="28">
        <f t="shared" si="25"/>
        <v>0.47678598790679039</v>
      </c>
      <c r="I47" s="28">
        <f t="shared" si="25"/>
        <v>0.4956623274161735</v>
      </c>
      <c r="J47" s="28">
        <f t="shared" si="25"/>
        <v>0.45</v>
      </c>
      <c r="K47" s="28">
        <f t="shared" si="25"/>
        <v>0.49715815975108657</v>
      </c>
      <c r="L47" s="28">
        <f t="shared" si="25"/>
        <v>0.4956623274161735</v>
      </c>
      <c r="M47" s="28">
        <f t="shared" si="25"/>
        <v>0.47283325773160956</v>
      </c>
      <c r="N47" s="28">
        <f t="shared" si="25"/>
        <v>0.47297185613435555</v>
      </c>
      <c r="O47" s="28">
        <f t="shared" si="25"/>
        <v>0.46185085117421903</v>
      </c>
      <c r="P47" s="28">
        <f t="shared" si="25"/>
        <v>0.46079127022523247</v>
      </c>
      <c r="Q47" s="28">
        <f t="shared" si="25"/>
        <v>0.49379645906679304</v>
      </c>
      <c r="R47" s="28">
        <f t="shared" si="25"/>
        <v>0.44078242080273011</v>
      </c>
      <c r="S47" s="28">
        <f t="shared" si="25"/>
        <v>0.5097944275443933</v>
      </c>
      <c r="T47" s="28">
        <f t="shared" si="25"/>
        <v>0.52978125349711347</v>
      </c>
      <c r="U47" s="28">
        <f t="shared" si="25"/>
        <v>0.50421027556792397</v>
      </c>
      <c r="V47" s="28">
        <f t="shared" si="25"/>
        <v>0.47283325773160956</v>
      </c>
      <c r="W47" s="28">
        <f t="shared" si="25"/>
        <v>0.53284146971343083</v>
      </c>
      <c r="X47" s="28">
        <f t="shared" si="25"/>
        <v>0.49715999166568525</v>
      </c>
      <c r="Y47" s="28">
        <f t="shared" si="25"/>
        <v>0.49976719060669222</v>
      </c>
      <c r="Z47" s="28">
        <f t="shared" si="25"/>
        <v>0.50436436884512081</v>
      </c>
      <c r="AA47" s="28">
        <f t="shared" si="25"/>
        <v>0.45</v>
      </c>
      <c r="AB47" s="28">
        <f t="shared" si="25"/>
        <v>0.5104563268313923</v>
      </c>
      <c r="AC47" s="28">
        <f t="shared" si="25"/>
        <v>0.47283325773160956</v>
      </c>
      <c r="AD47" s="28">
        <f t="shared" si="25"/>
        <v>0.50436139170635896</v>
      </c>
      <c r="AE47" s="28">
        <f t="shared" si="25"/>
        <v>0.44466287326690557</v>
      </c>
      <c r="AF47" s="28">
        <f t="shared" si="25"/>
        <v>0.53669731526162578</v>
      </c>
      <c r="AG47" s="28">
        <f t="shared" si="25"/>
        <v>0.52920065631178292</v>
      </c>
      <c r="AH47" s="28">
        <f t="shared" si="25"/>
        <v>0.52611890426047569</v>
      </c>
      <c r="AI47" s="28">
        <f t="shared" si="25"/>
        <v>0.54825829656095759</v>
      </c>
      <c r="AJ47" s="28">
        <f t="shared" si="25"/>
        <v>0.49502196326974179</v>
      </c>
      <c r="AK47" s="28">
        <f t="shared" ref="AK47:AP47" si="26">AK43</f>
        <v>0.44078242080273011</v>
      </c>
      <c r="AL47" s="28">
        <f t="shared" si="26"/>
        <v>0.44078242080273011</v>
      </c>
      <c r="AM47" s="28">
        <f t="shared" si="26"/>
        <v>0.44078242080273011</v>
      </c>
      <c r="AN47" s="28">
        <f t="shared" si="26"/>
        <v>0.44078242080273011</v>
      </c>
      <c r="AO47" s="28">
        <f t="shared" si="26"/>
        <v>0.44078242080273011</v>
      </c>
      <c r="AP47" s="28">
        <f t="shared" si="26"/>
        <v>0.44078242080273011</v>
      </c>
      <c r="AQ47" s="2"/>
    </row>
    <row r="48" spans="1:46" x14ac:dyDescent="0.25">
      <c r="A48" t="str">
        <f t="shared" si="2"/>
        <v>LPG</v>
      </c>
      <c r="C48" t="str">
        <f t="shared" si="3"/>
        <v>C_ES-CK-SL_LPG</v>
      </c>
      <c r="E48" t="str">
        <f t="shared" si="4"/>
        <v>NR_ES-SL-Cook</v>
      </c>
      <c r="F48" s="28">
        <f t="shared" ref="F48:AJ48" si="27">F44</f>
        <v>0.47399779245621027</v>
      </c>
      <c r="G48" s="28">
        <f t="shared" si="27"/>
        <v>0.50917960381027716</v>
      </c>
      <c r="H48" s="28">
        <f t="shared" si="27"/>
        <v>0.44273004595327697</v>
      </c>
      <c r="I48" s="28">
        <f t="shared" si="27"/>
        <v>0.46025843691196611</v>
      </c>
      <c r="J48" s="28">
        <f t="shared" si="27"/>
        <v>0.45</v>
      </c>
      <c r="K48" s="28">
        <f t="shared" si="27"/>
        <v>0.45</v>
      </c>
      <c r="L48" s="28">
        <f t="shared" si="27"/>
        <v>0.46025843691196611</v>
      </c>
      <c r="M48" s="28">
        <f t="shared" si="27"/>
        <v>0.43905945035402083</v>
      </c>
      <c r="N48" s="28">
        <f t="shared" si="27"/>
        <v>0.43918884035973532</v>
      </c>
      <c r="O48" s="28">
        <f t="shared" si="27"/>
        <v>0.42885932203389837</v>
      </c>
      <c r="P48" s="28">
        <f t="shared" si="27"/>
        <v>0.45</v>
      </c>
      <c r="Q48" s="28">
        <f t="shared" si="27"/>
        <v>0.45852511541776936</v>
      </c>
      <c r="R48" s="28">
        <f t="shared" si="27"/>
        <v>0.40929684576721992</v>
      </c>
      <c r="S48" s="28">
        <f t="shared" si="27"/>
        <v>0.47338263464371028</v>
      </c>
      <c r="T48" s="28">
        <f t="shared" si="27"/>
        <v>0.49194107136345405</v>
      </c>
      <c r="U48" s="28">
        <f t="shared" si="27"/>
        <v>0.46819527707702419</v>
      </c>
      <c r="V48" s="28">
        <f t="shared" si="27"/>
        <v>0.43905945035402083</v>
      </c>
      <c r="W48" s="28">
        <f t="shared" si="27"/>
        <v>0.49478053759782237</v>
      </c>
      <c r="X48" s="28">
        <f t="shared" si="27"/>
        <v>0.45</v>
      </c>
      <c r="Y48" s="28">
        <f t="shared" si="27"/>
        <v>0.46407062786380548</v>
      </c>
      <c r="Z48" s="28">
        <f t="shared" si="27"/>
        <v>0.46833590453519136</v>
      </c>
      <c r="AA48" s="28">
        <f t="shared" si="27"/>
        <v>0.45079249086556639</v>
      </c>
      <c r="AB48" s="28">
        <f t="shared" si="27"/>
        <v>0.47399636686334562</v>
      </c>
      <c r="AC48" s="28">
        <f t="shared" si="27"/>
        <v>0.43905945035402083</v>
      </c>
      <c r="AD48" s="28">
        <f t="shared" si="27"/>
        <v>0.4683354297979781</v>
      </c>
      <c r="AE48" s="28">
        <f t="shared" si="27"/>
        <v>0.41290181214459232</v>
      </c>
      <c r="AF48" s="28">
        <f t="shared" si="27"/>
        <v>0.49836110602453759</v>
      </c>
      <c r="AG48" s="28">
        <f t="shared" si="27"/>
        <v>0.49139976018145315</v>
      </c>
      <c r="AH48" s="28">
        <f t="shared" si="27"/>
        <v>0.48853674807877251</v>
      </c>
      <c r="AI48" s="28">
        <f t="shared" si="27"/>
        <v>0.50909826394741275</v>
      </c>
      <c r="AJ48" s="28">
        <f t="shared" si="27"/>
        <v>0.45</v>
      </c>
      <c r="AK48" s="28">
        <f t="shared" ref="AK48:AP48" si="28">AK44</f>
        <v>0.40929684576721992</v>
      </c>
      <c r="AL48" s="28">
        <f t="shared" si="28"/>
        <v>0.40929684576721992</v>
      </c>
      <c r="AM48" s="28">
        <f t="shared" si="28"/>
        <v>0.40929684576721992</v>
      </c>
      <c r="AN48" s="28">
        <f t="shared" si="28"/>
        <v>0.40929684576721992</v>
      </c>
      <c r="AO48" s="28">
        <f t="shared" si="28"/>
        <v>0.40929684576721992</v>
      </c>
      <c r="AP48" s="28">
        <f t="shared" si="28"/>
        <v>0.40929684576721992</v>
      </c>
      <c r="AQ48" s="2"/>
    </row>
    <row r="49" spans="1:43" x14ac:dyDescent="0.25">
      <c r="A49" t="str">
        <f t="shared" si="2"/>
        <v>Biomass and wastes</v>
      </c>
      <c r="C49" t="str">
        <f t="shared" si="3"/>
        <v>C_ES-CK-SS_BIO</v>
      </c>
      <c r="E49" t="str">
        <f t="shared" si="4"/>
        <v>NR_ES-SS-Cook</v>
      </c>
      <c r="F49" s="28">
        <f t="shared" ref="F49:AJ49" si="29">F45</f>
        <v>0.36461186365353859</v>
      </c>
      <c r="G49" s="28">
        <f t="shared" si="29"/>
        <v>0.3916750901857502</v>
      </c>
      <c r="H49" s="28">
        <f t="shared" si="29"/>
        <v>0.34056209248294983</v>
      </c>
      <c r="I49" s="28">
        <f t="shared" si="29"/>
        <v>0.65</v>
      </c>
      <c r="J49" s="28">
        <f t="shared" si="29"/>
        <v>0.36232421826898603</v>
      </c>
      <c r="K49" s="28">
        <f t="shared" si="29"/>
        <v>0.35511383576629207</v>
      </c>
      <c r="L49" s="28">
        <f t="shared" si="29"/>
        <v>0.65</v>
      </c>
      <c r="M49" s="28">
        <f t="shared" si="29"/>
        <v>0.33773728598426084</v>
      </c>
      <c r="N49" s="28">
        <f t="shared" si="29"/>
        <v>0.3378375894439703</v>
      </c>
      <c r="O49" s="28">
        <f t="shared" si="29"/>
        <v>0.32989345395688857</v>
      </c>
      <c r="P49" s="28">
        <f t="shared" si="29"/>
        <v>0.3291358253422304</v>
      </c>
      <c r="Q49" s="28">
        <f t="shared" si="29"/>
        <v>0.35271252088207755</v>
      </c>
      <c r="R49" s="28">
        <f t="shared" si="29"/>
        <v>0.65</v>
      </c>
      <c r="S49" s="28">
        <f t="shared" si="29"/>
        <v>0.36413898742341183</v>
      </c>
      <c r="T49" s="28">
        <f t="shared" si="29"/>
        <v>0.37841649856950338</v>
      </c>
      <c r="U49" s="28">
        <f t="shared" si="29"/>
        <v>0.36015043084562581</v>
      </c>
      <c r="V49" s="28">
        <f t="shared" si="29"/>
        <v>0.33773728598426084</v>
      </c>
      <c r="W49" s="28">
        <f t="shared" si="29"/>
        <v>0.65</v>
      </c>
      <c r="X49" s="28">
        <f t="shared" si="29"/>
        <v>0.3551129725833313</v>
      </c>
      <c r="Y49" s="28">
        <f t="shared" si="29"/>
        <v>0.65</v>
      </c>
      <c r="Z49" s="28">
        <f t="shared" si="29"/>
        <v>0.36025910812640666</v>
      </c>
      <c r="AA49" s="28">
        <f t="shared" si="29"/>
        <v>0.65</v>
      </c>
      <c r="AB49" s="28">
        <f t="shared" si="29"/>
        <v>0.36461241822563978</v>
      </c>
      <c r="AC49" s="28">
        <f t="shared" si="29"/>
        <v>0.33773728598426084</v>
      </c>
      <c r="AD49" s="28">
        <f t="shared" si="29"/>
        <v>0.36025800912746825</v>
      </c>
      <c r="AE49" s="28">
        <f t="shared" si="29"/>
        <v>0.65</v>
      </c>
      <c r="AF49" s="28">
        <f t="shared" si="29"/>
        <v>0.65</v>
      </c>
      <c r="AG49" s="28">
        <f t="shared" si="29"/>
        <v>0.37800008782804623</v>
      </c>
      <c r="AH49" s="28">
        <f t="shared" si="29"/>
        <v>0.65</v>
      </c>
      <c r="AI49" s="28">
        <f t="shared" si="29"/>
        <v>0.39161181955299607</v>
      </c>
      <c r="AJ49" s="28">
        <f t="shared" si="29"/>
        <v>0.35358822310346932</v>
      </c>
      <c r="AK49" s="28">
        <f t="shared" ref="AK49:AP49" si="30">AK45</f>
        <v>0.65</v>
      </c>
      <c r="AL49" s="28">
        <f t="shared" si="30"/>
        <v>0.65</v>
      </c>
      <c r="AM49" s="28">
        <f t="shared" si="30"/>
        <v>0.65</v>
      </c>
      <c r="AN49" s="28">
        <f t="shared" si="30"/>
        <v>0.65</v>
      </c>
      <c r="AO49" s="28">
        <f t="shared" si="30"/>
        <v>0.65</v>
      </c>
      <c r="AP49" s="28">
        <f t="shared" si="30"/>
        <v>0.65</v>
      </c>
      <c r="AQ49" s="2"/>
    </row>
    <row r="50" spans="1:43" x14ac:dyDescent="0.25">
      <c r="A50" t="str">
        <f t="shared" si="2"/>
        <v>Electricity</v>
      </c>
      <c r="C50" t="str">
        <f t="shared" si="3"/>
        <v>C_ES-CK-SS_ELC</v>
      </c>
      <c r="E50" t="str">
        <f t="shared" si="4"/>
        <v>NR_ES-SS-Cook</v>
      </c>
      <c r="F50" s="28">
        <f t="shared" ref="F50:AJ50" si="31">F46</f>
        <v>0.69450253672349704</v>
      </c>
      <c r="G50" s="28">
        <f t="shared" si="31"/>
        <v>0.74605137718687997</v>
      </c>
      <c r="H50" s="28">
        <f t="shared" si="31"/>
        <v>0.6486901692689474</v>
      </c>
      <c r="I50" s="28">
        <f t="shared" si="31"/>
        <v>0.67437084470167807</v>
      </c>
      <c r="J50" s="28">
        <f t="shared" si="31"/>
        <v>0.6901446399921618</v>
      </c>
      <c r="K50" s="28">
        <f t="shared" si="31"/>
        <v>0.67640647811767896</v>
      </c>
      <c r="L50" s="28">
        <f t="shared" si="31"/>
        <v>0.67437084470167807</v>
      </c>
      <c r="M50" s="28">
        <f t="shared" si="31"/>
        <v>0.64331298166590423</v>
      </c>
      <c r="N50" s="28">
        <f t="shared" si="31"/>
        <v>0.64350196151450745</v>
      </c>
      <c r="O50" s="28">
        <f t="shared" si="31"/>
        <v>0.62836757780983876</v>
      </c>
      <c r="P50" s="28">
        <f t="shared" si="31"/>
        <v>0.62692974902342535</v>
      </c>
      <c r="Q50" s="28">
        <f t="shared" si="31"/>
        <v>0.67183474604551829</v>
      </c>
      <c r="R50" s="28">
        <f t="shared" si="31"/>
        <v>0.5997002918211215</v>
      </c>
      <c r="S50" s="28">
        <f t="shared" si="31"/>
        <v>0.69359824883111398</v>
      </c>
      <c r="T50" s="28">
        <f t="shared" si="31"/>
        <v>0.7207920251759955</v>
      </c>
      <c r="U50" s="28">
        <f t="shared" si="31"/>
        <v>0.68599976545710173</v>
      </c>
      <c r="V50" s="28">
        <f t="shared" si="31"/>
        <v>0.64331298166590423</v>
      </c>
      <c r="W50" s="28">
        <f t="shared" si="31"/>
        <v>0.7249518786572221</v>
      </c>
      <c r="X50" s="28">
        <f t="shared" si="31"/>
        <v>0.67640724585396772</v>
      </c>
      <c r="Y50" s="28">
        <f t="shared" si="31"/>
        <v>0.67995544906412542</v>
      </c>
      <c r="Z50" s="28">
        <f t="shared" si="31"/>
        <v>0.68620531835156295</v>
      </c>
      <c r="AA50" s="28">
        <f t="shared" si="31"/>
        <v>0.66050006194602917</v>
      </c>
      <c r="AB50" s="28">
        <f t="shared" si="31"/>
        <v>0.69450080694962646</v>
      </c>
      <c r="AC50" s="28">
        <f t="shared" si="31"/>
        <v>0.64331298166590423</v>
      </c>
      <c r="AD50" s="28">
        <f t="shared" si="31"/>
        <v>0.68620603805230873</v>
      </c>
      <c r="AE50" s="28">
        <f t="shared" si="31"/>
        <v>0.60498548055811319</v>
      </c>
      <c r="AF50" s="28">
        <f t="shared" si="31"/>
        <v>0.73019932164429424</v>
      </c>
      <c r="AG50" s="28">
        <f t="shared" si="31"/>
        <v>0.71999814113769534</v>
      </c>
      <c r="AH50" s="28">
        <f t="shared" si="31"/>
        <v>0.71580693921678551</v>
      </c>
      <c r="AI50" s="28">
        <f t="shared" si="31"/>
        <v>0.74593020818891442</v>
      </c>
      <c r="AJ50" s="28">
        <f t="shared" si="31"/>
        <v>0.67350147419790563</v>
      </c>
      <c r="AK50" s="28">
        <f t="shared" ref="AK50:AP50" si="32">AK46</f>
        <v>0.5997002918211215</v>
      </c>
      <c r="AL50" s="28">
        <f t="shared" si="32"/>
        <v>0.5997002918211215</v>
      </c>
      <c r="AM50" s="28">
        <f t="shared" si="32"/>
        <v>0.5997002918211215</v>
      </c>
      <c r="AN50" s="28">
        <f t="shared" si="32"/>
        <v>0.5997002918211215</v>
      </c>
      <c r="AO50" s="28">
        <f t="shared" si="32"/>
        <v>0.5997002918211215</v>
      </c>
      <c r="AP50" s="28">
        <f t="shared" si="32"/>
        <v>0.5997002918211215</v>
      </c>
      <c r="AQ50" s="2"/>
    </row>
    <row r="51" spans="1:43" x14ac:dyDescent="0.25">
      <c r="A51" t="str">
        <f t="shared" si="2"/>
        <v>Gases</v>
      </c>
      <c r="C51" t="str">
        <f t="shared" si="3"/>
        <v>C_ES-CK-SS_GAS</v>
      </c>
      <c r="E51" t="str">
        <f t="shared" si="4"/>
        <v>NR_ES-SS-Cook</v>
      </c>
      <c r="F51" s="28">
        <f t="shared" ref="F51:AJ51" si="33">F47</f>
        <v>0.51045730900080433</v>
      </c>
      <c r="G51" s="28">
        <f t="shared" si="33"/>
        <v>0.54834946367735704</v>
      </c>
      <c r="H51" s="28">
        <f t="shared" si="33"/>
        <v>0.47678598790679039</v>
      </c>
      <c r="I51" s="28">
        <f t="shared" si="33"/>
        <v>0.4956623274161735</v>
      </c>
      <c r="J51" s="28">
        <f t="shared" si="33"/>
        <v>0.45</v>
      </c>
      <c r="K51" s="28">
        <f t="shared" si="33"/>
        <v>0.49715815975108657</v>
      </c>
      <c r="L51" s="28">
        <f t="shared" si="33"/>
        <v>0.4956623274161735</v>
      </c>
      <c r="M51" s="28">
        <f t="shared" si="33"/>
        <v>0.47283325773160956</v>
      </c>
      <c r="N51" s="28">
        <f t="shared" si="33"/>
        <v>0.47297185613435555</v>
      </c>
      <c r="O51" s="28">
        <f t="shared" si="33"/>
        <v>0.46185085117421903</v>
      </c>
      <c r="P51" s="28">
        <f t="shared" si="33"/>
        <v>0.46079127022523247</v>
      </c>
      <c r="Q51" s="28">
        <f t="shared" si="33"/>
        <v>0.49379645906679304</v>
      </c>
      <c r="R51" s="28">
        <f t="shared" si="33"/>
        <v>0.44078242080273011</v>
      </c>
      <c r="S51" s="28">
        <f t="shared" si="33"/>
        <v>0.5097944275443933</v>
      </c>
      <c r="T51" s="28">
        <f t="shared" si="33"/>
        <v>0.52978125349711347</v>
      </c>
      <c r="U51" s="28">
        <f t="shared" si="33"/>
        <v>0.50421027556792397</v>
      </c>
      <c r="V51" s="28">
        <f t="shared" si="33"/>
        <v>0.47283325773160956</v>
      </c>
      <c r="W51" s="28">
        <f t="shared" si="33"/>
        <v>0.53284146971343083</v>
      </c>
      <c r="X51" s="28">
        <f t="shared" si="33"/>
        <v>0.49715999166568525</v>
      </c>
      <c r="Y51" s="28">
        <f t="shared" si="33"/>
        <v>0.49976719060669222</v>
      </c>
      <c r="Z51" s="28">
        <f t="shared" si="33"/>
        <v>0.50436436884512081</v>
      </c>
      <c r="AA51" s="28">
        <f t="shared" si="33"/>
        <v>0.45</v>
      </c>
      <c r="AB51" s="28">
        <f t="shared" si="33"/>
        <v>0.5104563268313923</v>
      </c>
      <c r="AC51" s="28">
        <f t="shared" si="33"/>
        <v>0.47283325773160956</v>
      </c>
      <c r="AD51" s="28">
        <f t="shared" si="33"/>
        <v>0.50436139170635896</v>
      </c>
      <c r="AE51" s="28">
        <f t="shared" si="33"/>
        <v>0.44466287326690557</v>
      </c>
      <c r="AF51" s="28">
        <f t="shared" si="33"/>
        <v>0.53669731526162578</v>
      </c>
      <c r="AG51" s="28">
        <f t="shared" si="33"/>
        <v>0.52920065631178292</v>
      </c>
      <c r="AH51" s="28">
        <f t="shared" si="33"/>
        <v>0.52611890426047569</v>
      </c>
      <c r="AI51" s="28">
        <f t="shared" si="33"/>
        <v>0.54825829656095759</v>
      </c>
      <c r="AJ51" s="28">
        <f t="shared" si="33"/>
        <v>0.49502196326974179</v>
      </c>
      <c r="AK51" s="28">
        <f t="shared" ref="AK51:AP51" si="34">AK47</f>
        <v>0.44078242080273011</v>
      </c>
      <c r="AL51" s="28">
        <f t="shared" si="34"/>
        <v>0.44078242080273011</v>
      </c>
      <c r="AM51" s="28">
        <f t="shared" si="34"/>
        <v>0.44078242080273011</v>
      </c>
      <c r="AN51" s="28">
        <f t="shared" si="34"/>
        <v>0.44078242080273011</v>
      </c>
      <c r="AO51" s="28">
        <f t="shared" si="34"/>
        <v>0.44078242080273011</v>
      </c>
      <c r="AP51" s="28">
        <f t="shared" si="34"/>
        <v>0.44078242080273011</v>
      </c>
      <c r="AQ51" s="2"/>
    </row>
    <row r="52" spans="1:43" x14ac:dyDescent="0.25">
      <c r="A52" t="str">
        <f t="shared" si="2"/>
        <v>LPG</v>
      </c>
      <c r="C52" t="str">
        <f t="shared" si="3"/>
        <v>C_ES-CK-SS_LPG</v>
      </c>
      <c r="E52" t="str">
        <f t="shared" si="4"/>
        <v>NR_ES-SS-Cook</v>
      </c>
      <c r="F52" s="28">
        <f t="shared" ref="F52:AJ52" si="35">F48</f>
        <v>0.47399779245621027</v>
      </c>
      <c r="G52" s="28">
        <f t="shared" si="35"/>
        <v>0.50917960381027716</v>
      </c>
      <c r="H52" s="28">
        <f t="shared" si="35"/>
        <v>0.44273004595327697</v>
      </c>
      <c r="I52" s="28">
        <f t="shared" si="35"/>
        <v>0.46025843691196611</v>
      </c>
      <c r="J52" s="28">
        <f t="shared" si="35"/>
        <v>0.45</v>
      </c>
      <c r="K52" s="28">
        <f t="shared" si="35"/>
        <v>0.45</v>
      </c>
      <c r="L52" s="28">
        <f t="shared" si="35"/>
        <v>0.46025843691196611</v>
      </c>
      <c r="M52" s="28">
        <f t="shared" si="35"/>
        <v>0.43905945035402083</v>
      </c>
      <c r="N52" s="28">
        <f t="shared" si="35"/>
        <v>0.43918884035973532</v>
      </c>
      <c r="O52" s="28">
        <f t="shared" si="35"/>
        <v>0.42885932203389837</v>
      </c>
      <c r="P52" s="28">
        <f t="shared" si="35"/>
        <v>0.45</v>
      </c>
      <c r="Q52" s="28">
        <f t="shared" si="35"/>
        <v>0.45852511541776936</v>
      </c>
      <c r="R52" s="28">
        <f t="shared" si="35"/>
        <v>0.40929684576721992</v>
      </c>
      <c r="S52" s="28">
        <f t="shared" si="35"/>
        <v>0.47338263464371028</v>
      </c>
      <c r="T52" s="28">
        <f t="shared" si="35"/>
        <v>0.49194107136345405</v>
      </c>
      <c r="U52" s="28">
        <f t="shared" si="35"/>
        <v>0.46819527707702419</v>
      </c>
      <c r="V52" s="28">
        <f t="shared" si="35"/>
        <v>0.43905945035402083</v>
      </c>
      <c r="W52" s="28">
        <f t="shared" si="35"/>
        <v>0.49478053759782237</v>
      </c>
      <c r="X52" s="28">
        <f t="shared" si="35"/>
        <v>0.45</v>
      </c>
      <c r="Y52" s="28">
        <f t="shared" si="35"/>
        <v>0.46407062786380548</v>
      </c>
      <c r="Z52" s="28">
        <f t="shared" si="35"/>
        <v>0.46833590453519136</v>
      </c>
      <c r="AA52" s="28">
        <f t="shared" si="35"/>
        <v>0.45079249086556639</v>
      </c>
      <c r="AB52" s="28">
        <f t="shared" si="35"/>
        <v>0.47399636686334562</v>
      </c>
      <c r="AC52" s="28">
        <f t="shared" si="35"/>
        <v>0.43905945035402083</v>
      </c>
      <c r="AD52" s="28">
        <f t="shared" si="35"/>
        <v>0.4683354297979781</v>
      </c>
      <c r="AE52" s="28">
        <f t="shared" si="35"/>
        <v>0.41290181214459232</v>
      </c>
      <c r="AF52" s="28">
        <f t="shared" si="35"/>
        <v>0.49836110602453759</v>
      </c>
      <c r="AG52" s="28">
        <f t="shared" si="35"/>
        <v>0.49139976018145315</v>
      </c>
      <c r="AH52" s="28">
        <f t="shared" si="35"/>
        <v>0.48853674807877251</v>
      </c>
      <c r="AI52" s="28">
        <f t="shared" si="35"/>
        <v>0.50909826394741275</v>
      </c>
      <c r="AJ52" s="28">
        <f t="shared" si="35"/>
        <v>0.45</v>
      </c>
      <c r="AK52" s="28">
        <f t="shared" ref="AK52:AP52" si="36">AK48</f>
        <v>0.40929684576721992</v>
      </c>
      <c r="AL52" s="28">
        <f t="shared" si="36"/>
        <v>0.40929684576721992</v>
      </c>
      <c r="AM52" s="28">
        <f t="shared" si="36"/>
        <v>0.40929684576721992</v>
      </c>
      <c r="AN52" s="28">
        <f t="shared" si="36"/>
        <v>0.40929684576721992</v>
      </c>
      <c r="AO52" s="28">
        <f t="shared" si="36"/>
        <v>0.40929684576721992</v>
      </c>
      <c r="AP52" s="28">
        <f t="shared" si="36"/>
        <v>0.40929684576721992</v>
      </c>
      <c r="AQ52" s="2"/>
    </row>
    <row r="53" spans="1:43" x14ac:dyDescent="0.25">
      <c r="A53" t="str">
        <f t="shared" si="2"/>
        <v>Biomass and wastes</v>
      </c>
      <c r="C53" t="str">
        <f t="shared" si="3"/>
        <v>C_ES-CK-OF_BIO</v>
      </c>
      <c r="E53" t="str">
        <f t="shared" si="4"/>
        <v>NR_ES-OF-Cook</v>
      </c>
      <c r="F53" s="28">
        <f t="shared" ref="F53:AJ53" si="37">F49</f>
        <v>0.36461186365353859</v>
      </c>
      <c r="G53" s="28">
        <f t="shared" si="37"/>
        <v>0.3916750901857502</v>
      </c>
      <c r="H53" s="28">
        <f t="shared" si="37"/>
        <v>0.34056209248294983</v>
      </c>
      <c r="I53" s="28">
        <f t="shared" si="37"/>
        <v>0.65</v>
      </c>
      <c r="J53" s="28">
        <f t="shared" si="37"/>
        <v>0.36232421826898603</v>
      </c>
      <c r="K53" s="28">
        <f t="shared" si="37"/>
        <v>0.35511383576629207</v>
      </c>
      <c r="L53" s="28">
        <f t="shared" si="37"/>
        <v>0.65</v>
      </c>
      <c r="M53" s="28">
        <f t="shared" si="37"/>
        <v>0.33773728598426084</v>
      </c>
      <c r="N53" s="28">
        <f t="shared" si="37"/>
        <v>0.3378375894439703</v>
      </c>
      <c r="O53" s="28">
        <f t="shared" si="37"/>
        <v>0.32989345395688857</v>
      </c>
      <c r="P53" s="28">
        <f t="shared" si="37"/>
        <v>0.3291358253422304</v>
      </c>
      <c r="Q53" s="28">
        <f t="shared" si="37"/>
        <v>0.35271252088207755</v>
      </c>
      <c r="R53" s="28">
        <f t="shared" si="37"/>
        <v>0.65</v>
      </c>
      <c r="S53" s="28">
        <f t="shared" si="37"/>
        <v>0.36413898742341183</v>
      </c>
      <c r="T53" s="28">
        <f t="shared" si="37"/>
        <v>0.37841649856950338</v>
      </c>
      <c r="U53" s="28">
        <f t="shared" si="37"/>
        <v>0.36015043084562581</v>
      </c>
      <c r="V53" s="28">
        <f t="shared" si="37"/>
        <v>0.33773728598426084</v>
      </c>
      <c r="W53" s="28">
        <f t="shared" si="37"/>
        <v>0.65</v>
      </c>
      <c r="X53" s="28">
        <f t="shared" si="37"/>
        <v>0.3551129725833313</v>
      </c>
      <c r="Y53" s="28">
        <f t="shared" si="37"/>
        <v>0.65</v>
      </c>
      <c r="Z53" s="28">
        <f t="shared" si="37"/>
        <v>0.36025910812640666</v>
      </c>
      <c r="AA53" s="28">
        <f t="shared" si="37"/>
        <v>0.65</v>
      </c>
      <c r="AB53" s="28">
        <f t="shared" si="37"/>
        <v>0.36461241822563978</v>
      </c>
      <c r="AC53" s="28">
        <f t="shared" si="37"/>
        <v>0.33773728598426084</v>
      </c>
      <c r="AD53" s="28">
        <f t="shared" si="37"/>
        <v>0.36025800912746825</v>
      </c>
      <c r="AE53" s="28">
        <f t="shared" si="37"/>
        <v>0.65</v>
      </c>
      <c r="AF53" s="28">
        <f t="shared" si="37"/>
        <v>0.65</v>
      </c>
      <c r="AG53" s="28">
        <f t="shared" si="37"/>
        <v>0.37800008782804623</v>
      </c>
      <c r="AH53" s="28">
        <f t="shared" si="37"/>
        <v>0.65</v>
      </c>
      <c r="AI53" s="28">
        <f t="shared" si="37"/>
        <v>0.39161181955299607</v>
      </c>
      <c r="AJ53" s="28">
        <f t="shared" si="37"/>
        <v>0.35358822310346932</v>
      </c>
      <c r="AK53" s="28">
        <f t="shared" ref="AK53:AP53" si="38">AK49</f>
        <v>0.65</v>
      </c>
      <c r="AL53" s="28">
        <f t="shared" si="38"/>
        <v>0.65</v>
      </c>
      <c r="AM53" s="28">
        <f t="shared" si="38"/>
        <v>0.65</v>
      </c>
      <c r="AN53" s="28">
        <f t="shared" si="38"/>
        <v>0.65</v>
      </c>
      <c r="AO53" s="28">
        <f t="shared" si="38"/>
        <v>0.65</v>
      </c>
      <c r="AP53" s="28">
        <f t="shared" si="38"/>
        <v>0.65</v>
      </c>
      <c r="AQ53" s="2"/>
    </row>
    <row r="54" spans="1:43" x14ac:dyDescent="0.25">
      <c r="A54" t="str">
        <f t="shared" si="2"/>
        <v>Electricity</v>
      </c>
      <c r="C54" t="str">
        <f t="shared" si="3"/>
        <v>C_ES-CK-OF_ELC</v>
      </c>
      <c r="E54" t="str">
        <f t="shared" si="4"/>
        <v>NR_ES-OF-Cook</v>
      </c>
      <c r="F54" s="28">
        <f t="shared" ref="F54:AJ54" si="39">F50</f>
        <v>0.69450253672349704</v>
      </c>
      <c r="G54" s="28">
        <f t="shared" si="39"/>
        <v>0.74605137718687997</v>
      </c>
      <c r="H54" s="28">
        <f t="shared" si="39"/>
        <v>0.6486901692689474</v>
      </c>
      <c r="I54" s="28">
        <f t="shared" si="39"/>
        <v>0.67437084470167807</v>
      </c>
      <c r="J54" s="28">
        <f t="shared" si="39"/>
        <v>0.6901446399921618</v>
      </c>
      <c r="K54" s="28">
        <f t="shared" si="39"/>
        <v>0.67640647811767896</v>
      </c>
      <c r="L54" s="28">
        <f t="shared" si="39"/>
        <v>0.67437084470167807</v>
      </c>
      <c r="M54" s="28">
        <f t="shared" si="39"/>
        <v>0.64331298166590423</v>
      </c>
      <c r="N54" s="28">
        <f t="shared" si="39"/>
        <v>0.64350196151450745</v>
      </c>
      <c r="O54" s="28">
        <f t="shared" si="39"/>
        <v>0.62836757780983876</v>
      </c>
      <c r="P54" s="28">
        <f t="shared" si="39"/>
        <v>0.62692974902342535</v>
      </c>
      <c r="Q54" s="28">
        <f t="shared" si="39"/>
        <v>0.67183474604551829</v>
      </c>
      <c r="R54" s="28">
        <f t="shared" si="39"/>
        <v>0.5997002918211215</v>
      </c>
      <c r="S54" s="28">
        <f t="shared" si="39"/>
        <v>0.69359824883111398</v>
      </c>
      <c r="T54" s="28">
        <f t="shared" si="39"/>
        <v>0.7207920251759955</v>
      </c>
      <c r="U54" s="28">
        <f t="shared" si="39"/>
        <v>0.68599976545710173</v>
      </c>
      <c r="V54" s="28">
        <f t="shared" si="39"/>
        <v>0.64331298166590423</v>
      </c>
      <c r="W54" s="28">
        <f t="shared" si="39"/>
        <v>0.7249518786572221</v>
      </c>
      <c r="X54" s="28">
        <f t="shared" si="39"/>
        <v>0.67640724585396772</v>
      </c>
      <c r="Y54" s="28">
        <f t="shared" si="39"/>
        <v>0.67995544906412542</v>
      </c>
      <c r="Z54" s="28">
        <f t="shared" si="39"/>
        <v>0.68620531835156295</v>
      </c>
      <c r="AA54" s="28">
        <f t="shared" si="39"/>
        <v>0.66050006194602917</v>
      </c>
      <c r="AB54" s="28">
        <f t="shared" si="39"/>
        <v>0.69450080694962646</v>
      </c>
      <c r="AC54" s="28">
        <f t="shared" si="39"/>
        <v>0.64331298166590423</v>
      </c>
      <c r="AD54" s="28">
        <f t="shared" si="39"/>
        <v>0.68620603805230873</v>
      </c>
      <c r="AE54" s="28">
        <f t="shared" si="39"/>
        <v>0.60498548055811319</v>
      </c>
      <c r="AF54" s="28">
        <f t="shared" si="39"/>
        <v>0.73019932164429424</v>
      </c>
      <c r="AG54" s="28">
        <f t="shared" si="39"/>
        <v>0.71999814113769534</v>
      </c>
      <c r="AH54" s="28">
        <f t="shared" si="39"/>
        <v>0.71580693921678551</v>
      </c>
      <c r="AI54" s="28">
        <f t="shared" si="39"/>
        <v>0.74593020818891442</v>
      </c>
      <c r="AJ54" s="28">
        <f t="shared" si="39"/>
        <v>0.67350147419790563</v>
      </c>
      <c r="AK54" s="28">
        <f t="shared" ref="AK54:AP54" si="40">AK50</f>
        <v>0.5997002918211215</v>
      </c>
      <c r="AL54" s="28">
        <f t="shared" si="40"/>
        <v>0.5997002918211215</v>
      </c>
      <c r="AM54" s="28">
        <f t="shared" si="40"/>
        <v>0.5997002918211215</v>
      </c>
      <c r="AN54" s="28">
        <f t="shared" si="40"/>
        <v>0.5997002918211215</v>
      </c>
      <c r="AO54" s="28">
        <f t="shared" si="40"/>
        <v>0.5997002918211215</v>
      </c>
      <c r="AP54" s="28">
        <f t="shared" si="40"/>
        <v>0.5997002918211215</v>
      </c>
      <c r="AQ54" s="2"/>
    </row>
    <row r="55" spans="1:43" x14ac:dyDescent="0.25">
      <c r="A55" t="str">
        <f t="shared" si="2"/>
        <v>Gases</v>
      </c>
      <c r="C55" t="str">
        <f t="shared" si="3"/>
        <v>C_ES-CK-OF_GAS</v>
      </c>
      <c r="E55" t="str">
        <f t="shared" si="4"/>
        <v>NR_ES-OF-Cook</v>
      </c>
      <c r="F55" s="28">
        <f t="shared" ref="F55:AJ55" si="41">F51</f>
        <v>0.51045730900080433</v>
      </c>
      <c r="G55" s="28">
        <f t="shared" si="41"/>
        <v>0.54834946367735704</v>
      </c>
      <c r="H55" s="28">
        <f t="shared" si="41"/>
        <v>0.47678598790679039</v>
      </c>
      <c r="I55" s="28">
        <f t="shared" si="41"/>
        <v>0.4956623274161735</v>
      </c>
      <c r="J55" s="28">
        <f t="shared" si="41"/>
        <v>0.45</v>
      </c>
      <c r="K55" s="28">
        <f t="shared" si="41"/>
        <v>0.49715815975108657</v>
      </c>
      <c r="L55" s="28">
        <f t="shared" si="41"/>
        <v>0.4956623274161735</v>
      </c>
      <c r="M55" s="28">
        <f t="shared" si="41"/>
        <v>0.47283325773160956</v>
      </c>
      <c r="N55" s="28">
        <f t="shared" si="41"/>
        <v>0.47297185613435555</v>
      </c>
      <c r="O55" s="28">
        <f t="shared" si="41"/>
        <v>0.46185085117421903</v>
      </c>
      <c r="P55" s="28">
        <f t="shared" si="41"/>
        <v>0.46079127022523247</v>
      </c>
      <c r="Q55" s="28">
        <f t="shared" si="41"/>
        <v>0.49379645906679304</v>
      </c>
      <c r="R55" s="28">
        <f t="shared" si="41"/>
        <v>0.44078242080273011</v>
      </c>
      <c r="S55" s="28">
        <f t="shared" si="41"/>
        <v>0.5097944275443933</v>
      </c>
      <c r="T55" s="28">
        <f t="shared" si="41"/>
        <v>0.52978125349711347</v>
      </c>
      <c r="U55" s="28">
        <f t="shared" si="41"/>
        <v>0.50421027556792397</v>
      </c>
      <c r="V55" s="28">
        <f t="shared" si="41"/>
        <v>0.47283325773160956</v>
      </c>
      <c r="W55" s="28">
        <f t="shared" si="41"/>
        <v>0.53284146971343083</v>
      </c>
      <c r="X55" s="28">
        <f t="shared" si="41"/>
        <v>0.49715999166568525</v>
      </c>
      <c r="Y55" s="28">
        <f t="shared" si="41"/>
        <v>0.49976719060669222</v>
      </c>
      <c r="Z55" s="28">
        <f t="shared" si="41"/>
        <v>0.50436436884512081</v>
      </c>
      <c r="AA55" s="28">
        <f t="shared" si="41"/>
        <v>0.45</v>
      </c>
      <c r="AB55" s="28">
        <f t="shared" si="41"/>
        <v>0.5104563268313923</v>
      </c>
      <c r="AC55" s="28">
        <f t="shared" si="41"/>
        <v>0.47283325773160956</v>
      </c>
      <c r="AD55" s="28">
        <f t="shared" si="41"/>
        <v>0.50436139170635896</v>
      </c>
      <c r="AE55" s="28">
        <f t="shared" si="41"/>
        <v>0.44466287326690557</v>
      </c>
      <c r="AF55" s="28">
        <f t="shared" si="41"/>
        <v>0.53669731526162578</v>
      </c>
      <c r="AG55" s="28">
        <f t="shared" si="41"/>
        <v>0.52920065631178292</v>
      </c>
      <c r="AH55" s="28">
        <f t="shared" si="41"/>
        <v>0.52611890426047569</v>
      </c>
      <c r="AI55" s="28">
        <f t="shared" si="41"/>
        <v>0.54825829656095759</v>
      </c>
      <c r="AJ55" s="28">
        <f t="shared" si="41"/>
        <v>0.49502196326974179</v>
      </c>
      <c r="AK55" s="28">
        <f t="shared" ref="AK55:AP55" si="42">AK51</f>
        <v>0.44078242080273011</v>
      </c>
      <c r="AL55" s="28">
        <f t="shared" si="42"/>
        <v>0.44078242080273011</v>
      </c>
      <c r="AM55" s="28">
        <f t="shared" si="42"/>
        <v>0.44078242080273011</v>
      </c>
      <c r="AN55" s="28">
        <f t="shared" si="42"/>
        <v>0.44078242080273011</v>
      </c>
      <c r="AO55" s="28">
        <f t="shared" si="42"/>
        <v>0.44078242080273011</v>
      </c>
      <c r="AP55" s="28">
        <f t="shared" si="42"/>
        <v>0.44078242080273011</v>
      </c>
      <c r="AQ55" s="2"/>
    </row>
    <row r="56" spans="1:43" x14ac:dyDescent="0.25">
      <c r="A56" t="str">
        <f t="shared" si="2"/>
        <v>LPG</v>
      </c>
      <c r="C56" t="str">
        <f t="shared" si="3"/>
        <v>C_ES-CK-OF_LPG</v>
      </c>
      <c r="E56" t="str">
        <f t="shared" si="4"/>
        <v>NR_ES-OF-Cook</v>
      </c>
      <c r="F56" s="28">
        <f t="shared" ref="F56:AJ56" si="43">F52</f>
        <v>0.47399779245621027</v>
      </c>
      <c r="G56" s="28">
        <f t="shared" si="43"/>
        <v>0.50917960381027716</v>
      </c>
      <c r="H56" s="28">
        <f t="shared" si="43"/>
        <v>0.44273004595327697</v>
      </c>
      <c r="I56" s="28">
        <f t="shared" si="43"/>
        <v>0.46025843691196611</v>
      </c>
      <c r="J56" s="28">
        <f t="shared" si="43"/>
        <v>0.45</v>
      </c>
      <c r="K56" s="28">
        <f t="shared" si="43"/>
        <v>0.45</v>
      </c>
      <c r="L56" s="28">
        <f t="shared" si="43"/>
        <v>0.46025843691196611</v>
      </c>
      <c r="M56" s="28">
        <f t="shared" si="43"/>
        <v>0.43905945035402083</v>
      </c>
      <c r="N56" s="28">
        <f t="shared" si="43"/>
        <v>0.43918884035973532</v>
      </c>
      <c r="O56" s="28">
        <f t="shared" si="43"/>
        <v>0.42885932203389837</v>
      </c>
      <c r="P56" s="28">
        <f t="shared" si="43"/>
        <v>0.45</v>
      </c>
      <c r="Q56" s="28">
        <f t="shared" si="43"/>
        <v>0.45852511541776936</v>
      </c>
      <c r="R56" s="28">
        <f t="shared" si="43"/>
        <v>0.40929684576721992</v>
      </c>
      <c r="S56" s="28">
        <f t="shared" si="43"/>
        <v>0.47338263464371028</v>
      </c>
      <c r="T56" s="28">
        <f t="shared" si="43"/>
        <v>0.49194107136345405</v>
      </c>
      <c r="U56" s="28">
        <f t="shared" si="43"/>
        <v>0.46819527707702419</v>
      </c>
      <c r="V56" s="28">
        <f t="shared" si="43"/>
        <v>0.43905945035402083</v>
      </c>
      <c r="W56" s="28">
        <f t="shared" si="43"/>
        <v>0.49478053759782237</v>
      </c>
      <c r="X56" s="28">
        <f t="shared" si="43"/>
        <v>0.45</v>
      </c>
      <c r="Y56" s="28">
        <f t="shared" si="43"/>
        <v>0.46407062786380548</v>
      </c>
      <c r="Z56" s="28">
        <f t="shared" si="43"/>
        <v>0.46833590453519136</v>
      </c>
      <c r="AA56" s="28">
        <f t="shared" si="43"/>
        <v>0.45079249086556639</v>
      </c>
      <c r="AB56" s="28">
        <f t="shared" si="43"/>
        <v>0.47399636686334562</v>
      </c>
      <c r="AC56" s="28">
        <f t="shared" si="43"/>
        <v>0.43905945035402083</v>
      </c>
      <c r="AD56" s="28">
        <f t="shared" si="43"/>
        <v>0.4683354297979781</v>
      </c>
      <c r="AE56" s="28">
        <f t="shared" si="43"/>
        <v>0.41290181214459232</v>
      </c>
      <c r="AF56" s="28">
        <f t="shared" si="43"/>
        <v>0.49836110602453759</v>
      </c>
      <c r="AG56" s="28">
        <f t="shared" si="43"/>
        <v>0.49139976018145315</v>
      </c>
      <c r="AH56" s="28">
        <f t="shared" si="43"/>
        <v>0.48853674807877251</v>
      </c>
      <c r="AI56" s="28">
        <f t="shared" si="43"/>
        <v>0.50909826394741275</v>
      </c>
      <c r="AJ56" s="28">
        <f t="shared" si="43"/>
        <v>0.45</v>
      </c>
      <c r="AK56" s="28">
        <f t="shared" ref="AK56:AP56" si="44">AK52</f>
        <v>0.40929684576721992</v>
      </c>
      <c r="AL56" s="28">
        <f t="shared" si="44"/>
        <v>0.40929684576721992</v>
      </c>
      <c r="AM56" s="28">
        <f t="shared" si="44"/>
        <v>0.40929684576721992</v>
      </c>
      <c r="AN56" s="28">
        <f t="shared" si="44"/>
        <v>0.40929684576721992</v>
      </c>
      <c r="AO56" s="28">
        <f t="shared" si="44"/>
        <v>0.40929684576721992</v>
      </c>
      <c r="AP56" s="28">
        <f t="shared" si="44"/>
        <v>0.40929684576721992</v>
      </c>
    </row>
    <row r="60" spans="1:43" x14ac:dyDescent="0.25">
      <c r="E60" s="3" t="s">
        <v>72</v>
      </c>
    </row>
    <row r="61" spans="1:43" ht="15.75" thickBot="1" x14ac:dyDescent="0.3">
      <c r="C61" s="178" t="s">
        <v>42</v>
      </c>
      <c r="D61" s="178" t="s">
        <v>47</v>
      </c>
      <c r="E61" s="178" t="s">
        <v>34</v>
      </c>
      <c r="F61" s="177" t="s">
        <v>0</v>
      </c>
      <c r="G61" s="177" t="s">
        <v>1</v>
      </c>
      <c r="H61" s="177" t="s">
        <v>2</v>
      </c>
      <c r="I61" s="177" t="s">
        <v>33</v>
      </c>
      <c r="J61" s="177" t="s">
        <v>3</v>
      </c>
      <c r="K61" s="177" t="s">
        <v>4</v>
      </c>
      <c r="L61" s="177" t="s">
        <v>5</v>
      </c>
      <c r="M61" s="177" t="s">
        <v>6</v>
      </c>
      <c r="N61" s="177" t="s">
        <v>7</v>
      </c>
      <c r="O61" s="177" t="s">
        <v>9</v>
      </c>
      <c r="P61" s="177" t="s">
        <v>10</v>
      </c>
      <c r="Q61" s="177" t="s">
        <v>11</v>
      </c>
      <c r="R61" s="177" t="s">
        <v>8</v>
      </c>
      <c r="S61" s="177" t="s">
        <v>12</v>
      </c>
      <c r="T61" s="177" t="s">
        <v>13</v>
      </c>
      <c r="U61" s="177" t="s">
        <v>14</v>
      </c>
      <c r="V61" s="177" t="s">
        <v>15</v>
      </c>
      <c r="W61" s="177" t="s">
        <v>16</v>
      </c>
      <c r="X61" s="177" t="s">
        <v>17</v>
      </c>
      <c r="Y61" s="177" t="s">
        <v>18</v>
      </c>
      <c r="Z61" s="177" t="s">
        <v>19</v>
      </c>
      <c r="AA61" s="177" t="s">
        <v>20</v>
      </c>
      <c r="AB61" s="177" t="s">
        <v>21</v>
      </c>
      <c r="AC61" s="177" t="s">
        <v>22</v>
      </c>
      <c r="AD61" s="177" t="s">
        <v>23</v>
      </c>
      <c r="AE61" s="177" t="s">
        <v>24</v>
      </c>
      <c r="AF61" s="177" t="s">
        <v>25</v>
      </c>
      <c r="AG61" s="177" t="s">
        <v>26</v>
      </c>
      <c r="AH61" s="177" t="s">
        <v>27</v>
      </c>
      <c r="AI61" s="177" t="s">
        <v>28</v>
      </c>
      <c r="AJ61" s="177" t="s">
        <v>29</v>
      </c>
      <c r="AK61" s="177" t="s">
        <v>121</v>
      </c>
      <c r="AL61" s="177" t="s">
        <v>122</v>
      </c>
      <c r="AM61" s="177" t="s">
        <v>124</v>
      </c>
      <c r="AN61" s="177" t="s">
        <v>125</v>
      </c>
      <c r="AO61" s="177" t="s">
        <v>126</v>
      </c>
      <c r="AP61" s="177" t="s">
        <v>123</v>
      </c>
    </row>
    <row r="62" spans="1:43" x14ac:dyDescent="0.25">
      <c r="A62" t="str">
        <f>A33</f>
        <v>Biomass and wastes</v>
      </c>
      <c r="C62" t="str">
        <f>C33</f>
        <v>C_ES-CK-HO_BIO</v>
      </c>
      <c r="F62" s="1">
        <f>SUMPRODUCT(IDEES!E135:E138,IDEES!E164:E167)/'Building stock'!G6</f>
        <v>3.1530748361570098E-2</v>
      </c>
      <c r="G62" s="1">
        <f>SUMPRODUCT(IDEES!F135:F138,IDEES!F164:F167)/'Building stock'!H6</f>
        <v>2.8206744902825022E-2</v>
      </c>
      <c r="H62" s="1">
        <f>SUMPRODUCT(IDEES!G135:G138,IDEES!G164:G167)/'Building stock'!I6</f>
        <v>1.806502616251441E-2</v>
      </c>
      <c r="I62" s="1">
        <f>SUMPRODUCT(IDEES!H135:H138,IDEES!H164:H167)/'Building stock'!J6</f>
        <v>2.607508974840524E-2</v>
      </c>
      <c r="J62" s="1">
        <f>SUMPRODUCT(IDEES!I135:I138,IDEES!I164:I167)/'Building stock'!K6</f>
        <v>0.13806473472810213</v>
      </c>
      <c r="K62" s="1">
        <f>SUMPRODUCT(IDEES!J135:J138,IDEES!J164:J167)/'Building stock'!L6</f>
        <v>3.0247839647684314E-2</v>
      </c>
      <c r="L62" s="1">
        <f>SUMPRODUCT(IDEES!K135:K138,IDEES!K164:K167)/'Building stock'!M6</f>
        <v>2.0286551092556195E-2</v>
      </c>
      <c r="M62" s="1">
        <f>SUMPRODUCT(IDEES!L135:L138,IDEES!L164:L167)/'Building stock'!N6</f>
        <v>0.41786314363318722</v>
      </c>
      <c r="N62" s="1">
        <f>SUMPRODUCT(IDEES!M135:M138,IDEES!M164:M167)/'Building stock'!O6</f>
        <v>0.64443989126169121</v>
      </c>
      <c r="O62" s="1">
        <f>SUMPRODUCT(IDEES!N135:N138,IDEES!N164:N167)/'Building stock'!P6</f>
        <v>7.8391657981882079E-2</v>
      </c>
      <c r="P62" s="1">
        <f>SUMPRODUCT(IDEES!O135:O138,IDEES!O164:O167)/'Building stock'!Q6</f>
        <v>0.18327732168962976</v>
      </c>
      <c r="Q62" s="1">
        <f>SUMPRODUCT(IDEES!P135:P138,IDEES!P164:P167)/'Building stock'!R6</f>
        <v>3.6120937755964914E-2</v>
      </c>
      <c r="R62" s="1">
        <f>SUMPRODUCT(IDEES!Q135:Q138,IDEES!Q164:Q167)/'Building stock'!S6</f>
        <v>0.14548207335081728</v>
      </c>
      <c r="S62" s="1">
        <f>SUMPRODUCT(IDEES!R135:R138,IDEES!R164:R167)/'Building stock'!T6</f>
        <v>4.1653375965570894E-2</v>
      </c>
      <c r="T62" s="1">
        <f>SUMPRODUCT(IDEES!S135:S138,IDEES!S164:S167)/'Building stock'!U6</f>
        <v>1.4331925010469392E-2</v>
      </c>
      <c r="U62" s="1">
        <f>SUMPRODUCT(IDEES!T135:T138,IDEES!T164:T167)/'Building stock'!V6</f>
        <v>4.0350887062768195E-2</v>
      </c>
      <c r="V62" s="1">
        <f>SUMPRODUCT(IDEES!U135:U138,IDEES!U164:U167)/'Building stock'!W6</f>
        <v>3.8228002198117353E-2</v>
      </c>
      <c r="W62" s="1">
        <f>SUMPRODUCT(IDEES!V135:V138,IDEES!V164:V167)/'Building stock'!X6</f>
        <v>7.3652409341071437E-2</v>
      </c>
      <c r="X62" s="1">
        <f>SUMPRODUCT(IDEES!W135:W138,IDEES!W164:W167)/'Building stock'!Y6</f>
        <v>1.6144024879774441E-2</v>
      </c>
      <c r="Y62" s="1">
        <f>SUMPRODUCT(IDEES!X135:X138,IDEES!X164:X167)/'Building stock'!Z6</f>
        <v>7.6370284882021104E-3</v>
      </c>
      <c r="Z62" s="1">
        <f>SUMPRODUCT(IDEES!Y135:Y138,IDEES!Y164:Y167)/'Building stock'!AA6</f>
        <v>8.494090813480433E-2</v>
      </c>
      <c r="AA62" s="1">
        <f>SUMPRODUCT(IDEES!Z135:Z138,IDEES!Z164:Z167)/'Building stock'!AB6</f>
        <v>0.15806963875962121</v>
      </c>
      <c r="AB62" s="1">
        <f>SUMPRODUCT(IDEES!AA135:AA138,IDEES!AA164:AA167)/'Building stock'!AC6</f>
        <v>0.19410762922052147</v>
      </c>
      <c r="AC62" s="1">
        <f>SUMPRODUCT(IDEES!AB135:AB138,IDEES!AB164:AB167)/'Building stock'!AD6</f>
        <v>0.42015660044467334</v>
      </c>
      <c r="AD62" s="1">
        <f>SUMPRODUCT(IDEES!AC135:AC138,IDEES!AC164:AC167)/'Building stock'!AE6</f>
        <v>6.078162974718633E-2</v>
      </c>
      <c r="AE62" s="1">
        <f>SUMPRODUCT(IDEES!AD135:AD138,IDEES!AD164:AD167)/'Building stock'!AF6</f>
        <v>7.288088263563286E-2</v>
      </c>
      <c r="AF62" s="1">
        <f>SUMPRODUCT(IDEES!AE135:AE138,IDEES!AE164:AE167)/'Building stock'!AG6</f>
        <v>1.8042511788895658E-2</v>
      </c>
      <c r="AG62" s="1">
        <f>SUMPRODUCT(IDEES!AF135:AF138,IDEES!AF164:AF167)/'Building stock'!AH6</f>
        <v>0.16311339437216296</v>
      </c>
      <c r="AH62" s="1">
        <f>SUMPRODUCT(IDEES!AG135:AG138,IDEES!AG164:AG167)/'Building stock'!AI6</f>
        <v>6.157063425342247E-2</v>
      </c>
      <c r="AI62" s="1">
        <f>SUMPRODUCT(IDEES!AH135:AH138,IDEES!AH164:AH167)/'Building stock'!AJ6</f>
        <v>1.2718760644572646E-2</v>
      </c>
      <c r="AJ62" s="1">
        <f>SUMPRODUCT(IDEES!AI135:AI138,IDEES!AI164:AI167)/'Building stock'!AK6</f>
        <v>6.3769667486966067E-2</v>
      </c>
      <c r="AK62" s="1">
        <f>SUMPRODUCT(IDEES!AJ135:AJ138,IDEES!AJ164:AJ167)/'Building stock'!AL6</f>
        <v>0.12456258147592845</v>
      </c>
      <c r="AL62" s="1">
        <f>SUMPRODUCT(IDEES!AK135:AK138,IDEES!AK164:AK167)/'Building stock'!AM6</f>
        <v>5.2940568592983687E-3</v>
      </c>
      <c r="AM62" s="1">
        <f>SUMPRODUCT(IDEES!AL135:AL138,IDEES!AL164:AL167)/'Building stock'!AN6</f>
        <v>9.2350263754587547E-2</v>
      </c>
      <c r="AN62" s="1">
        <f>SUMPRODUCT(IDEES!AM135:AM138,IDEES!AM164:AM167)/'Building stock'!AO6</f>
        <v>5.7735165402051453E-2</v>
      </c>
      <c r="AO62" s="1">
        <f>SUMPRODUCT(IDEES!AN135:AN138,IDEES!AN164:AN167)/'Building stock'!AP6</f>
        <v>3.276748539335015E-2</v>
      </c>
      <c r="AP62" s="1">
        <f>SUMPRODUCT(IDEES!AO135:AO138,IDEES!AO164:AO167)/'Building stock'!AQ6</f>
        <v>8.1440146428663651E-2</v>
      </c>
    </row>
    <row r="63" spans="1:43" x14ac:dyDescent="0.25">
      <c r="A63" t="str">
        <f t="shared" ref="A63:A85" si="45">A34</f>
        <v>Electricity</v>
      </c>
      <c r="C63" t="str">
        <f t="shared" ref="C63:C85" si="46">C34</f>
        <v>C_ES-CK-HO_ELC</v>
      </c>
      <c r="F63" s="1">
        <f>F62</f>
        <v>3.1530748361570098E-2</v>
      </c>
      <c r="G63" s="1">
        <f t="shared" ref="G63:AJ65" si="47">G62</f>
        <v>2.8206744902825022E-2</v>
      </c>
      <c r="H63" s="1">
        <f t="shared" si="47"/>
        <v>1.806502616251441E-2</v>
      </c>
      <c r="I63" s="1">
        <f t="shared" si="47"/>
        <v>2.607508974840524E-2</v>
      </c>
      <c r="J63" s="1">
        <f t="shared" si="47"/>
        <v>0.13806473472810213</v>
      </c>
      <c r="K63" s="1">
        <f t="shared" si="47"/>
        <v>3.0247839647684314E-2</v>
      </c>
      <c r="L63" s="1">
        <f t="shared" si="47"/>
        <v>2.0286551092556195E-2</v>
      </c>
      <c r="M63" s="1">
        <f t="shared" si="47"/>
        <v>0.41786314363318722</v>
      </c>
      <c r="N63" s="1">
        <f t="shared" si="47"/>
        <v>0.64443989126169121</v>
      </c>
      <c r="O63" s="1">
        <f t="shared" si="47"/>
        <v>7.8391657981882079E-2</v>
      </c>
      <c r="P63" s="1">
        <f t="shared" si="47"/>
        <v>0.18327732168962976</v>
      </c>
      <c r="Q63" s="1">
        <f t="shared" si="47"/>
        <v>3.6120937755964914E-2</v>
      </c>
      <c r="R63" s="1">
        <f t="shared" si="47"/>
        <v>0.14548207335081728</v>
      </c>
      <c r="S63" s="1">
        <f t="shared" si="47"/>
        <v>4.1653375965570894E-2</v>
      </c>
      <c r="T63" s="1">
        <f t="shared" si="47"/>
        <v>1.4331925010469392E-2</v>
      </c>
      <c r="U63" s="1">
        <f t="shared" si="47"/>
        <v>4.0350887062768195E-2</v>
      </c>
      <c r="V63" s="1">
        <f t="shared" si="47"/>
        <v>3.8228002198117353E-2</v>
      </c>
      <c r="W63" s="1">
        <f t="shared" si="47"/>
        <v>7.3652409341071437E-2</v>
      </c>
      <c r="X63" s="1">
        <f t="shared" si="47"/>
        <v>1.6144024879774441E-2</v>
      </c>
      <c r="Y63" s="1">
        <f t="shared" si="47"/>
        <v>7.6370284882021104E-3</v>
      </c>
      <c r="Z63" s="1">
        <f t="shared" si="47"/>
        <v>8.494090813480433E-2</v>
      </c>
      <c r="AA63" s="1">
        <f t="shared" si="47"/>
        <v>0.15806963875962121</v>
      </c>
      <c r="AB63" s="1">
        <f t="shared" si="47"/>
        <v>0.19410762922052147</v>
      </c>
      <c r="AC63" s="1">
        <f t="shared" si="47"/>
        <v>0.42015660044467334</v>
      </c>
      <c r="AD63" s="1">
        <f t="shared" si="47"/>
        <v>6.078162974718633E-2</v>
      </c>
      <c r="AE63" s="1">
        <f t="shared" si="47"/>
        <v>7.288088263563286E-2</v>
      </c>
      <c r="AF63" s="1">
        <f t="shared" si="47"/>
        <v>1.8042511788895658E-2</v>
      </c>
      <c r="AG63" s="1">
        <f t="shared" si="47"/>
        <v>0.16311339437216296</v>
      </c>
      <c r="AH63" s="1">
        <f t="shared" si="47"/>
        <v>6.157063425342247E-2</v>
      </c>
      <c r="AI63" s="1">
        <f t="shared" si="47"/>
        <v>1.2718760644572646E-2</v>
      </c>
      <c r="AJ63" s="1">
        <f t="shared" si="47"/>
        <v>6.3769667486966067E-2</v>
      </c>
      <c r="AK63" s="1">
        <f t="shared" ref="AK63:AP63" si="48">AK62</f>
        <v>0.12456258147592845</v>
      </c>
      <c r="AL63" s="1">
        <f t="shared" si="48"/>
        <v>5.2940568592983687E-3</v>
      </c>
      <c r="AM63" s="1">
        <f t="shared" si="48"/>
        <v>9.2350263754587547E-2</v>
      </c>
      <c r="AN63" s="1">
        <f t="shared" si="48"/>
        <v>5.7735165402051453E-2</v>
      </c>
      <c r="AO63" s="1">
        <f t="shared" si="48"/>
        <v>3.276748539335015E-2</v>
      </c>
      <c r="AP63" s="1">
        <f t="shared" si="48"/>
        <v>8.1440146428663651E-2</v>
      </c>
    </row>
    <row r="64" spans="1:43" x14ac:dyDescent="0.25">
      <c r="A64" t="str">
        <f t="shared" si="45"/>
        <v>Gases</v>
      </c>
      <c r="C64" t="str">
        <f t="shared" si="46"/>
        <v>C_ES-CK-HO_GAS</v>
      </c>
      <c r="F64" s="1">
        <f t="shared" ref="F64:F65" si="49">F63</f>
        <v>3.1530748361570098E-2</v>
      </c>
      <c r="G64" s="1">
        <f t="shared" si="47"/>
        <v>2.8206744902825022E-2</v>
      </c>
      <c r="H64" s="1">
        <f t="shared" si="47"/>
        <v>1.806502616251441E-2</v>
      </c>
      <c r="I64" s="1">
        <f t="shared" si="47"/>
        <v>2.607508974840524E-2</v>
      </c>
      <c r="J64" s="1">
        <f t="shared" si="47"/>
        <v>0.13806473472810213</v>
      </c>
      <c r="K64" s="1">
        <f t="shared" si="47"/>
        <v>3.0247839647684314E-2</v>
      </c>
      <c r="L64" s="1">
        <f t="shared" si="47"/>
        <v>2.0286551092556195E-2</v>
      </c>
      <c r="M64" s="1">
        <f t="shared" si="47"/>
        <v>0.41786314363318722</v>
      </c>
      <c r="N64" s="1">
        <f t="shared" si="47"/>
        <v>0.64443989126169121</v>
      </c>
      <c r="O64" s="1">
        <f t="shared" si="47"/>
        <v>7.8391657981882079E-2</v>
      </c>
      <c r="P64" s="1">
        <f t="shared" si="47"/>
        <v>0.18327732168962976</v>
      </c>
      <c r="Q64" s="1">
        <f t="shared" si="47"/>
        <v>3.6120937755964914E-2</v>
      </c>
      <c r="R64" s="1">
        <f t="shared" si="47"/>
        <v>0.14548207335081728</v>
      </c>
      <c r="S64" s="1">
        <f t="shared" si="47"/>
        <v>4.1653375965570894E-2</v>
      </c>
      <c r="T64" s="1">
        <f t="shared" si="47"/>
        <v>1.4331925010469392E-2</v>
      </c>
      <c r="U64" s="1">
        <f t="shared" si="47"/>
        <v>4.0350887062768195E-2</v>
      </c>
      <c r="V64" s="1">
        <f t="shared" si="47"/>
        <v>3.8228002198117353E-2</v>
      </c>
      <c r="W64" s="1">
        <f t="shared" si="47"/>
        <v>7.3652409341071437E-2</v>
      </c>
      <c r="X64" s="1">
        <f t="shared" si="47"/>
        <v>1.6144024879774441E-2</v>
      </c>
      <c r="Y64" s="1">
        <f t="shared" si="47"/>
        <v>7.6370284882021104E-3</v>
      </c>
      <c r="Z64" s="1">
        <f t="shared" si="47"/>
        <v>8.494090813480433E-2</v>
      </c>
      <c r="AA64" s="1">
        <f t="shared" si="47"/>
        <v>0.15806963875962121</v>
      </c>
      <c r="AB64" s="1">
        <f t="shared" si="47"/>
        <v>0.19410762922052147</v>
      </c>
      <c r="AC64" s="1">
        <f t="shared" si="47"/>
        <v>0.42015660044467334</v>
      </c>
      <c r="AD64" s="1">
        <f t="shared" si="47"/>
        <v>6.078162974718633E-2</v>
      </c>
      <c r="AE64" s="1">
        <f t="shared" si="47"/>
        <v>7.288088263563286E-2</v>
      </c>
      <c r="AF64" s="1">
        <f t="shared" si="47"/>
        <v>1.8042511788895658E-2</v>
      </c>
      <c r="AG64" s="1">
        <f t="shared" si="47"/>
        <v>0.16311339437216296</v>
      </c>
      <c r="AH64" s="1">
        <f t="shared" si="47"/>
        <v>6.157063425342247E-2</v>
      </c>
      <c r="AI64" s="1">
        <f t="shared" si="47"/>
        <v>1.2718760644572646E-2</v>
      </c>
      <c r="AJ64" s="1">
        <f t="shared" si="47"/>
        <v>6.3769667486966067E-2</v>
      </c>
      <c r="AK64" s="1">
        <f t="shared" ref="AK64:AP64" si="50">AK63</f>
        <v>0.12456258147592845</v>
      </c>
      <c r="AL64" s="1">
        <f t="shared" si="50"/>
        <v>5.2940568592983687E-3</v>
      </c>
      <c r="AM64" s="1">
        <f t="shared" si="50"/>
        <v>9.2350263754587547E-2</v>
      </c>
      <c r="AN64" s="1">
        <f t="shared" si="50"/>
        <v>5.7735165402051453E-2</v>
      </c>
      <c r="AO64" s="1">
        <f t="shared" si="50"/>
        <v>3.276748539335015E-2</v>
      </c>
      <c r="AP64" s="1">
        <f t="shared" si="50"/>
        <v>8.1440146428663651E-2</v>
      </c>
    </row>
    <row r="65" spans="1:42" x14ac:dyDescent="0.25">
      <c r="A65" t="str">
        <f t="shared" si="45"/>
        <v>LPG</v>
      </c>
      <c r="C65" t="str">
        <f t="shared" si="46"/>
        <v>C_ES-CK-HO_LPG</v>
      </c>
      <c r="F65" s="1">
        <f t="shared" si="49"/>
        <v>3.1530748361570098E-2</v>
      </c>
      <c r="G65" s="1">
        <f t="shared" si="47"/>
        <v>2.8206744902825022E-2</v>
      </c>
      <c r="H65" s="1">
        <f t="shared" si="47"/>
        <v>1.806502616251441E-2</v>
      </c>
      <c r="I65" s="1">
        <f t="shared" si="47"/>
        <v>2.607508974840524E-2</v>
      </c>
      <c r="J65" s="1">
        <f t="shared" si="47"/>
        <v>0.13806473472810213</v>
      </c>
      <c r="K65" s="1">
        <f t="shared" si="47"/>
        <v>3.0247839647684314E-2</v>
      </c>
      <c r="L65" s="1">
        <f t="shared" si="47"/>
        <v>2.0286551092556195E-2</v>
      </c>
      <c r="M65" s="1">
        <f t="shared" si="47"/>
        <v>0.41786314363318722</v>
      </c>
      <c r="N65" s="1">
        <f t="shared" si="47"/>
        <v>0.64443989126169121</v>
      </c>
      <c r="O65" s="1">
        <f t="shared" si="47"/>
        <v>7.8391657981882079E-2</v>
      </c>
      <c r="P65" s="1">
        <f t="shared" si="47"/>
        <v>0.18327732168962976</v>
      </c>
      <c r="Q65" s="1">
        <f t="shared" si="47"/>
        <v>3.6120937755964914E-2</v>
      </c>
      <c r="R65" s="1">
        <f t="shared" si="47"/>
        <v>0.14548207335081728</v>
      </c>
      <c r="S65" s="1">
        <f t="shared" si="47"/>
        <v>4.1653375965570894E-2</v>
      </c>
      <c r="T65" s="1">
        <f t="shared" si="47"/>
        <v>1.4331925010469392E-2</v>
      </c>
      <c r="U65" s="1">
        <f t="shared" si="47"/>
        <v>4.0350887062768195E-2</v>
      </c>
      <c r="V65" s="1">
        <f t="shared" si="47"/>
        <v>3.8228002198117353E-2</v>
      </c>
      <c r="W65" s="1">
        <f t="shared" si="47"/>
        <v>7.3652409341071437E-2</v>
      </c>
      <c r="X65" s="1">
        <f t="shared" si="47"/>
        <v>1.6144024879774441E-2</v>
      </c>
      <c r="Y65" s="1">
        <f t="shared" si="47"/>
        <v>7.6370284882021104E-3</v>
      </c>
      <c r="Z65" s="1">
        <f t="shared" si="47"/>
        <v>8.494090813480433E-2</v>
      </c>
      <c r="AA65" s="1">
        <f t="shared" si="47"/>
        <v>0.15806963875962121</v>
      </c>
      <c r="AB65" s="1">
        <f t="shared" si="47"/>
        <v>0.19410762922052147</v>
      </c>
      <c r="AC65" s="1">
        <f t="shared" si="47"/>
        <v>0.42015660044467334</v>
      </c>
      <c r="AD65" s="1">
        <f t="shared" si="47"/>
        <v>6.078162974718633E-2</v>
      </c>
      <c r="AE65" s="1">
        <f t="shared" si="47"/>
        <v>7.288088263563286E-2</v>
      </c>
      <c r="AF65" s="1">
        <f t="shared" si="47"/>
        <v>1.8042511788895658E-2</v>
      </c>
      <c r="AG65" s="1">
        <f t="shared" si="47"/>
        <v>0.16311339437216296</v>
      </c>
      <c r="AH65" s="1">
        <f t="shared" si="47"/>
        <v>6.157063425342247E-2</v>
      </c>
      <c r="AI65" s="1">
        <f t="shared" si="47"/>
        <v>1.2718760644572646E-2</v>
      </c>
      <c r="AJ65" s="1">
        <f t="shared" si="47"/>
        <v>6.3769667486966067E-2</v>
      </c>
      <c r="AK65" s="1">
        <f t="shared" ref="AK65:AP65" si="51">AK64</f>
        <v>0.12456258147592845</v>
      </c>
      <c r="AL65" s="1">
        <f t="shared" si="51"/>
        <v>5.2940568592983687E-3</v>
      </c>
      <c r="AM65" s="1">
        <f t="shared" si="51"/>
        <v>9.2350263754587547E-2</v>
      </c>
      <c r="AN65" s="1">
        <f t="shared" si="51"/>
        <v>5.7735165402051453E-2</v>
      </c>
      <c r="AO65" s="1">
        <f t="shared" si="51"/>
        <v>3.276748539335015E-2</v>
      </c>
      <c r="AP65" s="1">
        <f t="shared" si="51"/>
        <v>8.1440146428663651E-2</v>
      </c>
    </row>
    <row r="66" spans="1:42" x14ac:dyDescent="0.25">
      <c r="A66" t="str">
        <f t="shared" si="45"/>
        <v>Biomass and wastes</v>
      </c>
      <c r="C66" t="str">
        <f t="shared" si="46"/>
        <v>C_ES-CK-HR_BIO</v>
      </c>
      <c r="F66" s="1">
        <f>SUMPRODUCT(IDEES!E135:E138,IDEES!E192:E195)/'Building stock'!G7</f>
        <v>7.925953701246985E-2</v>
      </c>
      <c r="G66" s="1">
        <f>SUMPRODUCT(IDEES!F135:F138,IDEES!F192:F195)/'Building stock'!H7</f>
        <v>0.2292845056880661</v>
      </c>
      <c r="H66" s="1">
        <f>SUMPRODUCT(IDEES!G135:G138,IDEES!G192:G195)/'Building stock'!I7</f>
        <v>1.215927321216465</v>
      </c>
      <c r="I66" s="1">
        <f>SUMPRODUCT(IDEES!H135:H138,IDEES!H192:H195)/'Building stock'!J7</f>
        <v>6.9374569974411979E-2</v>
      </c>
      <c r="J66" s="1">
        <f>SUMPRODUCT(IDEES!I135:I138,IDEES!I192:I195)/'Building stock'!K7</f>
        <v>0.1124814350226525</v>
      </c>
      <c r="K66" s="1">
        <f>SUMPRODUCT(IDEES!J135:J138,IDEES!J192:J195)/'Building stock'!L7</f>
        <v>2.1024571989423122</v>
      </c>
      <c r="L66" s="1">
        <f>SUMPRODUCT(IDEES!K135:K138,IDEES!K192:K195)/'Building stock'!M7</f>
        <v>9.1738729664562049E-2</v>
      </c>
      <c r="M66" s="1">
        <f>SUMPRODUCT(IDEES!L135:L138,IDEES!L192:L195)/'Building stock'!N7</f>
        <v>7.1578740811998609E-2</v>
      </c>
      <c r="N66" s="1">
        <f>SUMPRODUCT(IDEES!M135:M138,IDEES!M192:M195)/'Building stock'!O7</f>
        <v>0.15066105301235791</v>
      </c>
      <c r="O66" s="1">
        <f>SUMPRODUCT(IDEES!N135:N138,IDEES!N192:N195)/'Building stock'!P7</f>
        <v>0.41513341468792425</v>
      </c>
      <c r="P66" s="1">
        <f>SUMPRODUCT(IDEES!O135:O138,IDEES!O192:O195)/'Building stock'!Q7</f>
        <v>6.4124768155699369E-2</v>
      </c>
      <c r="Q66" s="1">
        <f>SUMPRODUCT(IDEES!P135:P138,IDEES!P192:P195)/'Building stock'!R7</f>
        <v>0.26227268968642703</v>
      </c>
      <c r="R66" s="1">
        <f>SUMPRODUCT(IDEES!Q135:Q138,IDEES!Q192:Q195)/'Building stock'!S7</f>
        <v>0.11014168148168769</v>
      </c>
      <c r="S66" s="1">
        <f>SUMPRODUCT(IDEES!R135:R138,IDEES!R192:R195)/'Building stock'!T7</f>
        <v>0.15044430271159417</v>
      </c>
      <c r="T66" s="1">
        <f>SUMPRODUCT(IDEES!S135:S138,IDEES!S192:S195)/'Building stock'!U7</f>
        <v>0.11311090777769209</v>
      </c>
      <c r="U66" s="1">
        <f>SUMPRODUCT(IDEES!T135:T138,IDEES!T192:T195)/'Building stock'!V7</f>
        <v>0.14452896158559234</v>
      </c>
      <c r="V66" s="1">
        <f>SUMPRODUCT(IDEES!U135:U138,IDEES!U192:U195)/'Building stock'!W7</f>
        <v>3.1207703764186943E-2</v>
      </c>
      <c r="W66" s="1">
        <f>SUMPRODUCT(IDEES!V135:V138,IDEES!V192:V195)/'Building stock'!X7</f>
        <v>0.55591986391968673</v>
      </c>
      <c r="X66" s="1">
        <f>SUMPRODUCT(IDEES!W135:W138,IDEES!W192:W195)/'Building stock'!Y7</f>
        <v>0.40152903218767527</v>
      </c>
      <c r="Y66" s="1">
        <f>SUMPRODUCT(IDEES!X135:X138,IDEES!X192:X195)/'Building stock'!Z7</f>
        <v>0.13640162540287543</v>
      </c>
      <c r="Z66" s="1">
        <f>SUMPRODUCT(IDEES!Y135:Y138,IDEES!Y192:Y195)/'Building stock'!AA7</f>
        <v>0.31403307209620135</v>
      </c>
      <c r="AA66" s="1">
        <f>SUMPRODUCT(IDEES!Z135:Z138,IDEES!Z192:Z195)/'Building stock'!AB7</f>
        <v>0.10436952597691548</v>
      </c>
      <c r="AB66" s="1">
        <f>SUMPRODUCT(IDEES!AA135:AA138,IDEES!AA192:AA195)/'Building stock'!AC7</f>
        <v>0.313671444495496</v>
      </c>
      <c r="AC66" s="1">
        <f>SUMPRODUCT(IDEES!AB135:AB138,IDEES!AB192:AB195)/'Building stock'!AD7</f>
        <v>0.26809530584053859</v>
      </c>
      <c r="AD66" s="1">
        <f>SUMPRODUCT(IDEES!AC135:AC138,IDEES!AC192:AC195)/'Building stock'!AE7</f>
        <v>0.29169144174543238</v>
      </c>
      <c r="AE66" s="1">
        <f>SUMPRODUCT(IDEES!AD135:AD138,IDEES!AD192:AD195)/'Building stock'!AF7</f>
        <v>0.3889777063140093</v>
      </c>
      <c r="AF66" s="1">
        <f>SUMPRODUCT(IDEES!AE135:AE138,IDEES!AE192:AE195)/'Building stock'!AG7</f>
        <v>0.64538235934775134</v>
      </c>
      <c r="AG66" s="1">
        <f>SUMPRODUCT(IDEES!AF135:AF138,IDEES!AF192:AF195)/'Building stock'!AH7</f>
        <v>0.12020558821820025</v>
      </c>
      <c r="AH66" s="1">
        <f>SUMPRODUCT(IDEES!AG135:AG138,IDEES!AG192:AG195)/'Building stock'!AI7</f>
        <v>0.25633673117169586</v>
      </c>
      <c r="AI66" s="1">
        <f>SUMPRODUCT(IDEES!AH135:AH138,IDEES!AH192:AH195)/'Building stock'!AJ7</f>
        <v>0.30531851729243265</v>
      </c>
      <c r="AJ66" s="1">
        <f>SUMPRODUCT(IDEES!AI135:AI138,IDEES!AI192:AI195)/'Building stock'!AK7</f>
        <v>0.18367151164487919</v>
      </c>
      <c r="AK66" s="1">
        <f>SUMPRODUCT(IDEES!AJ135:AJ138,IDEES!AJ192:AJ195)/'Building stock'!AL7</f>
        <v>0.51196293738665055</v>
      </c>
      <c r="AL66" s="1">
        <f>SUMPRODUCT(IDEES!AK135:AK138,IDEES!AK192:AK195)/'Building stock'!AM7</f>
        <v>4.6150527863178512E-2</v>
      </c>
      <c r="AM66" s="1">
        <f>SUMPRODUCT(IDEES!AL135:AL138,IDEES!AL192:AL195)/'Building stock'!AN7</f>
        <v>0.43937502473795664</v>
      </c>
      <c r="AN66" s="1">
        <f>SUMPRODUCT(IDEES!AM135:AM138,IDEES!AM192:AM195)/'Building stock'!AO7</f>
        <v>0.34576956102160172</v>
      </c>
      <c r="AO66" s="1">
        <f>SUMPRODUCT(IDEES!AN135:AN138,IDEES!AN192:AN195)/'Building stock'!AP7</f>
        <v>0.23385749968035902</v>
      </c>
      <c r="AP66" s="1">
        <f>SUMPRODUCT(IDEES!AO135:AO138,IDEES!AO192:AO195)/'Building stock'!AQ7</f>
        <v>0.42621012403787045</v>
      </c>
    </row>
    <row r="67" spans="1:42" x14ac:dyDescent="0.25">
      <c r="A67" t="str">
        <f t="shared" si="45"/>
        <v>Electricity</v>
      </c>
      <c r="C67" t="str">
        <f t="shared" si="46"/>
        <v>C_ES-CK-HR_ELC</v>
      </c>
      <c r="F67" s="1">
        <f>F66</f>
        <v>7.925953701246985E-2</v>
      </c>
      <c r="G67" s="1">
        <f t="shared" ref="G67:AJ69" si="52">G66</f>
        <v>0.2292845056880661</v>
      </c>
      <c r="H67" s="1">
        <f t="shared" si="52"/>
        <v>1.215927321216465</v>
      </c>
      <c r="I67" s="1">
        <f t="shared" si="52"/>
        <v>6.9374569974411979E-2</v>
      </c>
      <c r="J67" s="1">
        <f t="shared" si="52"/>
        <v>0.1124814350226525</v>
      </c>
      <c r="K67" s="1">
        <f t="shared" si="52"/>
        <v>2.1024571989423122</v>
      </c>
      <c r="L67" s="1">
        <f t="shared" si="52"/>
        <v>9.1738729664562049E-2</v>
      </c>
      <c r="M67" s="1">
        <f t="shared" si="52"/>
        <v>7.1578740811998609E-2</v>
      </c>
      <c r="N67" s="1">
        <f t="shared" si="52"/>
        <v>0.15066105301235791</v>
      </c>
      <c r="O67" s="1">
        <f t="shared" si="52"/>
        <v>0.41513341468792425</v>
      </c>
      <c r="P67" s="1">
        <f t="shared" si="52"/>
        <v>6.4124768155699369E-2</v>
      </c>
      <c r="Q67" s="1">
        <f t="shared" si="52"/>
        <v>0.26227268968642703</v>
      </c>
      <c r="R67" s="1">
        <f t="shared" si="52"/>
        <v>0.11014168148168769</v>
      </c>
      <c r="S67" s="1">
        <f t="shared" si="52"/>
        <v>0.15044430271159417</v>
      </c>
      <c r="T67" s="1">
        <f t="shared" si="52"/>
        <v>0.11311090777769209</v>
      </c>
      <c r="U67" s="1">
        <f t="shared" si="52"/>
        <v>0.14452896158559234</v>
      </c>
      <c r="V67" s="1">
        <f t="shared" si="52"/>
        <v>3.1207703764186943E-2</v>
      </c>
      <c r="W67" s="1">
        <f t="shared" si="52"/>
        <v>0.55591986391968673</v>
      </c>
      <c r="X67" s="1">
        <f t="shared" si="52"/>
        <v>0.40152903218767527</v>
      </c>
      <c r="Y67" s="1">
        <f t="shared" si="52"/>
        <v>0.13640162540287543</v>
      </c>
      <c r="Z67" s="1">
        <f t="shared" si="52"/>
        <v>0.31403307209620135</v>
      </c>
      <c r="AA67" s="1">
        <f t="shared" si="52"/>
        <v>0.10436952597691548</v>
      </c>
      <c r="AB67" s="1">
        <f t="shared" si="52"/>
        <v>0.313671444495496</v>
      </c>
      <c r="AC67" s="1">
        <f t="shared" si="52"/>
        <v>0.26809530584053859</v>
      </c>
      <c r="AD67" s="1">
        <f t="shared" si="52"/>
        <v>0.29169144174543238</v>
      </c>
      <c r="AE67" s="1">
        <f t="shared" si="52"/>
        <v>0.3889777063140093</v>
      </c>
      <c r="AF67" s="1">
        <f t="shared" si="52"/>
        <v>0.64538235934775134</v>
      </c>
      <c r="AG67" s="1">
        <f t="shared" si="52"/>
        <v>0.12020558821820025</v>
      </c>
      <c r="AH67" s="1">
        <f t="shared" si="52"/>
        <v>0.25633673117169586</v>
      </c>
      <c r="AI67" s="1">
        <f t="shared" si="52"/>
        <v>0.30531851729243265</v>
      </c>
      <c r="AJ67" s="1">
        <f t="shared" si="52"/>
        <v>0.18367151164487919</v>
      </c>
      <c r="AK67" s="1">
        <f t="shared" ref="AK67:AP67" si="53">AK66</f>
        <v>0.51196293738665055</v>
      </c>
      <c r="AL67" s="1">
        <f t="shared" si="53"/>
        <v>4.6150527863178512E-2</v>
      </c>
      <c r="AM67" s="1">
        <f t="shared" si="53"/>
        <v>0.43937502473795664</v>
      </c>
      <c r="AN67" s="1">
        <f t="shared" si="53"/>
        <v>0.34576956102160172</v>
      </c>
      <c r="AO67" s="1">
        <f t="shared" si="53"/>
        <v>0.23385749968035902</v>
      </c>
      <c r="AP67" s="1">
        <f t="shared" si="53"/>
        <v>0.42621012403787045</v>
      </c>
    </row>
    <row r="68" spans="1:42" x14ac:dyDescent="0.25">
      <c r="A68" t="str">
        <f t="shared" si="45"/>
        <v>Gases</v>
      </c>
      <c r="C68" t="str">
        <f t="shared" si="46"/>
        <v>C_ES-CK-HR_GAS</v>
      </c>
      <c r="F68" s="1">
        <f>F67</f>
        <v>7.925953701246985E-2</v>
      </c>
      <c r="G68" s="1">
        <f t="shared" si="52"/>
        <v>0.2292845056880661</v>
      </c>
      <c r="H68" s="1">
        <f t="shared" si="52"/>
        <v>1.215927321216465</v>
      </c>
      <c r="I68" s="1">
        <f t="shared" si="52"/>
        <v>6.9374569974411979E-2</v>
      </c>
      <c r="J68" s="1">
        <f t="shared" si="52"/>
        <v>0.1124814350226525</v>
      </c>
      <c r="K68" s="1">
        <f t="shared" si="52"/>
        <v>2.1024571989423122</v>
      </c>
      <c r="L68" s="1">
        <f t="shared" si="52"/>
        <v>9.1738729664562049E-2</v>
      </c>
      <c r="M68" s="1">
        <f t="shared" si="52"/>
        <v>7.1578740811998609E-2</v>
      </c>
      <c r="N68" s="1">
        <f t="shared" si="52"/>
        <v>0.15066105301235791</v>
      </c>
      <c r="O68" s="1">
        <f t="shared" si="52"/>
        <v>0.41513341468792425</v>
      </c>
      <c r="P68" s="1">
        <f t="shared" si="52"/>
        <v>6.4124768155699369E-2</v>
      </c>
      <c r="Q68" s="1">
        <f t="shared" si="52"/>
        <v>0.26227268968642703</v>
      </c>
      <c r="R68" s="1">
        <f t="shared" si="52"/>
        <v>0.11014168148168769</v>
      </c>
      <c r="S68" s="1">
        <f t="shared" si="52"/>
        <v>0.15044430271159417</v>
      </c>
      <c r="T68" s="1">
        <f t="shared" si="52"/>
        <v>0.11311090777769209</v>
      </c>
      <c r="U68" s="1">
        <f t="shared" si="52"/>
        <v>0.14452896158559234</v>
      </c>
      <c r="V68" s="1">
        <f t="shared" si="52"/>
        <v>3.1207703764186943E-2</v>
      </c>
      <c r="W68" s="1">
        <f t="shared" si="52"/>
        <v>0.55591986391968673</v>
      </c>
      <c r="X68" s="1">
        <f t="shared" si="52"/>
        <v>0.40152903218767527</v>
      </c>
      <c r="Y68" s="1">
        <f t="shared" si="52"/>
        <v>0.13640162540287543</v>
      </c>
      <c r="Z68" s="1">
        <f t="shared" si="52"/>
        <v>0.31403307209620135</v>
      </c>
      <c r="AA68" s="1">
        <f t="shared" si="52"/>
        <v>0.10436952597691548</v>
      </c>
      <c r="AB68" s="1">
        <f t="shared" si="52"/>
        <v>0.313671444495496</v>
      </c>
      <c r="AC68" s="1">
        <f t="shared" si="52"/>
        <v>0.26809530584053859</v>
      </c>
      <c r="AD68" s="1">
        <f t="shared" si="52"/>
        <v>0.29169144174543238</v>
      </c>
      <c r="AE68" s="1">
        <f t="shared" si="52"/>
        <v>0.3889777063140093</v>
      </c>
      <c r="AF68" s="1">
        <f t="shared" si="52"/>
        <v>0.64538235934775134</v>
      </c>
      <c r="AG68" s="1">
        <f t="shared" si="52"/>
        <v>0.12020558821820025</v>
      </c>
      <c r="AH68" s="1">
        <f t="shared" si="52"/>
        <v>0.25633673117169586</v>
      </c>
      <c r="AI68" s="1">
        <f t="shared" si="52"/>
        <v>0.30531851729243265</v>
      </c>
      <c r="AJ68" s="1">
        <f t="shared" si="52"/>
        <v>0.18367151164487919</v>
      </c>
      <c r="AK68" s="1">
        <f t="shared" ref="AK68:AP68" si="54">AK67</f>
        <v>0.51196293738665055</v>
      </c>
      <c r="AL68" s="1">
        <f t="shared" si="54"/>
        <v>4.6150527863178512E-2</v>
      </c>
      <c r="AM68" s="1">
        <f t="shared" si="54"/>
        <v>0.43937502473795664</v>
      </c>
      <c r="AN68" s="1">
        <f t="shared" si="54"/>
        <v>0.34576956102160172</v>
      </c>
      <c r="AO68" s="1">
        <f t="shared" si="54"/>
        <v>0.23385749968035902</v>
      </c>
      <c r="AP68" s="1">
        <f t="shared" si="54"/>
        <v>0.42621012403787045</v>
      </c>
    </row>
    <row r="69" spans="1:42" x14ac:dyDescent="0.25">
      <c r="A69" t="str">
        <f t="shared" si="45"/>
        <v>LPG</v>
      </c>
      <c r="C69" t="str">
        <f t="shared" si="46"/>
        <v>C_ES-CK-HR_LPG</v>
      </c>
      <c r="F69" s="1">
        <f>F68</f>
        <v>7.925953701246985E-2</v>
      </c>
      <c r="G69" s="1">
        <f t="shared" si="52"/>
        <v>0.2292845056880661</v>
      </c>
      <c r="H69" s="1">
        <f t="shared" si="52"/>
        <v>1.215927321216465</v>
      </c>
      <c r="I69" s="1">
        <f t="shared" si="52"/>
        <v>6.9374569974411979E-2</v>
      </c>
      <c r="J69" s="1">
        <f t="shared" si="52"/>
        <v>0.1124814350226525</v>
      </c>
      <c r="K69" s="1">
        <f t="shared" si="52"/>
        <v>2.1024571989423122</v>
      </c>
      <c r="L69" s="1">
        <f t="shared" si="52"/>
        <v>9.1738729664562049E-2</v>
      </c>
      <c r="M69" s="1">
        <f t="shared" si="52"/>
        <v>7.1578740811998609E-2</v>
      </c>
      <c r="N69" s="1">
        <f t="shared" si="52"/>
        <v>0.15066105301235791</v>
      </c>
      <c r="O69" s="1">
        <f t="shared" si="52"/>
        <v>0.41513341468792425</v>
      </c>
      <c r="P69" s="1">
        <f t="shared" si="52"/>
        <v>6.4124768155699369E-2</v>
      </c>
      <c r="Q69" s="1">
        <f t="shared" si="52"/>
        <v>0.26227268968642703</v>
      </c>
      <c r="R69" s="1">
        <f t="shared" si="52"/>
        <v>0.11014168148168769</v>
      </c>
      <c r="S69" s="1">
        <f t="shared" si="52"/>
        <v>0.15044430271159417</v>
      </c>
      <c r="T69" s="1">
        <f t="shared" si="52"/>
        <v>0.11311090777769209</v>
      </c>
      <c r="U69" s="1">
        <f t="shared" si="52"/>
        <v>0.14452896158559234</v>
      </c>
      <c r="V69" s="1">
        <f t="shared" si="52"/>
        <v>3.1207703764186943E-2</v>
      </c>
      <c r="W69" s="1">
        <f t="shared" si="52"/>
        <v>0.55591986391968673</v>
      </c>
      <c r="X69" s="1">
        <f t="shared" si="52"/>
        <v>0.40152903218767527</v>
      </c>
      <c r="Y69" s="1">
        <f t="shared" si="52"/>
        <v>0.13640162540287543</v>
      </c>
      <c r="Z69" s="1">
        <f t="shared" si="52"/>
        <v>0.31403307209620135</v>
      </c>
      <c r="AA69" s="1">
        <f t="shared" si="52"/>
        <v>0.10436952597691548</v>
      </c>
      <c r="AB69" s="1">
        <f t="shared" si="52"/>
        <v>0.313671444495496</v>
      </c>
      <c r="AC69" s="1">
        <f t="shared" si="52"/>
        <v>0.26809530584053859</v>
      </c>
      <c r="AD69" s="1">
        <f t="shared" si="52"/>
        <v>0.29169144174543238</v>
      </c>
      <c r="AE69" s="1">
        <f t="shared" si="52"/>
        <v>0.3889777063140093</v>
      </c>
      <c r="AF69" s="1">
        <f t="shared" si="52"/>
        <v>0.64538235934775134</v>
      </c>
      <c r="AG69" s="1">
        <f t="shared" si="52"/>
        <v>0.12020558821820025</v>
      </c>
      <c r="AH69" s="1">
        <f t="shared" si="52"/>
        <v>0.25633673117169586</v>
      </c>
      <c r="AI69" s="1">
        <f t="shared" si="52"/>
        <v>0.30531851729243265</v>
      </c>
      <c r="AJ69" s="1">
        <f t="shared" si="52"/>
        <v>0.18367151164487919</v>
      </c>
      <c r="AK69" s="1">
        <f t="shared" ref="AK69:AP69" si="55">AK68</f>
        <v>0.51196293738665055</v>
      </c>
      <c r="AL69" s="1">
        <f t="shared" si="55"/>
        <v>4.6150527863178512E-2</v>
      </c>
      <c r="AM69" s="1">
        <f t="shared" si="55"/>
        <v>0.43937502473795664</v>
      </c>
      <c r="AN69" s="1">
        <f t="shared" si="55"/>
        <v>0.34576956102160172</v>
      </c>
      <c r="AO69" s="1">
        <f t="shared" si="55"/>
        <v>0.23385749968035902</v>
      </c>
      <c r="AP69" s="1">
        <f t="shared" si="55"/>
        <v>0.42621012403787045</v>
      </c>
    </row>
    <row r="70" spans="1:42" x14ac:dyDescent="0.25">
      <c r="A70" t="str">
        <f t="shared" si="45"/>
        <v>Biomass and wastes</v>
      </c>
      <c r="C70" t="str">
        <f t="shared" si="46"/>
        <v>C_ES-CK-SR_BIO</v>
      </c>
      <c r="F70" s="1">
        <f>SUMPRODUCT(IDEES!E135:E138,IDEES!E220:E223)/'Building stock'!G8</f>
        <v>5.1571621827067107E-2</v>
      </c>
      <c r="G70" s="1">
        <f>SUMPRODUCT(IDEES!F135:F138,IDEES!F220:F223)/'Building stock'!H8</f>
        <v>2.443242024813444E-2</v>
      </c>
      <c r="H70" s="1">
        <f>SUMPRODUCT(IDEES!G135:G138,IDEES!G220:G223)/'Building stock'!I8</f>
        <v>2.6192928917582126E-2</v>
      </c>
      <c r="I70" s="1">
        <f>SUMPRODUCT(IDEES!H135:H138,IDEES!H220:H223)/'Building stock'!J8</f>
        <v>4.3644270918132742E-2</v>
      </c>
      <c r="J70" s="1">
        <f>SUMPRODUCT(IDEES!I135:I138,IDEES!I220:I223)/'Building stock'!K8</f>
        <v>1.2601765543069054E-2</v>
      </c>
      <c r="K70" s="1">
        <f>SUMPRODUCT(IDEES!J135:J138,IDEES!J220:J223)/'Building stock'!L8</f>
        <v>2.8007430802453617E-2</v>
      </c>
      <c r="L70" s="1">
        <f>SUMPRODUCT(IDEES!K135:K138,IDEES!K220:K223)/'Building stock'!M8</f>
        <v>0.10069629000032668</v>
      </c>
      <c r="M70" s="1">
        <f>SUMPRODUCT(IDEES!L135:L138,IDEES!L220:L223)/'Building stock'!N8</f>
        <v>2.2579791272432034E-2</v>
      </c>
      <c r="N70" s="1">
        <f>SUMPRODUCT(IDEES!M135:M138,IDEES!M220:M223)/'Building stock'!O8</f>
        <v>2.7188818787074343E-2</v>
      </c>
      <c r="O70" s="1">
        <f>SUMPRODUCT(IDEES!N135:N138,IDEES!N220:N223)/'Building stock'!P8</f>
        <v>1.199584949092726E-2</v>
      </c>
      <c r="P70" s="1">
        <f>SUMPRODUCT(IDEES!O135:O138,IDEES!O220:O223)/'Building stock'!Q8</f>
        <v>2.0506940667815759E-2</v>
      </c>
      <c r="Q70" s="1">
        <f>SUMPRODUCT(IDEES!P135:P138,IDEES!P220:P223)/'Building stock'!R8</f>
        <v>3.0255633350893249E-2</v>
      </c>
      <c r="R70" s="1">
        <f>SUMPRODUCT(IDEES!Q135:Q138,IDEES!Q220:Q223)/'Building stock'!S8</f>
        <v>1.2950652200419785E-2</v>
      </c>
      <c r="S70" s="1">
        <f>SUMPRODUCT(IDEES!R135:R138,IDEES!R220:R223)/'Building stock'!T8</f>
        <v>1.4897961781811355E-2</v>
      </c>
      <c r="T70" s="1">
        <f>SUMPRODUCT(IDEES!S135:S138,IDEES!S220:S223)/'Building stock'!U8</f>
        <v>4.3653582817623944E-2</v>
      </c>
      <c r="U70" s="1">
        <f>SUMPRODUCT(IDEES!T135:T138,IDEES!T220:T223)/'Building stock'!V8</f>
        <v>1.129929479870769E-2</v>
      </c>
      <c r="V70" s="1">
        <f>SUMPRODUCT(IDEES!U135:U138,IDEES!U220:U223)/'Building stock'!W8</f>
        <v>9.8825494389670095E-3</v>
      </c>
      <c r="W70" s="1">
        <f>SUMPRODUCT(IDEES!V135:V138,IDEES!V220:V223)/'Building stock'!X8</f>
        <v>1.9452288225973925E-2</v>
      </c>
      <c r="X70" s="1">
        <f>SUMPRODUCT(IDEES!W135:W138,IDEES!W220:W223)/'Building stock'!Y8</f>
        <v>8.1204380396725423E-2</v>
      </c>
      <c r="Y70" s="1">
        <f>SUMPRODUCT(IDEES!X135:X138,IDEES!X220:X223)/'Building stock'!Z8</f>
        <v>2.0937869438167247E-2</v>
      </c>
      <c r="Z70" s="1">
        <f>SUMPRODUCT(IDEES!Y135:Y138,IDEES!Y220:Y223)/'Building stock'!AA8</f>
        <v>3.8458763832440256E-2</v>
      </c>
      <c r="AA70" s="1">
        <f>SUMPRODUCT(IDEES!Z135:Z138,IDEES!Z220:Z223)/'Building stock'!AB8</f>
        <v>1.3614499780986467E-2</v>
      </c>
      <c r="AB70" s="1">
        <f>SUMPRODUCT(IDEES!AA135:AA138,IDEES!AA220:AA223)/'Building stock'!AC8</f>
        <v>6.92228807984823E-3</v>
      </c>
      <c r="AC70" s="1">
        <f>SUMPRODUCT(IDEES!AB135:AB138,IDEES!AB220:AB223)/'Building stock'!AD8</f>
        <v>0.11529153698648831</v>
      </c>
      <c r="AD70" s="1">
        <f>SUMPRODUCT(IDEES!AC135:AC138,IDEES!AC220:AC223)/'Building stock'!AE8</f>
        <v>4.4301876758263248E-2</v>
      </c>
      <c r="AE70" s="1">
        <f>SUMPRODUCT(IDEES!AD135:AD138,IDEES!AD220:AD223)/'Building stock'!AF8</f>
        <v>1.1164000074902302E-2</v>
      </c>
      <c r="AF70" s="1">
        <f>SUMPRODUCT(IDEES!AE135:AE138,IDEES!AE220:AE223)/'Building stock'!AG8</f>
        <v>0.40089400212297083</v>
      </c>
      <c r="AG70" s="1">
        <f>SUMPRODUCT(IDEES!AF135:AF138,IDEES!AF220:AF223)/'Building stock'!AH8</f>
        <v>4.2626304204219791E-2</v>
      </c>
      <c r="AH70" s="1">
        <f>SUMPRODUCT(IDEES!AG135:AG138,IDEES!AG220:AG223)/'Building stock'!AI8</f>
        <v>8.8001835950127089E-3</v>
      </c>
      <c r="AI70" s="1">
        <f>SUMPRODUCT(IDEES!AH135:AH138,IDEES!AH220:AH223)/'Building stock'!AJ8</f>
        <v>5.7626977424638348E-2</v>
      </c>
      <c r="AJ70" s="1">
        <f>SUMPRODUCT(IDEES!AI135:AI138,IDEES!AI220:AI223)/'Building stock'!AK8</f>
        <v>1.6139195718924287E-2</v>
      </c>
      <c r="AK70" s="1">
        <f>SUMPRODUCT(IDEES!AJ135:AJ138,IDEES!AJ220:AJ223)/'Building stock'!AL8</f>
        <v>1.7637732394281902E-2</v>
      </c>
      <c r="AL70" s="1">
        <f>SUMPRODUCT(IDEES!AK135:AK138,IDEES!AK220:AK223)/'Building stock'!AM8</f>
        <v>8.991320714239158E-4</v>
      </c>
      <c r="AM70" s="1">
        <f>SUMPRODUCT(IDEES!AL135:AL138,IDEES!AL220:AL223)/'Building stock'!AN8</f>
        <v>1.3771200992722128E-2</v>
      </c>
      <c r="AN70" s="1">
        <f>SUMPRODUCT(IDEES!AM135:AM138,IDEES!AM220:AM223)/'Building stock'!AO8</f>
        <v>9.0767727910706086E-3</v>
      </c>
      <c r="AO70" s="1">
        <f>SUMPRODUCT(IDEES!AN135:AN138,IDEES!AN220:AN223)/'Building stock'!AP8</f>
        <v>5.3555266813797037E-3</v>
      </c>
      <c r="AP70" s="1">
        <f>SUMPRODUCT(IDEES!AO135:AO138,IDEES!AO220:AO223)/'Building stock'!AQ8</f>
        <v>1.2350784016257178E-2</v>
      </c>
    </row>
    <row r="71" spans="1:42" x14ac:dyDescent="0.25">
      <c r="A71" t="str">
        <f t="shared" si="45"/>
        <v>Electricity</v>
      </c>
      <c r="C71" t="str">
        <f t="shared" si="46"/>
        <v>C_ES-CK-SR_ELC</v>
      </c>
      <c r="F71" s="1">
        <f>F70</f>
        <v>5.1571621827067107E-2</v>
      </c>
      <c r="G71" s="1">
        <f t="shared" ref="G71:AJ73" si="56">G70</f>
        <v>2.443242024813444E-2</v>
      </c>
      <c r="H71" s="1">
        <f t="shared" si="56"/>
        <v>2.6192928917582126E-2</v>
      </c>
      <c r="I71" s="1">
        <f t="shared" si="56"/>
        <v>4.3644270918132742E-2</v>
      </c>
      <c r="J71" s="1">
        <f t="shared" si="56"/>
        <v>1.2601765543069054E-2</v>
      </c>
      <c r="K71" s="1">
        <f t="shared" si="56"/>
        <v>2.8007430802453617E-2</v>
      </c>
      <c r="L71" s="1">
        <f t="shared" si="56"/>
        <v>0.10069629000032668</v>
      </c>
      <c r="M71" s="1">
        <f t="shared" si="56"/>
        <v>2.2579791272432034E-2</v>
      </c>
      <c r="N71" s="1">
        <f t="shared" si="56"/>
        <v>2.7188818787074343E-2</v>
      </c>
      <c r="O71" s="1">
        <f t="shared" si="56"/>
        <v>1.199584949092726E-2</v>
      </c>
      <c r="P71" s="1">
        <f t="shared" si="56"/>
        <v>2.0506940667815759E-2</v>
      </c>
      <c r="Q71" s="1">
        <f t="shared" si="56"/>
        <v>3.0255633350893249E-2</v>
      </c>
      <c r="R71" s="1">
        <f t="shared" si="56"/>
        <v>1.2950652200419785E-2</v>
      </c>
      <c r="S71" s="1">
        <f t="shared" si="56"/>
        <v>1.4897961781811355E-2</v>
      </c>
      <c r="T71" s="1">
        <f t="shared" si="56"/>
        <v>4.3653582817623944E-2</v>
      </c>
      <c r="U71" s="1">
        <f t="shared" si="56"/>
        <v>1.129929479870769E-2</v>
      </c>
      <c r="V71" s="1">
        <f t="shared" si="56"/>
        <v>9.8825494389670095E-3</v>
      </c>
      <c r="W71" s="1">
        <f t="shared" si="56"/>
        <v>1.9452288225973925E-2</v>
      </c>
      <c r="X71" s="1">
        <f t="shared" si="56"/>
        <v>8.1204380396725423E-2</v>
      </c>
      <c r="Y71" s="1">
        <f t="shared" si="56"/>
        <v>2.0937869438167247E-2</v>
      </c>
      <c r="Z71" s="1">
        <f t="shared" si="56"/>
        <v>3.8458763832440256E-2</v>
      </c>
      <c r="AA71" s="1">
        <f t="shared" si="56"/>
        <v>1.3614499780986467E-2</v>
      </c>
      <c r="AB71" s="1">
        <f t="shared" si="56"/>
        <v>6.92228807984823E-3</v>
      </c>
      <c r="AC71" s="1">
        <f t="shared" si="56"/>
        <v>0.11529153698648831</v>
      </c>
      <c r="AD71" s="1">
        <f t="shared" si="56"/>
        <v>4.4301876758263248E-2</v>
      </c>
      <c r="AE71" s="1">
        <f t="shared" si="56"/>
        <v>1.1164000074902302E-2</v>
      </c>
      <c r="AF71" s="1">
        <f t="shared" si="56"/>
        <v>0.40089400212297083</v>
      </c>
      <c r="AG71" s="1">
        <f t="shared" si="56"/>
        <v>4.2626304204219791E-2</v>
      </c>
      <c r="AH71" s="1">
        <f t="shared" si="56"/>
        <v>8.8001835950127089E-3</v>
      </c>
      <c r="AI71" s="1">
        <f t="shared" si="56"/>
        <v>5.7626977424638348E-2</v>
      </c>
      <c r="AJ71" s="1">
        <f t="shared" si="56"/>
        <v>1.6139195718924287E-2</v>
      </c>
      <c r="AK71" s="1">
        <f t="shared" ref="AK71:AP71" si="57">AK70</f>
        <v>1.7637732394281902E-2</v>
      </c>
      <c r="AL71" s="1">
        <f t="shared" si="57"/>
        <v>8.991320714239158E-4</v>
      </c>
      <c r="AM71" s="1">
        <f t="shared" si="57"/>
        <v>1.3771200992722128E-2</v>
      </c>
      <c r="AN71" s="1">
        <f t="shared" si="57"/>
        <v>9.0767727910706086E-3</v>
      </c>
      <c r="AO71" s="1">
        <f t="shared" si="57"/>
        <v>5.3555266813797037E-3</v>
      </c>
      <c r="AP71" s="1">
        <f t="shared" si="57"/>
        <v>1.2350784016257178E-2</v>
      </c>
    </row>
    <row r="72" spans="1:42" x14ac:dyDescent="0.25">
      <c r="A72" t="str">
        <f t="shared" si="45"/>
        <v>Gases</v>
      </c>
      <c r="C72" t="str">
        <f t="shared" si="46"/>
        <v>C_ES-CK-SR_GAS</v>
      </c>
      <c r="F72" s="1">
        <f>F71</f>
        <v>5.1571621827067107E-2</v>
      </c>
      <c r="G72" s="1">
        <f t="shared" si="56"/>
        <v>2.443242024813444E-2</v>
      </c>
      <c r="H72" s="1">
        <f t="shared" si="56"/>
        <v>2.6192928917582126E-2</v>
      </c>
      <c r="I72" s="1">
        <f t="shared" si="56"/>
        <v>4.3644270918132742E-2</v>
      </c>
      <c r="J72" s="1">
        <f t="shared" si="56"/>
        <v>1.2601765543069054E-2</v>
      </c>
      <c r="K72" s="1">
        <f t="shared" si="56"/>
        <v>2.8007430802453617E-2</v>
      </c>
      <c r="L72" s="1">
        <f t="shared" si="56"/>
        <v>0.10069629000032668</v>
      </c>
      <c r="M72" s="1">
        <f t="shared" si="56"/>
        <v>2.2579791272432034E-2</v>
      </c>
      <c r="N72" s="1">
        <f t="shared" si="56"/>
        <v>2.7188818787074343E-2</v>
      </c>
      <c r="O72" s="1">
        <f t="shared" si="56"/>
        <v>1.199584949092726E-2</v>
      </c>
      <c r="P72" s="1">
        <f t="shared" si="56"/>
        <v>2.0506940667815759E-2</v>
      </c>
      <c r="Q72" s="1">
        <f t="shared" si="56"/>
        <v>3.0255633350893249E-2</v>
      </c>
      <c r="R72" s="1">
        <f t="shared" si="56"/>
        <v>1.2950652200419785E-2</v>
      </c>
      <c r="S72" s="1">
        <f t="shared" si="56"/>
        <v>1.4897961781811355E-2</v>
      </c>
      <c r="T72" s="1">
        <f t="shared" si="56"/>
        <v>4.3653582817623944E-2</v>
      </c>
      <c r="U72" s="1">
        <f t="shared" si="56"/>
        <v>1.129929479870769E-2</v>
      </c>
      <c r="V72" s="1">
        <f t="shared" si="56"/>
        <v>9.8825494389670095E-3</v>
      </c>
      <c r="W72" s="1">
        <f t="shared" si="56"/>
        <v>1.9452288225973925E-2</v>
      </c>
      <c r="X72" s="1">
        <f t="shared" si="56"/>
        <v>8.1204380396725423E-2</v>
      </c>
      <c r="Y72" s="1">
        <f t="shared" si="56"/>
        <v>2.0937869438167247E-2</v>
      </c>
      <c r="Z72" s="1">
        <f t="shared" si="56"/>
        <v>3.8458763832440256E-2</v>
      </c>
      <c r="AA72" s="1">
        <f t="shared" si="56"/>
        <v>1.3614499780986467E-2</v>
      </c>
      <c r="AB72" s="1">
        <f t="shared" si="56"/>
        <v>6.92228807984823E-3</v>
      </c>
      <c r="AC72" s="1">
        <f t="shared" si="56"/>
        <v>0.11529153698648831</v>
      </c>
      <c r="AD72" s="1">
        <f t="shared" si="56"/>
        <v>4.4301876758263248E-2</v>
      </c>
      <c r="AE72" s="1">
        <f t="shared" si="56"/>
        <v>1.1164000074902302E-2</v>
      </c>
      <c r="AF72" s="1">
        <f t="shared" si="56"/>
        <v>0.40089400212297083</v>
      </c>
      <c r="AG72" s="1">
        <f t="shared" si="56"/>
        <v>4.2626304204219791E-2</v>
      </c>
      <c r="AH72" s="1">
        <f t="shared" si="56"/>
        <v>8.8001835950127089E-3</v>
      </c>
      <c r="AI72" s="1">
        <f t="shared" si="56"/>
        <v>5.7626977424638348E-2</v>
      </c>
      <c r="AJ72" s="1">
        <f t="shared" si="56"/>
        <v>1.6139195718924287E-2</v>
      </c>
      <c r="AK72" s="1">
        <f t="shared" ref="AK72:AP72" si="58">AK71</f>
        <v>1.7637732394281902E-2</v>
      </c>
      <c r="AL72" s="1">
        <f t="shared" si="58"/>
        <v>8.991320714239158E-4</v>
      </c>
      <c r="AM72" s="1">
        <f t="shared" si="58"/>
        <v>1.3771200992722128E-2</v>
      </c>
      <c r="AN72" s="1">
        <f t="shared" si="58"/>
        <v>9.0767727910706086E-3</v>
      </c>
      <c r="AO72" s="1">
        <f t="shared" si="58"/>
        <v>5.3555266813797037E-3</v>
      </c>
      <c r="AP72" s="1">
        <f t="shared" si="58"/>
        <v>1.2350784016257178E-2</v>
      </c>
    </row>
    <row r="73" spans="1:42" x14ac:dyDescent="0.25">
      <c r="A73" t="str">
        <f t="shared" si="45"/>
        <v>LPG</v>
      </c>
      <c r="C73" t="str">
        <f t="shared" si="46"/>
        <v>C_ES-CK-SR_LPG</v>
      </c>
      <c r="F73" s="1">
        <f>F72</f>
        <v>5.1571621827067107E-2</v>
      </c>
      <c r="G73" s="1">
        <f t="shared" si="56"/>
        <v>2.443242024813444E-2</v>
      </c>
      <c r="H73" s="1">
        <f t="shared" si="56"/>
        <v>2.6192928917582126E-2</v>
      </c>
      <c r="I73" s="1">
        <f t="shared" si="56"/>
        <v>4.3644270918132742E-2</v>
      </c>
      <c r="J73" s="1">
        <f t="shared" si="56"/>
        <v>1.2601765543069054E-2</v>
      </c>
      <c r="K73" s="1">
        <f t="shared" si="56"/>
        <v>2.8007430802453617E-2</v>
      </c>
      <c r="L73" s="1">
        <f t="shared" si="56"/>
        <v>0.10069629000032668</v>
      </c>
      <c r="M73" s="1">
        <f t="shared" si="56"/>
        <v>2.2579791272432034E-2</v>
      </c>
      <c r="N73" s="1">
        <f t="shared" si="56"/>
        <v>2.7188818787074343E-2</v>
      </c>
      <c r="O73" s="1">
        <f t="shared" si="56"/>
        <v>1.199584949092726E-2</v>
      </c>
      <c r="P73" s="1">
        <f t="shared" si="56"/>
        <v>2.0506940667815759E-2</v>
      </c>
      <c r="Q73" s="1">
        <f t="shared" si="56"/>
        <v>3.0255633350893249E-2</v>
      </c>
      <c r="R73" s="1">
        <f t="shared" si="56"/>
        <v>1.2950652200419785E-2</v>
      </c>
      <c r="S73" s="1">
        <f t="shared" si="56"/>
        <v>1.4897961781811355E-2</v>
      </c>
      <c r="T73" s="1">
        <f t="shared" si="56"/>
        <v>4.3653582817623944E-2</v>
      </c>
      <c r="U73" s="1">
        <f t="shared" si="56"/>
        <v>1.129929479870769E-2</v>
      </c>
      <c r="V73" s="1">
        <f t="shared" si="56"/>
        <v>9.8825494389670095E-3</v>
      </c>
      <c r="W73" s="1">
        <f t="shared" si="56"/>
        <v>1.9452288225973925E-2</v>
      </c>
      <c r="X73" s="1">
        <f t="shared" si="56"/>
        <v>8.1204380396725423E-2</v>
      </c>
      <c r="Y73" s="1">
        <f t="shared" si="56"/>
        <v>2.0937869438167247E-2</v>
      </c>
      <c r="Z73" s="1">
        <f t="shared" si="56"/>
        <v>3.8458763832440256E-2</v>
      </c>
      <c r="AA73" s="1">
        <f t="shared" si="56"/>
        <v>1.3614499780986467E-2</v>
      </c>
      <c r="AB73" s="1">
        <f t="shared" si="56"/>
        <v>6.92228807984823E-3</v>
      </c>
      <c r="AC73" s="1">
        <f t="shared" si="56"/>
        <v>0.11529153698648831</v>
      </c>
      <c r="AD73" s="1">
        <f t="shared" si="56"/>
        <v>4.4301876758263248E-2</v>
      </c>
      <c r="AE73" s="1">
        <f t="shared" si="56"/>
        <v>1.1164000074902302E-2</v>
      </c>
      <c r="AF73" s="1">
        <f t="shared" si="56"/>
        <v>0.40089400212297083</v>
      </c>
      <c r="AG73" s="1">
        <f t="shared" si="56"/>
        <v>4.2626304204219791E-2</v>
      </c>
      <c r="AH73" s="1">
        <f t="shared" si="56"/>
        <v>8.8001835950127089E-3</v>
      </c>
      <c r="AI73" s="1">
        <f t="shared" si="56"/>
        <v>5.7626977424638348E-2</v>
      </c>
      <c r="AJ73" s="1">
        <f t="shared" si="56"/>
        <v>1.6139195718924287E-2</v>
      </c>
      <c r="AK73" s="1">
        <f t="shared" ref="AK73:AP73" si="59">AK72</f>
        <v>1.7637732394281902E-2</v>
      </c>
      <c r="AL73" s="1">
        <f t="shared" si="59"/>
        <v>8.991320714239158E-4</v>
      </c>
      <c r="AM73" s="1">
        <f t="shared" si="59"/>
        <v>1.3771200992722128E-2</v>
      </c>
      <c r="AN73" s="1">
        <f t="shared" si="59"/>
        <v>9.0767727910706086E-3</v>
      </c>
      <c r="AO73" s="1">
        <f t="shared" si="59"/>
        <v>5.3555266813797037E-3</v>
      </c>
      <c r="AP73" s="1">
        <f t="shared" si="59"/>
        <v>1.2350784016257178E-2</v>
      </c>
    </row>
    <row r="74" spans="1:42" x14ac:dyDescent="0.25">
      <c r="A74" t="str">
        <f t="shared" si="45"/>
        <v>Biomass and wastes</v>
      </c>
      <c r="C74" t="str">
        <f t="shared" si="46"/>
        <v>C_ES-CK-SL_BIO</v>
      </c>
      <c r="F74" s="1">
        <f>SUMPRODUCT(IDEES!E135:E138,IDEES!E248:E251)/'Building stock'!G9</f>
        <v>9.7153607844547837E-2</v>
      </c>
      <c r="G74" s="1">
        <f>SUMPRODUCT(IDEES!F135:F138,IDEES!F248:F251)/'Building stock'!H9</f>
        <v>4.3436291866920766E-2</v>
      </c>
      <c r="H74" s="1">
        <f>SUMPRODUCT(IDEES!G135:G138,IDEES!G248:G251)/'Building stock'!I9</f>
        <v>5.9095477736246557E-2</v>
      </c>
      <c r="I74" s="1">
        <f>SUMPRODUCT(IDEES!H135:H138,IDEES!H248:H251)/'Building stock'!J9</f>
        <v>8.0047009437727662E-2</v>
      </c>
      <c r="J74" s="1">
        <f>SUMPRODUCT(IDEES!I135:I138,IDEES!I248:I251)/'Building stock'!K9</f>
        <v>3.8561755666900184E-2</v>
      </c>
      <c r="K74" s="1">
        <f>SUMPRODUCT(IDEES!J135:J138,IDEES!J248:J251)/'Building stock'!L9</f>
        <v>9.3554789489782048E-2</v>
      </c>
      <c r="L74" s="1">
        <f>SUMPRODUCT(IDEES!K135:K138,IDEES!K248:K251)/'Building stock'!M9</f>
        <v>2.4311200975861706E-2</v>
      </c>
      <c r="M74" s="1">
        <f>SUMPRODUCT(IDEES!L135:L138,IDEES!L248:L251)/'Building stock'!N9</f>
        <v>5.0199383273165817E-2</v>
      </c>
      <c r="N74" s="1">
        <f>SUMPRODUCT(IDEES!M135:M138,IDEES!M248:M251)/'Building stock'!O9</f>
        <v>7.6599098600708418E-2</v>
      </c>
      <c r="O74" s="1">
        <f>SUMPRODUCT(IDEES!N135:N138,IDEES!N248:N251)/'Building stock'!P9</f>
        <v>7.7995975826959746E-2</v>
      </c>
      <c r="P74" s="1">
        <f>SUMPRODUCT(IDEES!O135:O138,IDEES!O248:O251)/'Building stock'!Q9</f>
        <v>1.9811822794623998E-2</v>
      </c>
      <c r="Q74" s="1">
        <f>SUMPRODUCT(IDEES!P135:P138,IDEES!P248:P251)/'Building stock'!R9</f>
        <v>5.685090349145084E-2</v>
      </c>
      <c r="R74" s="1">
        <f>SUMPRODUCT(IDEES!Q135:Q138,IDEES!Q248:Q251)/'Building stock'!S9</f>
        <v>4.132989913233015E-2</v>
      </c>
      <c r="S74" s="1">
        <f>SUMPRODUCT(IDEES!R135:R138,IDEES!R248:R251)/'Building stock'!T9</f>
        <v>0.17140744770085484</v>
      </c>
      <c r="T74" s="1">
        <f>SUMPRODUCT(IDEES!S135:S138,IDEES!S248:S251)/'Building stock'!U9</f>
        <v>5.8991724634034522E-2</v>
      </c>
      <c r="U74" s="1">
        <f>SUMPRODUCT(IDEES!T135:T138,IDEES!T248:T251)/'Building stock'!V9</f>
        <v>3.2846136960250391E-2</v>
      </c>
      <c r="V74" s="1">
        <f>SUMPRODUCT(IDEES!U135:U138,IDEES!U248:U251)/'Building stock'!W9</f>
        <v>2.0189784454354112E-2</v>
      </c>
      <c r="W74" s="1">
        <f>SUMPRODUCT(IDEES!V135:V138,IDEES!V248:V251)/'Building stock'!X9</f>
        <v>6.2078559185892182E-2</v>
      </c>
      <c r="X74" s="1">
        <f>SUMPRODUCT(IDEES!W135:W138,IDEES!W248:W251)/'Building stock'!Y9</f>
        <v>4.8765083269256673E-2</v>
      </c>
      <c r="Y74" s="1">
        <f>SUMPRODUCT(IDEES!X135:X138,IDEES!X248:X251)/'Building stock'!Z9</f>
        <v>2.1607220777764613E-2</v>
      </c>
      <c r="Z74" s="1">
        <f>SUMPRODUCT(IDEES!Y135:Y138,IDEES!Y248:Y251)/'Building stock'!AA9</f>
        <v>0.11932047280681521</v>
      </c>
      <c r="AA74" s="1">
        <f>SUMPRODUCT(IDEES!Z135:Z138,IDEES!Z248:Z251)/'Building stock'!AB9</f>
        <v>5.3214506330493808E-2</v>
      </c>
      <c r="AB74" s="1">
        <f>SUMPRODUCT(IDEES!AA135:AA138,IDEES!AA248:AA251)/'Building stock'!AC9</f>
        <v>3.3007045818276612E-2</v>
      </c>
      <c r="AC74" s="1">
        <f>SUMPRODUCT(IDEES!AB135:AB138,IDEES!AB248:AB251)/'Building stock'!AD9</f>
        <v>0.27412315551158345</v>
      </c>
      <c r="AD74" s="1">
        <f>SUMPRODUCT(IDEES!AC135:AC138,IDEES!AC248:AC251)/'Building stock'!AE9</f>
        <v>6.156386783455884E-2</v>
      </c>
      <c r="AE74" s="1">
        <f>SUMPRODUCT(IDEES!AD135:AD138,IDEES!AD248:AD251)/'Building stock'!AF9</f>
        <v>7.2173975876698465E-2</v>
      </c>
      <c r="AF74" s="1">
        <f>SUMPRODUCT(IDEES!AE135:AE138,IDEES!AE248:AE251)/'Building stock'!AG9</f>
        <v>8.6398815883575592E-2</v>
      </c>
      <c r="AG74" s="1">
        <f>SUMPRODUCT(IDEES!AF135:AF138,IDEES!AF248:AF251)/'Building stock'!AH9</f>
        <v>9.2977494907261066E-2</v>
      </c>
      <c r="AH74" s="1">
        <f>SUMPRODUCT(IDEES!AG135:AG138,IDEES!AG248:AG251)/'Building stock'!AI9</f>
        <v>4.5419296234200178E-2</v>
      </c>
      <c r="AI74" s="1">
        <f>SUMPRODUCT(IDEES!AH135:AH138,IDEES!AH248:AH251)/'Building stock'!AJ9</f>
        <v>2.7121194916654217</v>
      </c>
      <c r="AJ74" s="1">
        <f>SUMPRODUCT(IDEES!AI135:AI138,IDEES!AI248:AI251)/'Building stock'!AK9</f>
        <v>5.2951797862154239E-2</v>
      </c>
      <c r="AK74" s="1">
        <f>SUMPRODUCT(IDEES!AJ135:AJ138,IDEES!AJ248:AJ251)/'Building stock'!AL9</f>
        <v>0.12187287599991348</v>
      </c>
      <c r="AL74" s="1">
        <f>SUMPRODUCT(IDEES!AK135:AK138,IDEES!AK248:AK251)/'Building stock'!AM9</f>
        <v>5.0368785966717474E-3</v>
      </c>
      <c r="AM74" s="1">
        <f>SUMPRODUCT(IDEES!AL135:AL138,IDEES!AL248:AL251)/'Building stock'!AN9</f>
        <v>9.7373173262584684E-2</v>
      </c>
      <c r="AN74" s="1">
        <f>SUMPRODUCT(IDEES!AM135:AM138,IDEES!AM248:AM251)/'Building stock'!AO9</f>
        <v>5.6347796966855108E-2</v>
      </c>
      <c r="AO74" s="1">
        <f>SUMPRODUCT(IDEES!AN135:AN138,IDEES!AN248:AN251)/'Building stock'!AP9</f>
        <v>3.1095338120304055E-2</v>
      </c>
      <c r="AP74" s="1">
        <f>SUMPRODUCT(IDEES!AO135:AO138,IDEES!AO248:AO251)/'Building stock'!AQ9</f>
        <v>7.6284169421757753E-2</v>
      </c>
    </row>
    <row r="75" spans="1:42" x14ac:dyDescent="0.25">
      <c r="A75" t="str">
        <f t="shared" si="45"/>
        <v>Electricity</v>
      </c>
      <c r="C75" t="str">
        <f t="shared" si="46"/>
        <v>C_ES-CK-SL_ELC</v>
      </c>
      <c r="F75" s="1">
        <f>F74</f>
        <v>9.7153607844547837E-2</v>
      </c>
      <c r="G75" s="1">
        <f t="shared" ref="G75:AJ77" si="60">G74</f>
        <v>4.3436291866920766E-2</v>
      </c>
      <c r="H75" s="1">
        <f t="shared" si="60"/>
        <v>5.9095477736246557E-2</v>
      </c>
      <c r="I75" s="1">
        <f t="shared" si="60"/>
        <v>8.0047009437727662E-2</v>
      </c>
      <c r="J75" s="1">
        <f t="shared" si="60"/>
        <v>3.8561755666900184E-2</v>
      </c>
      <c r="K75" s="1">
        <f t="shared" si="60"/>
        <v>9.3554789489782048E-2</v>
      </c>
      <c r="L75" s="1">
        <f t="shared" si="60"/>
        <v>2.4311200975861706E-2</v>
      </c>
      <c r="M75" s="1">
        <f t="shared" si="60"/>
        <v>5.0199383273165817E-2</v>
      </c>
      <c r="N75" s="1">
        <f t="shared" si="60"/>
        <v>7.6599098600708418E-2</v>
      </c>
      <c r="O75" s="1">
        <f t="shared" si="60"/>
        <v>7.7995975826959746E-2</v>
      </c>
      <c r="P75" s="1">
        <f t="shared" si="60"/>
        <v>1.9811822794623998E-2</v>
      </c>
      <c r="Q75" s="1">
        <f t="shared" si="60"/>
        <v>5.685090349145084E-2</v>
      </c>
      <c r="R75" s="1">
        <f t="shared" si="60"/>
        <v>4.132989913233015E-2</v>
      </c>
      <c r="S75" s="1">
        <f t="shared" si="60"/>
        <v>0.17140744770085484</v>
      </c>
      <c r="T75" s="1">
        <f t="shared" si="60"/>
        <v>5.8991724634034522E-2</v>
      </c>
      <c r="U75" s="1">
        <f t="shared" si="60"/>
        <v>3.2846136960250391E-2</v>
      </c>
      <c r="V75" s="1">
        <f t="shared" si="60"/>
        <v>2.0189784454354112E-2</v>
      </c>
      <c r="W75" s="1">
        <f t="shared" si="60"/>
        <v>6.2078559185892182E-2</v>
      </c>
      <c r="X75" s="1">
        <f t="shared" si="60"/>
        <v>4.8765083269256673E-2</v>
      </c>
      <c r="Y75" s="1">
        <f t="shared" si="60"/>
        <v>2.1607220777764613E-2</v>
      </c>
      <c r="Z75" s="1">
        <f t="shared" si="60"/>
        <v>0.11932047280681521</v>
      </c>
      <c r="AA75" s="1">
        <f t="shared" si="60"/>
        <v>5.3214506330493808E-2</v>
      </c>
      <c r="AB75" s="1">
        <f t="shared" si="60"/>
        <v>3.3007045818276612E-2</v>
      </c>
      <c r="AC75" s="1">
        <f t="shared" si="60"/>
        <v>0.27412315551158345</v>
      </c>
      <c r="AD75" s="1">
        <f t="shared" si="60"/>
        <v>6.156386783455884E-2</v>
      </c>
      <c r="AE75" s="1">
        <f t="shared" si="60"/>
        <v>7.2173975876698465E-2</v>
      </c>
      <c r="AF75" s="1">
        <f t="shared" si="60"/>
        <v>8.6398815883575592E-2</v>
      </c>
      <c r="AG75" s="1">
        <f t="shared" si="60"/>
        <v>9.2977494907261066E-2</v>
      </c>
      <c r="AH75" s="1">
        <f t="shared" si="60"/>
        <v>4.5419296234200178E-2</v>
      </c>
      <c r="AI75" s="1">
        <f t="shared" si="60"/>
        <v>2.7121194916654217</v>
      </c>
      <c r="AJ75" s="1">
        <f t="shared" si="60"/>
        <v>5.2951797862154239E-2</v>
      </c>
      <c r="AK75" s="1">
        <f t="shared" ref="AK75:AP75" si="61">AK74</f>
        <v>0.12187287599991348</v>
      </c>
      <c r="AL75" s="1">
        <f t="shared" si="61"/>
        <v>5.0368785966717474E-3</v>
      </c>
      <c r="AM75" s="1">
        <f t="shared" si="61"/>
        <v>9.7373173262584684E-2</v>
      </c>
      <c r="AN75" s="1">
        <f t="shared" si="61"/>
        <v>5.6347796966855108E-2</v>
      </c>
      <c r="AO75" s="1">
        <f t="shared" si="61"/>
        <v>3.1095338120304055E-2</v>
      </c>
      <c r="AP75" s="1">
        <f t="shared" si="61"/>
        <v>7.6284169421757753E-2</v>
      </c>
    </row>
    <row r="76" spans="1:42" x14ac:dyDescent="0.25">
      <c r="A76" t="str">
        <f t="shared" si="45"/>
        <v>Gases</v>
      </c>
      <c r="C76" t="str">
        <f t="shared" si="46"/>
        <v>C_ES-CK-SL_GAS</v>
      </c>
      <c r="F76" s="1">
        <f>F75</f>
        <v>9.7153607844547837E-2</v>
      </c>
      <c r="G76" s="1">
        <f t="shared" si="60"/>
        <v>4.3436291866920766E-2</v>
      </c>
      <c r="H76" s="1">
        <f t="shared" si="60"/>
        <v>5.9095477736246557E-2</v>
      </c>
      <c r="I76" s="1">
        <f t="shared" si="60"/>
        <v>8.0047009437727662E-2</v>
      </c>
      <c r="J76" s="1">
        <f t="shared" si="60"/>
        <v>3.8561755666900184E-2</v>
      </c>
      <c r="K76" s="1">
        <f t="shared" si="60"/>
        <v>9.3554789489782048E-2</v>
      </c>
      <c r="L76" s="1">
        <f t="shared" si="60"/>
        <v>2.4311200975861706E-2</v>
      </c>
      <c r="M76" s="1">
        <f t="shared" si="60"/>
        <v>5.0199383273165817E-2</v>
      </c>
      <c r="N76" s="1">
        <f t="shared" si="60"/>
        <v>7.6599098600708418E-2</v>
      </c>
      <c r="O76" s="1">
        <f t="shared" si="60"/>
        <v>7.7995975826959746E-2</v>
      </c>
      <c r="P76" s="1">
        <f t="shared" si="60"/>
        <v>1.9811822794623998E-2</v>
      </c>
      <c r="Q76" s="1">
        <f t="shared" si="60"/>
        <v>5.685090349145084E-2</v>
      </c>
      <c r="R76" s="1">
        <f t="shared" si="60"/>
        <v>4.132989913233015E-2</v>
      </c>
      <c r="S76" s="1">
        <f t="shared" si="60"/>
        <v>0.17140744770085484</v>
      </c>
      <c r="T76" s="1">
        <f t="shared" si="60"/>
        <v>5.8991724634034522E-2</v>
      </c>
      <c r="U76" s="1">
        <f t="shared" si="60"/>
        <v>3.2846136960250391E-2</v>
      </c>
      <c r="V76" s="1">
        <f t="shared" si="60"/>
        <v>2.0189784454354112E-2</v>
      </c>
      <c r="W76" s="1">
        <f t="shared" si="60"/>
        <v>6.2078559185892182E-2</v>
      </c>
      <c r="X76" s="1">
        <f t="shared" si="60"/>
        <v>4.8765083269256673E-2</v>
      </c>
      <c r="Y76" s="1">
        <f t="shared" si="60"/>
        <v>2.1607220777764613E-2</v>
      </c>
      <c r="Z76" s="1">
        <f t="shared" si="60"/>
        <v>0.11932047280681521</v>
      </c>
      <c r="AA76" s="1">
        <f t="shared" si="60"/>
        <v>5.3214506330493808E-2</v>
      </c>
      <c r="AB76" s="1">
        <f t="shared" si="60"/>
        <v>3.3007045818276612E-2</v>
      </c>
      <c r="AC76" s="1">
        <f t="shared" si="60"/>
        <v>0.27412315551158345</v>
      </c>
      <c r="AD76" s="1">
        <f t="shared" si="60"/>
        <v>6.156386783455884E-2</v>
      </c>
      <c r="AE76" s="1">
        <f t="shared" si="60"/>
        <v>7.2173975876698465E-2</v>
      </c>
      <c r="AF76" s="1">
        <f t="shared" si="60"/>
        <v>8.6398815883575592E-2</v>
      </c>
      <c r="AG76" s="1">
        <f t="shared" si="60"/>
        <v>9.2977494907261066E-2</v>
      </c>
      <c r="AH76" s="1">
        <f t="shared" si="60"/>
        <v>4.5419296234200178E-2</v>
      </c>
      <c r="AI76" s="1">
        <f t="shared" si="60"/>
        <v>2.7121194916654217</v>
      </c>
      <c r="AJ76" s="1">
        <f t="shared" si="60"/>
        <v>5.2951797862154239E-2</v>
      </c>
      <c r="AK76" s="1">
        <f t="shared" ref="AK76:AP76" si="62">AK75</f>
        <v>0.12187287599991348</v>
      </c>
      <c r="AL76" s="1">
        <f t="shared" si="62"/>
        <v>5.0368785966717474E-3</v>
      </c>
      <c r="AM76" s="1">
        <f t="shared" si="62"/>
        <v>9.7373173262584684E-2</v>
      </c>
      <c r="AN76" s="1">
        <f t="shared" si="62"/>
        <v>5.6347796966855108E-2</v>
      </c>
      <c r="AO76" s="1">
        <f t="shared" si="62"/>
        <v>3.1095338120304055E-2</v>
      </c>
      <c r="AP76" s="1">
        <f t="shared" si="62"/>
        <v>7.6284169421757753E-2</v>
      </c>
    </row>
    <row r="77" spans="1:42" x14ac:dyDescent="0.25">
      <c r="A77" t="str">
        <f t="shared" si="45"/>
        <v>LPG</v>
      </c>
      <c r="C77" t="str">
        <f t="shared" si="46"/>
        <v>C_ES-CK-SL_LPG</v>
      </c>
      <c r="F77" s="1">
        <f>F76</f>
        <v>9.7153607844547837E-2</v>
      </c>
      <c r="G77" s="1">
        <f t="shared" si="60"/>
        <v>4.3436291866920766E-2</v>
      </c>
      <c r="H77" s="1">
        <f t="shared" si="60"/>
        <v>5.9095477736246557E-2</v>
      </c>
      <c r="I77" s="1">
        <f t="shared" si="60"/>
        <v>8.0047009437727662E-2</v>
      </c>
      <c r="J77" s="1">
        <f t="shared" si="60"/>
        <v>3.8561755666900184E-2</v>
      </c>
      <c r="K77" s="1">
        <f t="shared" si="60"/>
        <v>9.3554789489782048E-2</v>
      </c>
      <c r="L77" s="1">
        <f t="shared" si="60"/>
        <v>2.4311200975861706E-2</v>
      </c>
      <c r="M77" s="1">
        <f t="shared" si="60"/>
        <v>5.0199383273165817E-2</v>
      </c>
      <c r="N77" s="1">
        <f t="shared" si="60"/>
        <v>7.6599098600708418E-2</v>
      </c>
      <c r="O77" s="1">
        <f t="shared" si="60"/>
        <v>7.7995975826959746E-2</v>
      </c>
      <c r="P77" s="1">
        <f t="shared" si="60"/>
        <v>1.9811822794623998E-2</v>
      </c>
      <c r="Q77" s="1">
        <f t="shared" si="60"/>
        <v>5.685090349145084E-2</v>
      </c>
      <c r="R77" s="1">
        <f t="shared" si="60"/>
        <v>4.132989913233015E-2</v>
      </c>
      <c r="S77" s="1">
        <f t="shared" si="60"/>
        <v>0.17140744770085484</v>
      </c>
      <c r="T77" s="1">
        <f t="shared" si="60"/>
        <v>5.8991724634034522E-2</v>
      </c>
      <c r="U77" s="1">
        <f t="shared" si="60"/>
        <v>3.2846136960250391E-2</v>
      </c>
      <c r="V77" s="1">
        <f t="shared" si="60"/>
        <v>2.0189784454354112E-2</v>
      </c>
      <c r="W77" s="1">
        <f t="shared" si="60"/>
        <v>6.2078559185892182E-2</v>
      </c>
      <c r="X77" s="1">
        <f t="shared" si="60"/>
        <v>4.8765083269256673E-2</v>
      </c>
      <c r="Y77" s="1">
        <f t="shared" si="60"/>
        <v>2.1607220777764613E-2</v>
      </c>
      <c r="Z77" s="1">
        <f t="shared" si="60"/>
        <v>0.11932047280681521</v>
      </c>
      <c r="AA77" s="1">
        <f t="shared" si="60"/>
        <v>5.3214506330493808E-2</v>
      </c>
      <c r="AB77" s="1">
        <f t="shared" si="60"/>
        <v>3.3007045818276612E-2</v>
      </c>
      <c r="AC77" s="1">
        <f t="shared" si="60"/>
        <v>0.27412315551158345</v>
      </c>
      <c r="AD77" s="1">
        <f t="shared" si="60"/>
        <v>6.156386783455884E-2</v>
      </c>
      <c r="AE77" s="1">
        <f t="shared" si="60"/>
        <v>7.2173975876698465E-2</v>
      </c>
      <c r="AF77" s="1">
        <f t="shared" si="60"/>
        <v>8.6398815883575592E-2</v>
      </c>
      <c r="AG77" s="1">
        <f t="shared" si="60"/>
        <v>9.2977494907261066E-2</v>
      </c>
      <c r="AH77" s="1">
        <f t="shared" si="60"/>
        <v>4.5419296234200178E-2</v>
      </c>
      <c r="AI77" s="1">
        <f t="shared" si="60"/>
        <v>2.7121194916654217</v>
      </c>
      <c r="AJ77" s="1">
        <f t="shared" si="60"/>
        <v>5.2951797862154239E-2</v>
      </c>
      <c r="AK77" s="1">
        <f t="shared" ref="AK77:AP77" si="63">AK76</f>
        <v>0.12187287599991348</v>
      </c>
      <c r="AL77" s="1">
        <f t="shared" si="63"/>
        <v>5.0368785966717474E-3</v>
      </c>
      <c r="AM77" s="1">
        <f t="shared" si="63"/>
        <v>9.7373173262584684E-2</v>
      </c>
      <c r="AN77" s="1">
        <f t="shared" si="63"/>
        <v>5.6347796966855108E-2</v>
      </c>
      <c r="AO77" s="1">
        <f t="shared" si="63"/>
        <v>3.1095338120304055E-2</v>
      </c>
      <c r="AP77" s="1">
        <f t="shared" si="63"/>
        <v>7.6284169421757753E-2</v>
      </c>
    </row>
    <row r="78" spans="1:42" x14ac:dyDescent="0.25">
      <c r="A78" t="str">
        <f t="shared" si="45"/>
        <v>Biomass and wastes</v>
      </c>
      <c r="C78" t="str">
        <f t="shared" si="46"/>
        <v>C_ES-CK-SS_BIO</v>
      </c>
      <c r="F78" s="1">
        <f>SUMPRODUCT(IDEES!E135:E138,IDEES!E276:E279)/'Building stock'!G10</f>
        <v>9.7153607844547796E-2</v>
      </c>
      <c r="G78" s="1">
        <f>SUMPRODUCT(IDEES!F135:F138,IDEES!F276:F279)/'Building stock'!H10</f>
        <v>4.3436291866920766E-2</v>
      </c>
      <c r="H78" s="1">
        <f>SUMPRODUCT(IDEES!G135:G138,IDEES!G276:G279)/'Building stock'!I10</f>
        <v>5.9095477736246564E-2</v>
      </c>
      <c r="I78" s="1">
        <f>SUMPRODUCT(IDEES!H135:H138,IDEES!H276:H279)/'Building stock'!J10</f>
        <v>8.0047009437727648E-2</v>
      </c>
      <c r="J78" s="1">
        <f>SUMPRODUCT(IDEES!I135:I138,IDEES!I276:I279)/'Building stock'!K10</f>
        <v>3.8561755666900184E-2</v>
      </c>
      <c r="K78" s="1">
        <f>SUMPRODUCT(IDEES!J135:J138,IDEES!J276:J279)/'Building stock'!L10</f>
        <v>9.3554789489781992E-2</v>
      </c>
      <c r="L78" s="1">
        <f>SUMPRODUCT(IDEES!K135:K138,IDEES!K276:K279)/'Building stock'!M10</f>
        <v>2.4311200975861702E-2</v>
      </c>
      <c r="M78" s="1">
        <f>SUMPRODUCT(IDEES!L135:L138,IDEES!L276:L279)/'Building stock'!N10</f>
        <v>5.0199383273165844E-2</v>
      </c>
      <c r="N78" s="1">
        <f>SUMPRODUCT(IDEES!M135:M138,IDEES!M276:M279)/'Building stock'!O10</f>
        <v>7.6599098600708418E-2</v>
      </c>
      <c r="O78" s="1">
        <f>SUMPRODUCT(IDEES!N135:N138,IDEES!N276:N279)/'Building stock'!P10</f>
        <v>7.7995975826959718E-2</v>
      </c>
      <c r="P78" s="1">
        <f>SUMPRODUCT(IDEES!O135:O138,IDEES!O276:O279)/'Building stock'!Q10</f>
        <v>1.9811822794624005E-2</v>
      </c>
      <c r="Q78" s="1">
        <f>SUMPRODUCT(IDEES!P135:P138,IDEES!P276:P279)/'Building stock'!R10</f>
        <v>5.685090349145084E-2</v>
      </c>
      <c r="R78" s="1">
        <f>SUMPRODUCT(IDEES!Q135:Q138,IDEES!Q276:Q279)/'Building stock'!S10</f>
        <v>4.1329899132330143E-2</v>
      </c>
      <c r="S78" s="1">
        <f>SUMPRODUCT(IDEES!R135:R138,IDEES!R276:R279)/'Building stock'!T10</f>
        <v>0.17140744770085481</v>
      </c>
      <c r="T78" s="1">
        <f>SUMPRODUCT(IDEES!S135:S138,IDEES!S276:S279)/'Building stock'!U10</f>
        <v>5.8991724634034522E-2</v>
      </c>
      <c r="U78" s="1">
        <f>SUMPRODUCT(IDEES!T135:T138,IDEES!T276:T279)/'Building stock'!V10</f>
        <v>3.2846136960250405E-2</v>
      </c>
      <c r="V78" s="1">
        <f>SUMPRODUCT(IDEES!U135:U138,IDEES!U276:U279)/'Building stock'!W10</f>
        <v>2.0189784454354109E-2</v>
      </c>
      <c r="W78" s="1">
        <f>SUMPRODUCT(IDEES!V135:V138,IDEES!V276:V279)/'Building stock'!X10</f>
        <v>6.2078559185892168E-2</v>
      </c>
      <c r="X78" s="1">
        <f>SUMPRODUCT(IDEES!W135:W138,IDEES!W276:W279)/'Building stock'!Y10</f>
        <v>4.8765083269256666E-2</v>
      </c>
      <c r="Y78" s="1">
        <f>SUMPRODUCT(IDEES!X135:X138,IDEES!X276:X279)/'Building stock'!Z10</f>
        <v>2.1607220777764599E-2</v>
      </c>
      <c r="Z78" s="1">
        <f>SUMPRODUCT(IDEES!Y135:Y138,IDEES!Y276:Y279)/'Building stock'!AA10</f>
        <v>0.11932047280681521</v>
      </c>
      <c r="AA78" s="1">
        <f>SUMPRODUCT(IDEES!Z135:Z138,IDEES!Z276:Z279)/'Building stock'!AB10</f>
        <v>5.3214506330493815E-2</v>
      </c>
      <c r="AB78" s="1">
        <f>SUMPRODUCT(IDEES!AA135:AA138,IDEES!AA276:AA279)/'Building stock'!AC10</f>
        <v>3.3007045818276612E-2</v>
      </c>
      <c r="AC78" s="1">
        <f>SUMPRODUCT(IDEES!AB135:AB138,IDEES!AB276:AB279)/'Building stock'!AD10</f>
        <v>0.27412315551158345</v>
      </c>
      <c r="AD78" s="1">
        <f>SUMPRODUCT(IDEES!AC135:AC138,IDEES!AC276:AC279)/'Building stock'!AE10</f>
        <v>6.156386783455884E-2</v>
      </c>
      <c r="AE78" s="1">
        <f>SUMPRODUCT(IDEES!AD135:AD138,IDEES!AD276:AD279)/'Building stock'!AF10</f>
        <v>7.2173975876698424E-2</v>
      </c>
      <c r="AF78" s="1">
        <f>SUMPRODUCT(IDEES!AE135:AE138,IDEES!AE276:AE279)/'Building stock'!AG10</f>
        <v>8.6398815883575494E-2</v>
      </c>
      <c r="AG78" s="1">
        <f>SUMPRODUCT(IDEES!AF135:AF138,IDEES!AF276:AF279)/'Building stock'!AH10</f>
        <v>9.2977494907261093E-2</v>
      </c>
      <c r="AH78" s="1">
        <f>SUMPRODUCT(IDEES!AG135:AG138,IDEES!AG276:AG279)/'Building stock'!AI10</f>
        <v>4.5419296234200171E-2</v>
      </c>
      <c r="AI78" s="1">
        <f>SUMPRODUCT(IDEES!AH135:AH138,IDEES!AH276:AH279)/'Building stock'!AJ10</f>
        <v>2.7121194916654199</v>
      </c>
      <c r="AJ78" s="1">
        <f>SUMPRODUCT(IDEES!AI135:AI138,IDEES!AI276:AI279)/'Building stock'!AK10</f>
        <v>5.2951797862154253E-2</v>
      </c>
      <c r="AK78" s="1">
        <f>SUMPRODUCT(IDEES!AJ135:AJ138,IDEES!AJ276:AJ279)/'Building stock'!AL10</f>
        <v>0.12187287599991348</v>
      </c>
      <c r="AL78" s="1">
        <f>SUMPRODUCT(IDEES!AK135:AK138,IDEES!AK276:AK279)/'Building stock'!AM10</f>
        <v>5.0368785966717457E-3</v>
      </c>
      <c r="AM78" s="1">
        <f>SUMPRODUCT(IDEES!AL135:AL138,IDEES!AL276:AL279)/'Building stock'!AN10</f>
        <v>9.7373173262584656E-2</v>
      </c>
      <c r="AN78" s="1">
        <f>SUMPRODUCT(IDEES!AM135:AM138,IDEES!AM276:AM279)/'Building stock'!AO10</f>
        <v>5.6347796966855088E-2</v>
      </c>
      <c r="AO78" s="1">
        <f>SUMPRODUCT(IDEES!AN135:AN138,IDEES!AN276:AN279)/'Building stock'!AP10</f>
        <v>3.1095338120304045E-2</v>
      </c>
      <c r="AP78" s="1">
        <f>SUMPRODUCT(IDEES!AO135:AO138,IDEES!AO276:AO279)/'Building stock'!AQ10</f>
        <v>7.6284169421757753E-2</v>
      </c>
    </row>
    <row r="79" spans="1:42" x14ac:dyDescent="0.25">
      <c r="A79" t="str">
        <f t="shared" si="45"/>
        <v>Electricity</v>
      </c>
      <c r="C79" t="str">
        <f t="shared" si="46"/>
        <v>C_ES-CK-SS_ELC</v>
      </c>
      <c r="F79" s="1">
        <f>F78</f>
        <v>9.7153607844547796E-2</v>
      </c>
      <c r="G79" s="1">
        <f t="shared" ref="G79:AJ81" si="64">G78</f>
        <v>4.3436291866920766E-2</v>
      </c>
      <c r="H79" s="1">
        <f t="shared" si="64"/>
        <v>5.9095477736246564E-2</v>
      </c>
      <c r="I79" s="1">
        <f t="shared" si="64"/>
        <v>8.0047009437727648E-2</v>
      </c>
      <c r="J79" s="1">
        <f t="shared" si="64"/>
        <v>3.8561755666900184E-2</v>
      </c>
      <c r="K79" s="1">
        <f t="shared" si="64"/>
        <v>9.3554789489781992E-2</v>
      </c>
      <c r="L79" s="1">
        <f t="shared" si="64"/>
        <v>2.4311200975861702E-2</v>
      </c>
      <c r="M79" s="1">
        <f t="shared" si="64"/>
        <v>5.0199383273165844E-2</v>
      </c>
      <c r="N79" s="1">
        <f t="shared" si="64"/>
        <v>7.6599098600708418E-2</v>
      </c>
      <c r="O79" s="1">
        <f t="shared" si="64"/>
        <v>7.7995975826959718E-2</v>
      </c>
      <c r="P79" s="1">
        <f t="shared" si="64"/>
        <v>1.9811822794624005E-2</v>
      </c>
      <c r="Q79" s="1">
        <f t="shared" si="64"/>
        <v>5.685090349145084E-2</v>
      </c>
      <c r="R79" s="1">
        <f t="shared" si="64"/>
        <v>4.1329899132330143E-2</v>
      </c>
      <c r="S79" s="1">
        <f t="shared" si="64"/>
        <v>0.17140744770085481</v>
      </c>
      <c r="T79" s="1">
        <f t="shared" si="64"/>
        <v>5.8991724634034522E-2</v>
      </c>
      <c r="U79" s="1">
        <f t="shared" si="64"/>
        <v>3.2846136960250405E-2</v>
      </c>
      <c r="V79" s="1">
        <f t="shared" si="64"/>
        <v>2.0189784454354109E-2</v>
      </c>
      <c r="W79" s="1">
        <f t="shared" si="64"/>
        <v>6.2078559185892168E-2</v>
      </c>
      <c r="X79" s="1">
        <f t="shared" si="64"/>
        <v>4.8765083269256666E-2</v>
      </c>
      <c r="Y79" s="1">
        <f t="shared" si="64"/>
        <v>2.1607220777764599E-2</v>
      </c>
      <c r="Z79" s="1">
        <f t="shared" si="64"/>
        <v>0.11932047280681521</v>
      </c>
      <c r="AA79" s="1">
        <f t="shared" si="64"/>
        <v>5.3214506330493815E-2</v>
      </c>
      <c r="AB79" s="1">
        <f t="shared" si="64"/>
        <v>3.3007045818276612E-2</v>
      </c>
      <c r="AC79" s="1">
        <f t="shared" si="64"/>
        <v>0.27412315551158345</v>
      </c>
      <c r="AD79" s="1">
        <f t="shared" si="64"/>
        <v>6.156386783455884E-2</v>
      </c>
      <c r="AE79" s="1">
        <f t="shared" si="64"/>
        <v>7.2173975876698424E-2</v>
      </c>
      <c r="AF79" s="1">
        <f t="shared" si="64"/>
        <v>8.6398815883575494E-2</v>
      </c>
      <c r="AG79" s="1">
        <f t="shared" si="64"/>
        <v>9.2977494907261093E-2</v>
      </c>
      <c r="AH79" s="1">
        <f t="shared" si="64"/>
        <v>4.5419296234200171E-2</v>
      </c>
      <c r="AI79" s="1">
        <f t="shared" si="64"/>
        <v>2.7121194916654199</v>
      </c>
      <c r="AJ79" s="1">
        <f t="shared" si="64"/>
        <v>5.2951797862154253E-2</v>
      </c>
      <c r="AK79" s="1">
        <f t="shared" ref="AK79:AP79" si="65">AK78</f>
        <v>0.12187287599991348</v>
      </c>
      <c r="AL79" s="1">
        <f t="shared" si="65"/>
        <v>5.0368785966717457E-3</v>
      </c>
      <c r="AM79" s="1">
        <f t="shared" si="65"/>
        <v>9.7373173262584656E-2</v>
      </c>
      <c r="AN79" s="1">
        <f t="shared" si="65"/>
        <v>5.6347796966855088E-2</v>
      </c>
      <c r="AO79" s="1">
        <f t="shared" si="65"/>
        <v>3.1095338120304045E-2</v>
      </c>
      <c r="AP79" s="1">
        <f t="shared" si="65"/>
        <v>7.6284169421757753E-2</v>
      </c>
    </row>
    <row r="80" spans="1:42" x14ac:dyDescent="0.25">
      <c r="A80" t="str">
        <f t="shared" si="45"/>
        <v>Gases</v>
      </c>
      <c r="C80" t="str">
        <f t="shared" si="46"/>
        <v>C_ES-CK-SS_GAS</v>
      </c>
      <c r="F80" s="1">
        <f>F79</f>
        <v>9.7153607844547796E-2</v>
      </c>
      <c r="G80" s="1">
        <f t="shared" si="64"/>
        <v>4.3436291866920766E-2</v>
      </c>
      <c r="H80" s="1">
        <f t="shared" si="64"/>
        <v>5.9095477736246564E-2</v>
      </c>
      <c r="I80" s="1">
        <f t="shared" si="64"/>
        <v>8.0047009437727648E-2</v>
      </c>
      <c r="J80" s="1">
        <f t="shared" si="64"/>
        <v>3.8561755666900184E-2</v>
      </c>
      <c r="K80" s="1">
        <f t="shared" si="64"/>
        <v>9.3554789489781992E-2</v>
      </c>
      <c r="L80" s="1">
        <f t="shared" si="64"/>
        <v>2.4311200975861702E-2</v>
      </c>
      <c r="M80" s="1">
        <f t="shared" si="64"/>
        <v>5.0199383273165844E-2</v>
      </c>
      <c r="N80" s="1">
        <f t="shared" si="64"/>
        <v>7.6599098600708418E-2</v>
      </c>
      <c r="O80" s="1">
        <f t="shared" si="64"/>
        <v>7.7995975826959718E-2</v>
      </c>
      <c r="P80" s="1">
        <f t="shared" si="64"/>
        <v>1.9811822794624005E-2</v>
      </c>
      <c r="Q80" s="1">
        <f t="shared" si="64"/>
        <v>5.685090349145084E-2</v>
      </c>
      <c r="R80" s="1">
        <f t="shared" si="64"/>
        <v>4.1329899132330143E-2</v>
      </c>
      <c r="S80" s="1">
        <f t="shared" si="64"/>
        <v>0.17140744770085481</v>
      </c>
      <c r="T80" s="1">
        <f t="shared" si="64"/>
        <v>5.8991724634034522E-2</v>
      </c>
      <c r="U80" s="1">
        <f t="shared" si="64"/>
        <v>3.2846136960250405E-2</v>
      </c>
      <c r="V80" s="1">
        <f t="shared" si="64"/>
        <v>2.0189784454354109E-2</v>
      </c>
      <c r="W80" s="1">
        <f t="shared" si="64"/>
        <v>6.2078559185892168E-2</v>
      </c>
      <c r="X80" s="1">
        <f t="shared" si="64"/>
        <v>4.8765083269256666E-2</v>
      </c>
      <c r="Y80" s="1">
        <f t="shared" si="64"/>
        <v>2.1607220777764599E-2</v>
      </c>
      <c r="Z80" s="1">
        <f t="shared" si="64"/>
        <v>0.11932047280681521</v>
      </c>
      <c r="AA80" s="1">
        <f t="shared" si="64"/>
        <v>5.3214506330493815E-2</v>
      </c>
      <c r="AB80" s="1">
        <f t="shared" si="64"/>
        <v>3.3007045818276612E-2</v>
      </c>
      <c r="AC80" s="1">
        <f t="shared" si="64"/>
        <v>0.27412315551158345</v>
      </c>
      <c r="AD80" s="1">
        <f t="shared" si="64"/>
        <v>6.156386783455884E-2</v>
      </c>
      <c r="AE80" s="1">
        <f t="shared" si="64"/>
        <v>7.2173975876698424E-2</v>
      </c>
      <c r="AF80" s="1">
        <f t="shared" si="64"/>
        <v>8.6398815883575494E-2</v>
      </c>
      <c r="AG80" s="1">
        <f t="shared" si="64"/>
        <v>9.2977494907261093E-2</v>
      </c>
      <c r="AH80" s="1">
        <f t="shared" si="64"/>
        <v>4.5419296234200171E-2</v>
      </c>
      <c r="AI80" s="1">
        <f t="shared" si="64"/>
        <v>2.7121194916654199</v>
      </c>
      <c r="AJ80" s="1">
        <f t="shared" si="64"/>
        <v>5.2951797862154253E-2</v>
      </c>
      <c r="AK80" s="1">
        <f t="shared" ref="AK80:AP80" si="66">AK79</f>
        <v>0.12187287599991348</v>
      </c>
      <c r="AL80" s="1">
        <f t="shared" si="66"/>
        <v>5.0368785966717457E-3</v>
      </c>
      <c r="AM80" s="1">
        <f t="shared" si="66"/>
        <v>9.7373173262584656E-2</v>
      </c>
      <c r="AN80" s="1">
        <f t="shared" si="66"/>
        <v>5.6347796966855088E-2</v>
      </c>
      <c r="AO80" s="1">
        <f t="shared" si="66"/>
        <v>3.1095338120304045E-2</v>
      </c>
      <c r="AP80" s="1">
        <f t="shared" si="66"/>
        <v>7.6284169421757753E-2</v>
      </c>
    </row>
    <row r="81" spans="1:42" x14ac:dyDescent="0.25">
      <c r="A81" t="str">
        <f t="shared" si="45"/>
        <v>LPG</v>
      </c>
      <c r="C81" t="str">
        <f t="shared" si="46"/>
        <v>C_ES-CK-SS_LPG</v>
      </c>
      <c r="F81" s="1">
        <f>F80</f>
        <v>9.7153607844547796E-2</v>
      </c>
      <c r="G81" s="1">
        <f t="shared" si="64"/>
        <v>4.3436291866920766E-2</v>
      </c>
      <c r="H81" s="1">
        <f t="shared" si="64"/>
        <v>5.9095477736246564E-2</v>
      </c>
      <c r="I81" s="1">
        <f t="shared" si="64"/>
        <v>8.0047009437727648E-2</v>
      </c>
      <c r="J81" s="1">
        <f t="shared" si="64"/>
        <v>3.8561755666900184E-2</v>
      </c>
      <c r="K81" s="1">
        <f t="shared" si="64"/>
        <v>9.3554789489781992E-2</v>
      </c>
      <c r="L81" s="1">
        <f t="shared" si="64"/>
        <v>2.4311200975861702E-2</v>
      </c>
      <c r="M81" s="1">
        <f t="shared" si="64"/>
        <v>5.0199383273165844E-2</v>
      </c>
      <c r="N81" s="1">
        <f t="shared" si="64"/>
        <v>7.6599098600708418E-2</v>
      </c>
      <c r="O81" s="1">
        <f t="shared" si="64"/>
        <v>7.7995975826959718E-2</v>
      </c>
      <c r="P81" s="1">
        <f t="shared" si="64"/>
        <v>1.9811822794624005E-2</v>
      </c>
      <c r="Q81" s="1">
        <f t="shared" si="64"/>
        <v>5.685090349145084E-2</v>
      </c>
      <c r="R81" s="1">
        <f t="shared" si="64"/>
        <v>4.1329899132330143E-2</v>
      </c>
      <c r="S81" s="1">
        <f t="shared" si="64"/>
        <v>0.17140744770085481</v>
      </c>
      <c r="T81" s="1">
        <f t="shared" si="64"/>
        <v>5.8991724634034522E-2</v>
      </c>
      <c r="U81" s="1">
        <f t="shared" si="64"/>
        <v>3.2846136960250405E-2</v>
      </c>
      <c r="V81" s="1">
        <f t="shared" si="64"/>
        <v>2.0189784454354109E-2</v>
      </c>
      <c r="W81" s="1">
        <f t="shared" si="64"/>
        <v>6.2078559185892168E-2</v>
      </c>
      <c r="X81" s="1">
        <f t="shared" si="64"/>
        <v>4.8765083269256666E-2</v>
      </c>
      <c r="Y81" s="1">
        <f t="shared" si="64"/>
        <v>2.1607220777764599E-2</v>
      </c>
      <c r="Z81" s="1">
        <f t="shared" si="64"/>
        <v>0.11932047280681521</v>
      </c>
      <c r="AA81" s="1">
        <f t="shared" si="64"/>
        <v>5.3214506330493815E-2</v>
      </c>
      <c r="AB81" s="1">
        <f t="shared" si="64"/>
        <v>3.3007045818276612E-2</v>
      </c>
      <c r="AC81" s="1">
        <f t="shared" si="64"/>
        <v>0.27412315551158345</v>
      </c>
      <c r="AD81" s="1">
        <f t="shared" si="64"/>
        <v>6.156386783455884E-2</v>
      </c>
      <c r="AE81" s="1">
        <f t="shared" si="64"/>
        <v>7.2173975876698424E-2</v>
      </c>
      <c r="AF81" s="1">
        <f t="shared" si="64"/>
        <v>8.6398815883575494E-2</v>
      </c>
      <c r="AG81" s="1">
        <f t="shared" si="64"/>
        <v>9.2977494907261093E-2</v>
      </c>
      <c r="AH81" s="1">
        <f t="shared" si="64"/>
        <v>4.5419296234200171E-2</v>
      </c>
      <c r="AI81" s="1">
        <f t="shared" si="64"/>
        <v>2.7121194916654199</v>
      </c>
      <c r="AJ81" s="1">
        <f t="shared" si="64"/>
        <v>5.2951797862154253E-2</v>
      </c>
      <c r="AK81" s="1">
        <f t="shared" ref="AK81:AP81" si="67">AK80</f>
        <v>0.12187287599991348</v>
      </c>
      <c r="AL81" s="1">
        <f t="shared" si="67"/>
        <v>5.0368785966717457E-3</v>
      </c>
      <c r="AM81" s="1">
        <f t="shared" si="67"/>
        <v>9.7373173262584656E-2</v>
      </c>
      <c r="AN81" s="1">
        <f t="shared" si="67"/>
        <v>5.6347796966855088E-2</v>
      </c>
      <c r="AO81" s="1">
        <f t="shared" si="67"/>
        <v>3.1095338120304045E-2</v>
      </c>
      <c r="AP81" s="1">
        <f t="shared" si="67"/>
        <v>7.6284169421757753E-2</v>
      </c>
    </row>
    <row r="82" spans="1:42" x14ac:dyDescent="0.25">
      <c r="A82" t="str">
        <f t="shared" si="45"/>
        <v>Biomass and wastes</v>
      </c>
      <c r="C82" t="str">
        <f t="shared" si="46"/>
        <v>C_ES-CK-OF_BIO</v>
      </c>
      <c r="F82" s="1">
        <f>SUMPRODUCT(IDEES!E135:E138,IDEES!E304:E307)/'Building stock'!G11</f>
        <v>3.0986608037968256E-2</v>
      </c>
      <c r="G82" s="1">
        <f>SUMPRODUCT(IDEES!F135:F138,IDEES!F304:F307)/'Building stock'!H11</f>
        <v>2.9287561786738192E-2</v>
      </c>
      <c r="H82" s="1">
        <f>SUMPRODUCT(IDEES!G135:G138,IDEES!G304:G307)/'Building stock'!I11</f>
        <v>2.0866653460081985E-2</v>
      </c>
      <c r="I82" s="1">
        <f>SUMPRODUCT(IDEES!H135:H138,IDEES!H304:H307)/'Building stock'!J11</f>
        <v>2.5576402909350739E-2</v>
      </c>
      <c r="J82" s="1">
        <f>SUMPRODUCT(IDEES!I135:I138,IDEES!I304:I307)/'Building stock'!K11</f>
        <v>1.8328646574364723E-2</v>
      </c>
      <c r="K82" s="1">
        <f>SUMPRODUCT(IDEES!J135:J138,IDEES!J304:J307)/'Building stock'!L11</f>
        <v>3.490866613416465E-2</v>
      </c>
      <c r="L82" s="1">
        <f>SUMPRODUCT(IDEES!K135:K138,IDEES!K304:K307)/'Building stock'!M11</f>
        <v>2.5369195933341228E-2</v>
      </c>
      <c r="M82" s="1">
        <f>SUMPRODUCT(IDEES!L135:L138,IDEES!L304:L307)/'Building stock'!N11</f>
        <v>1.4820549370048506E-2</v>
      </c>
      <c r="N82" s="1">
        <f>SUMPRODUCT(IDEES!M135:M138,IDEES!M304:M307)/'Building stock'!O11</f>
        <v>6.2862775609045685E-2</v>
      </c>
      <c r="O82" s="1">
        <f>SUMPRODUCT(IDEES!N135:N138,IDEES!N304:N307)/'Building stock'!P11</f>
        <v>5.0994696020128578E-2</v>
      </c>
      <c r="P82" s="1">
        <f>SUMPRODUCT(IDEES!O135:O138,IDEES!O304:O307)/'Building stock'!Q11</f>
        <v>3.9000802847358934E-2</v>
      </c>
      <c r="Q82" s="1">
        <f>SUMPRODUCT(IDEES!P135:P138,IDEES!P304:P307)/'Building stock'!R11</f>
        <v>3.7588892224674438E-2</v>
      </c>
      <c r="R82" s="1">
        <f>SUMPRODUCT(IDEES!Q135:Q138,IDEES!Q304:Q307)/'Building stock'!S11</f>
        <v>1.9255970761735148E-2</v>
      </c>
      <c r="S82" s="1">
        <f>SUMPRODUCT(IDEES!R135:R138,IDEES!R304:R307)/'Building stock'!T11</f>
        <v>5.3236495629678068E-2</v>
      </c>
      <c r="T82" s="1">
        <f>SUMPRODUCT(IDEES!S135:S138,IDEES!S304:S307)/'Building stock'!U11</f>
        <v>8.2623909918850935E-2</v>
      </c>
      <c r="U82" s="1">
        <f>SUMPRODUCT(IDEES!T135:T138,IDEES!T304:T307)/'Building stock'!V11</f>
        <v>4.1965739821784115E-2</v>
      </c>
      <c r="V82" s="1">
        <f>SUMPRODUCT(IDEES!U135:U138,IDEES!U304:U307)/'Building stock'!W11</f>
        <v>5.7688345529618634E-3</v>
      </c>
      <c r="W82" s="1">
        <f>SUMPRODUCT(IDEES!V135:V138,IDEES!V304:V307)/'Building stock'!X11</f>
        <v>8.2953485801932583E-2</v>
      </c>
      <c r="X82" s="1">
        <f>SUMPRODUCT(IDEES!W135:W138,IDEES!W304:W307)/'Building stock'!Y11</f>
        <v>2.4795907523426336E-2</v>
      </c>
      <c r="Y82" s="1">
        <f>SUMPRODUCT(IDEES!X135:X138,IDEES!X304:X307)/'Building stock'!Z11</f>
        <v>1.4099709419560799E-2</v>
      </c>
      <c r="Z82" s="1">
        <f>SUMPRODUCT(IDEES!Y135:Y138,IDEES!Y304:Y307)/'Building stock'!AA11</f>
        <v>4.6305159862367509E-2</v>
      </c>
      <c r="AA82" s="1">
        <f>SUMPRODUCT(IDEES!Z135:Z138,IDEES!Z304:Z307)/'Building stock'!AB11</f>
        <v>2.3708362824947978E-2</v>
      </c>
      <c r="AB82" s="1">
        <f>SUMPRODUCT(IDEES!AA135:AA138,IDEES!AA304:AA307)/'Building stock'!AC11</f>
        <v>7.1830617851202205E-2</v>
      </c>
      <c r="AC82" s="1">
        <f>SUMPRODUCT(IDEES!AB135:AB138,IDEES!AB304:AB307)/'Building stock'!AD11</f>
        <v>8.0636524627456269E-2</v>
      </c>
      <c r="AD82" s="1">
        <f>SUMPRODUCT(IDEES!AC135:AC138,IDEES!AC304:AC307)/'Building stock'!AE11</f>
        <v>3.5309874458971949E-2</v>
      </c>
      <c r="AE82" s="1">
        <f>SUMPRODUCT(IDEES!AD135:AD138,IDEES!AD304:AD307)/'Building stock'!AF11</f>
        <v>4.7155611104524549E-2</v>
      </c>
      <c r="AF82" s="1">
        <f>SUMPRODUCT(IDEES!AE135:AE138,IDEES!AE304:AE307)/'Building stock'!AG11</f>
        <v>7.1261466058323744E-2</v>
      </c>
      <c r="AG82" s="1">
        <f>SUMPRODUCT(IDEES!AF135:AF138,IDEES!AF304:AF307)/'Building stock'!AH11</f>
        <v>2.6615254249198691E-2</v>
      </c>
      <c r="AH82" s="1">
        <f>SUMPRODUCT(IDEES!AG135:AG138,IDEES!AG304:AG307)/'Building stock'!AI11</f>
        <v>3.3079158603997211E-2</v>
      </c>
      <c r="AI82" s="1">
        <f>SUMPRODUCT(IDEES!AH135:AH138,IDEES!AH304:AH307)/'Building stock'!AJ11</f>
        <v>4.4766800950252539E-2</v>
      </c>
      <c r="AJ82" s="1">
        <f>SUMPRODUCT(IDEES!AI135:AI138,IDEES!AI304:AI307)/'Building stock'!AK11</f>
        <v>6.6486524152862159E-2</v>
      </c>
      <c r="AK82" s="1">
        <f>SUMPRODUCT(IDEES!AJ135:AJ138,IDEES!AJ304:AJ307)/'Building stock'!AL11</f>
        <v>7.8777811001610354E-2</v>
      </c>
      <c r="AL82" s="1">
        <f>SUMPRODUCT(IDEES!AK135:AK138,IDEES!AK304:AK307)/'Building stock'!AM11</f>
        <v>3.3334102239870825E-3</v>
      </c>
      <c r="AM82" s="1">
        <f>SUMPRODUCT(IDEES!AL135:AL138,IDEES!AL304:AL307)/'Building stock'!AN11</f>
        <v>6.2891153775125705E-2</v>
      </c>
      <c r="AN82" s="1">
        <f>SUMPRODUCT(IDEES!AM135:AM138,IDEES!AM304:AM307)/'Building stock'!AO11</f>
        <v>3.6835084556412843E-2</v>
      </c>
      <c r="AO82" s="1">
        <f>SUMPRODUCT(IDEES!AN135:AN138,IDEES!AN304:AN307)/'Building stock'!AP11</f>
        <v>2.0544147807991485E-2</v>
      </c>
      <c r="AP82" s="1">
        <f>SUMPRODUCT(IDEES!AO135:AO138,IDEES!AO304:AO307)/'Building stock'!AQ11</f>
        <v>5.0134789746468268E-2</v>
      </c>
    </row>
    <row r="83" spans="1:42" x14ac:dyDescent="0.25">
      <c r="A83" t="str">
        <f t="shared" si="45"/>
        <v>Electricity</v>
      </c>
      <c r="C83" t="str">
        <f t="shared" si="46"/>
        <v>C_ES-CK-OF_ELC</v>
      </c>
      <c r="F83" s="1">
        <f>F82</f>
        <v>3.0986608037968256E-2</v>
      </c>
      <c r="G83" s="1">
        <f t="shared" ref="G83:AJ85" si="68">G82</f>
        <v>2.9287561786738192E-2</v>
      </c>
      <c r="H83" s="1">
        <f t="shared" si="68"/>
        <v>2.0866653460081985E-2</v>
      </c>
      <c r="I83" s="1">
        <f t="shared" si="68"/>
        <v>2.5576402909350739E-2</v>
      </c>
      <c r="J83" s="1">
        <f t="shared" si="68"/>
        <v>1.8328646574364723E-2</v>
      </c>
      <c r="K83" s="1">
        <f t="shared" si="68"/>
        <v>3.490866613416465E-2</v>
      </c>
      <c r="L83" s="1">
        <f t="shared" si="68"/>
        <v>2.5369195933341228E-2</v>
      </c>
      <c r="M83" s="1">
        <f t="shared" si="68"/>
        <v>1.4820549370048506E-2</v>
      </c>
      <c r="N83" s="1">
        <f t="shared" si="68"/>
        <v>6.2862775609045685E-2</v>
      </c>
      <c r="O83" s="1">
        <f t="shared" si="68"/>
        <v>5.0994696020128578E-2</v>
      </c>
      <c r="P83" s="1">
        <f t="shared" si="68"/>
        <v>3.9000802847358934E-2</v>
      </c>
      <c r="Q83" s="1">
        <f t="shared" si="68"/>
        <v>3.7588892224674438E-2</v>
      </c>
      <c r="R83" s="1">
        <f t="shared" si="68"/>
        <v>1.9255970761735148E-2</v>
      </c>
      <c r="S83" s="1">
        <f t="shared" si="68"/>
        <v>5.3236495629678068E-2</v>
      </c>
      <c r="T83" s="1">
        <f t="shared" si="68"/>
        <v>8.2623909918850935E-2</v>
      </c>
      <c r="U83" s="1">
        <f t="shared" si="68"/>
        <v>4.1965739821784115E-2</v>
      </c>
      <c r="V83" s="1">
        <f t="shared" si="68"/>
        <v>5.7688345529618634E-3</v>
      </c>
      <c r="W83" s="1">
        <f t="shared" si="68"/>
        <v>8.2953485801932583E-2</v>
      </c>
      <c r="X83" s="1">
        <f t="shared" si="68"/>
        <v>2.4795907523426336E-2</v>
      </c>
      <c r="Y83" s="1">
        <f t="shared" si="68"/>
        <v>1.4099709419560799E-2</v>
      </c>
      <c r="Z83" s="1">
        <f t="shared" si="68"/>
        <v>4.6305159862367509E-2</v>
      </c>
      <c r="AA83" s="1">
        <f t="shared" si="68"/>
        <v>2.3708362824947978E-2</v>
      </c>
      <c r="AB83" s="1">
        <f t="shared" si="68"/>
        <v>7.1830617851202205E-2</v>
      </c>
      <c r="AC83" s="1">
        <f t="shared" si="68"/>
        <v>8.0636524627456269E-2</v>
      </c>
      <c r="AD83" s="1">
        <f t="shared" si="68"/>
        <v>3.5309874458971949E-2</v>
      </c>
      <c r="AE83" s="1">
        <f t="shared" si="68"/>
        <v>4.7155611104524549E-2</v>
      </c>
      <c r="AF83" s="1">
        <f t="shared" si="68"/>
        <v>7.1261466058323744E-2</v>
      </c>
      <c r="AG83" s="1">
        <f t="shared" si="68"/>
        <v>2.6615254249198691E-2</v>
      </c>
      <c r="AH83" s="1">
        <f t="shared" si="68"/>
        <v>3.3079158603997211E-2</v>
      </c>
      <c r="AI83" s="1">
        <f t="shared" si="68"/>
        <v>4.4766800950252539E-2</v>
      </c>
      <c r="AJ83" s="1">
        <f t="shared" si="68"/>
        <v>6.6486524152862159E-2</v>
      </c>
      <c r="AK83" s="1">
        <f t="shared" ref="AK83:AP83" si="69">AK82</f>
        <v>7.8777811001610354E-2</v>
      </c>
      <c r="AL83" s="1">
        <f t="shared" si="69"/>
        <v>3.3334102239870825E-3</v>
      </c>
      <c r="AM83" s="1">
        <f t="shared" si="69"/>
        <v>6.2891153775125705E-2</v>
      </c>
      <c r="AN83" s="1">
        <f t="shared" si="69"/>
        <v>3.6835084556412843E-2</v>
      </c>
      <c r="AO83" s="1">
        <f t="shared" si="69"/>
        <v>2.0544147807991485E-2</v>
      </c>
      <c r="AP83" s="1">
        <f t="shared" si="69"/>
        <v>5.0134789746468268E-2</v>
      </c>
    </row>
    <row r="84" spans="1:42" x14ac:dyDescent="0.25">
      <c r="A84" t="str">
        <f t="shared" si="45"/>
        <v>Gases</v>
      </c>
      <c r="C84" t="str">
        <f t="shared" si="46"/>
        <v>C_ES-CK-OF_GAS</v>
      </c>
      <c r="F84" s="1">
        <f>F83</f>
        <v>3.0986608037968256E-2</v>
      </c>
      <c r="G84" s="1">
        <f t="shared" si="68"/>
        <v>2.9287561786738192E-2</v>
      </c>
      <c r="H84" s="1">
        <f t="shared" si="68"/>
        <v>2.0866653460081985E-2</v>
      </c>
      <c r="I84" s="1">
        <f t="shared" si="68"/>
        <v>2.5576402909350739E-2</v>
      </c>
      <c r="J84" s="1">
        <f t="shared" si="68"/>
        <v>1.8328646574364723E-2</v>
      </c>
      <c r="K84" s="1">
        <f t="shared" si="68"/>
        <v>3.490866613416465E-2</v>
      </c>
      <c r="L84" s="1">
        <f t="shared" si="68"/>
        <v>2.5369195933341228E-2</v>
      </c>
      <c r="M84" s="1">
        <f t="shared" si="68"/>
        <v>1.4820549370048506E-2</v>
      </c>
      <c r="N84" s="1">
        <f t="shared" si="68"/>
        <v>6.2862775609045685E-2</v>
      </c>
      <c r="O84" s="1">
        <f t="shared" si="68"/>
        <v>5.0994696020128578E-2</v>
      </c>
      <c r="P84" s="1">
        <f t="shared" si="68"/>
        <v>3.9000802847358934E-2</v>
      </c>
      <c r="Q84" s="1">
        <f t="shared" si="68"/>
        <v>3.7588892224674438E-2</v>
      </c>
      <c r="R84" s="1">
        <f t="shared" si="68"/>
        <v>1.9255970761735148E-2</v>
      </c>
      <c r="S84" s="1">
        <f t="shared" si="68"/>
        <v>5.3236495629678068E-2</v>
      </c>
      <c r="T84" s="1">
        <f t="shared" si="68"/>
        <v>8.2623909918850935E-2</v>
      </c>
      <c r="U84" s="1">
        <f t="shared" si="68"/>
        <v>4.1965739821784115E-2</v>
      </c>
      <c r="V84" s="1">
        <f t="shared" si="68"/>
        <v>5.7688345529618634E-3</v>
      </c>
      <c r="W84" s="1">
        <f t="shared" si="68"/>
        <v>8.2953485801932583E-2</v>
      </c>
      <c r="X84" s="1">
        <f t="shared" si="68"/>
        <v>2.4795907523426336E-2</v>
      </c>
      <c r="Y84" s="1">
        <f t="shared" si="68"/>
        <v>1.4099709419560799E-2</v>
      </c>
      <c r="Z84" s="1">
        <f t="shared" si="68"/>
        <v>4.6305159862367509E-2</v>
      </c>
      <c r="AA84" s="1">
        <f t="shared" si="68"/>
        <v>2.3708362824947978E-2</v>
      </c>
      <c r="AB84" s="1">
        <f t="shared" si="68"/>
        <v>7.1830617851202205E-2</v>
      </c>
      <c r="AC84" s="1">
        <f t="shared" si="68"/>
        <v>8.0636524627456269E-2</v>
      </c>
      <c r="AD84" s="1">
        <f t="shared" si="68"/>
        <v>3.5309874458971949E-2</v>
      </c>
      <c r="AE84" s="1">
        <f t="shared" si="68"/>
        <v>4.7155611104524549E-2</v>
      </c>
      <c r="AF84" s="1">
        <f t="shared" si="68"/>
        <v>7.1261466058323744E-2</v>
      </c>
      <c r="AG84" s="1">
        <f t="shared" si="68"/>
        <v>2.6615254249198691E-2</v>
      </c>
      <c r="AH84" s="1">
        <f t="shared" si="68"/>
        <v>3.3079158603997211E-2</v>
      </c>
      <c r="AI84" s="1">
        <f t="shared" si="68"/>
        <v>4.4766800950252539E-2</v>
      </c>
      <c r="AJ84" s="1">
        <f t="shared" si="68"/>
        <v>6.6486524152862159E-2</v>
      </c>
      <c r="AK84" s="1">
        <f t="shared" ref="AK84:AP84" si="70">AK83</f>
        <v>7.8777811001610354E-2</v>
      </c>
      <c r="AL84" s="1">
        <f t="shared" si="70"/>
        <v>3.3334102239870825E-3</v>
      </c>
      <c r="AM84" s="1">
        <f t="shared" si="70"/>
        <v>6.2891153775125705E-2</v>
      </c>
      <c r="AN84" s="1">
        <f t="shared" si="70"/>
        <v>3.6835084556412843E-2</v>
      </c>
      <c r="AO84" s="1">
        <f t="shared" si="70"/>
        <v>2.0544147807991485E-2</v>
      </c>
      <c r="AP84" s="1">
        <f t="shared" si="70"/>
        <v>5.0134789746468268E-2</v>
      </c>
    </row>
    <row r="85" spans="1:42" x14ac:dyDescent="0.25">
      <c r="A85" t="str">
        <f t="shared" si="45"/>
        <v>LPG</v>
      </c>
      <c r="C85" t="str">
        <f t="shared" si="46"/>
        <v>C_ES-CK-OF_LPG</v>
      </c>
      <c r="F85" s="1">
        <f>F84</f>
        <v>3.0986608037968256E-2</v>
      </c>
      <c r="G85" s="1">
        <f t="shared" si="68"/>
        <v>2.9287561786738192E-2</v>
      </c>
      <c r="H85" s="1">
        <f t="shared" si="68"/>
        <v>2.0866653460081985E-2</v>
      </c>
      <c r="I85" s="1">
        <f t="shared" si="68"/>
        <v>2.5576402909350739E-2</v>
      </c>
      <c r="J85" s="1">
        <f t="shared" si="68"/>
        <v>1.8328646574364723E-2</v>
      </c>
      <c r="K85" s="1">
        <f t="shared" si="68"/>
        <v>3.490866613416465E-2</v>
      </c>
      <c r="L85" s="1">
        <f t="shared" si="68"/>
        <v>2.5369195933341228E-2</v>
      </c>
      <c r="M85" s="1">
        <f t="shared" si="68"/>
        <v>1.4820549370048506E-2</v>
      </c>
      <c r="N85" s="1">
        <f t="shared" si="68"/>
        <v>6.2862775609045685E-2</v>
      </c>
      <c r="O85" s="1">
        <f t="shared" si="68"/>
        <v>5.0994696020128578E-2</v>
      </c>
      <c r="P85" s="1">
        <f t="shared" si="68"/>
        <v>3.9000802847358934E-2</v>
      </c>
      <c r="Q85" s="1">
        <f t="shared" si="68"/>
        <v>3.7588892224674438E-2</v>
      </c>
      <c r="R85" s="1">
        <f t="shared" si="68"/>
        <v>1.9255970761735148E-2</v>
      </c>
      <c r="S85" s="1">
        <f t="shared" si="68"/>
        <v>5.3236495629678068E-2</v>
      </c>
      <c r="T85" s="1">
        <f t="shared" si="68"/>
        <v>8.2623909918850935E-2</v>
      </c>
      <c r="U85" s="1">
        <f t="shared" si="68"/>
        <v>4.1965739821784115E-2</v>
      </c>
      <c r="V85" s="1">
        <f t="shared" si="68"/>
        <v>5.7688345529618634E-3</v>
      </c>
      <c r="W85" s="1">
        <f t="shared" si="68"/>
        <v>8.2953485801932583E-2</v>
      </c>
      <c r="X85" s="1">
        <f t="shared" si="68"/>
        <v>2.4795907523426336E-2</v>
      </c>
      <c r="Y85" s="1">
        <f t="shared" si="68"/>
        <v>1.4099709419560799E-2</v>
      </c>
      <c r="Z85" s="1">
        <f t="shared" si="68"/>
        <v>4.6305159862367509E-2</v>
      </c>
      <c r="AA85" s="1">
        <f t="shared" si="68"/>
        <v>2.3708362824947978E-2</v>
      </c>
      <c r="AB85" s="1">
        <f t="shared" si="68"/>
        <v>7.1830617851202205E-2</v>
      </c>
      <c r="AC85" s="1">
        <f t="shared" si="68"/>
        <v>8.0636524627456269E-2</v>
      </c>
      <c r="AD85" s="1">
        <f t="shared" si="68"/>
        <v>3.5309874458971949E-2</v>
      </c>
      <c r="AE85" s="1">
        <f t="shared" si="68"/>
        <v>4.7155611104524549E-2</v>
      </c>
      <c r="AF85" s="1">
        <f t="shared" si="68"/>
        <v>7.1261466058323744E-2</v>
      </c>
      <c r="AG85" s="1">
        <f t="shared" si="68"/>
        <v>2.6615254249198691E-2</v>
      </c>
      <c r="AH85" s="1">
        <f t="shared" si="68"/>
        <v>3.3079158603997211E-2</v>
      </c>
      <c r="AI85" s="1">
        <f t="shared" si="68"/>
        <v>4.4766800950252539E-2</v>
      </c>
      <c r="AJ85" s="1">
        <f t="shared" si="68"/>
        <v>6.6486524152862159E-2</v>
      </c>
      <c r="AK85" s="1">
        <f t="shared" ref="AK85:AP85" si="71">AK84</f>
        <v>7.8777811001610354E-2</v>
      </c>
      <c r="AL85" s="1">
        <f t="shared" si="71"/>
        <v>3.3334102239870825E-3</v>
      </c>
      <c r="AM85" s="1">
        <f t="shared" si="71"/>
        <v>6.2891153775125705E-2</v>
      </c>
      <c r="AN85" s="1">
        <f t="shared" si="71"/>
        <v>3.6835084556412843E-2</v>
      </c>
      <c r="AO85" s="1">
        <f t="shared" si="71"/>
        <v>2.0544147807991485E-2</v>
      </c>
      <c r="AP85" s="1">
        <f t="shared" si="71"/>
        <v>5.0134789746468268E-2</v>
      </c>
    </row>
    <row r="86" spans="1:42" x14ac:dyDescent="0.25">
      <c r="AH86" s="1"/>
    </row>
    <row r="87" spans="1:42" x14ac:dyDescent="0.25">
      <c r="AH87" s="1"/>
    </row>
    <row r="88" spans="1:42" x14ac:dyDescent="0.25">
      <c r="AH88" s="1"/>
    </row>
    <row r="89" spans="1:42" x14ac:dyDescent="0.25">
      <c r="E89" s="3" t="s">
        <v>74</v>
      </c>
    </row>
    <row r="90" spans="1:42" ht="15.75" thickBot="1" x14ac:dyDescent="0.3">
      <c r="C90" s="178" t="s">
        <v>42</v>
      </c>
      <c r="D90" s="178" t="s">
        <v>47</v>
      </c>
      <c r="E90" s="178" t="s">
        <v>34</v>
      </c>
      <c r="F90" s="177" t="s">
        <v>0</v>
      </c>
      <c r="G90" s="177" t="s">
        <v>1</v>
      </c>
      <c r="H90" s="177" t="s">
        <v>2</v>
      </c>
      <c r="I90" s="177" t="s">
        <v>33</v>
      </c>
      <c r="J90" s="177" t="s">
        <v>3</v>
      </c>
      <c r="K90" s="177" t="s">
        <v>4</v>
      </c>
      <c r="L90" s="177" t="s">
        <v>5</v>
      </c>
      <c r="M90" s="177" t="s">
        <v>6</v>
      </c>
      <c r="N90" s="177" t="s">
        <v>7</v>
      </c>
      <c r="O90" s="177" t="s">
        <v>9</v>
      </c>
      <c r="P90" s="177" t="s">
        <v>10</v>
      </c>
      <c r="Q90" s="177" t="s">
        <v>11</v>
      </c>
      <c r="R90" s="177" t="s">
        <v>8</v>
      </c>
      <c r="S90" s="177" t="s">
        <v>12</v>
      </c>
      <c r="T90" s="177" t="s">
        <v>13</v>
      </c>
      <c r="U90" s="177" t="s">
        <v>14</v>
      </c>
      <c r="V90" s="177" t="s">
        <v>15</v>
      </c>
      <c r="W90" s="177" t="s">
        <v>16</v>
      </c>
      <c r="X90" s="177" t="s">
        <v>17</v>
      </c>
      <c r="Y90" s="177" t="s">
        <v>18</v>
      </c>
      <c r="Z90" s="177" t="s">
        <v>19</v>
      </c>
      <c r="AA90" s="177" t="s">
        <v>20</v>
      </c>
      <c r="AB90" s="177" t="s">
        <v>21</v>
      </c>
      <c r="AC90" s="177" t="s">
        <v>22</v>
      </c>
      <c r="AD90" s="177" t="s">
        <v>23</v>
      </c>
      <c r="AE90" s="177" t="s">
        <v>24</v>
      </c>
      <c r="AF90" s="177" t="s">
        <v>25</v>
      </c>
      <c r="AG90" s="177" t="s">
        <v>26</v>
      </c>
      <c r="AH90" s="177" t="s">
        <v>27</v>
      </c>
      <c r="AI90" s="177" t="s">
        <v>28</v>
      </c>
      <c r="AJ90" s="177" t="s">
        <v>29</v>
      </c>
      <c r="AK90" s="177" t="s">
        <v>121</v>
      </c>
      <c r="AL90" s="177" t="s">
        <v>122</v>
      </c>
      <c r="AM90" s="177" t="s">
        <v>124</v>
      </c>
      <c r="AN90" s="177" t="s">
        <v>125</v>
      </c>
      <c r="AO90" s="177" t="s">
        <v>126</v>
      </c>
      <c r="AP90" s="177" t="s">
        <v>123</v>
      </c>
    </row>
    <row r="91" spans="1:42" x14ac:dyDescent="0.25">
      <c r="A91" t="str">
        <f>A62</f>
        <v>Biomass and wastes</v>
      </c>
      <c r="C91" t="str">
        <f>C62</f>
        <v>C_ES-CK-HO_BIO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</row>
    <row r="92" spans="1:42" x14ac:dyDescent="0.25">
      <c r="A92" t="str">
        <f t="shared" ref="A92:A114" si="72">A63</f>
        <v>Electricity</v>
      </c>
      <c r="C92" t="str">
        <f t="shared" ref="C92:C114" si="73">C63</f>
        <v>C_ES-CK-HO_ELC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 x14ac:dyDescent="0.25">
      <c r="A93" t="str">
        <f t="shared" si="72"/>
        <v>Gases</v>
      </c>
      <c r="C93" t="str">
        <f t="shared" si="73"/>
        <v>C_ES-CK-HO_GAS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5">
      <c r="A94" t="str">
        <f t="shared" si="72"/>
        <v>LPG</v>
      </c>
      <c r="C94" t="str">
        <f t="shared" si="73"/>
        <v>C_ES-CK-HO_LPG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</row>
    <row r="95" spans="1:42" x14ac:dyDescent="0.25">
      <c r="A95" t="str">
        <f t="shared" si="72"/>
        <v>Biomass and wastes</v>
      </c>
      <c r="C95" t="str">
        <f t="shared" si="73"/>
        <v>C_ES-CK-HR_BIO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5">
      <c r="A96" t="str">
        <f t="shared" si="72"/>
        <v>Electricity</v>
      </c>
      <c r="C96" t="str">
        <f t="shared" si="73"/>
        <v>C_ES-CK-HR_ELC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</row>
    <row r="97" spans="1:42" x14ac:dyDescent="0.25">
      <c r="A97" t="str">
        <f t="shared" si="72"/>
        <v>Gases</v>
      </c>
      <c r="C97" t="str">
        <f t="shared" si="73"/>
        <v>C_ES-CK-HR_GAS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5">
      <c r="A98" t="str">
        <f t="shared" si="72"/>
        <v>LPG</v>
      </c>
      <c r="C98" t="str">
        <f t="shared" si="73"/>
        <v>C_ES-CK-HR_LPG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</row>
    <row r="99" spans="1:42" x14ac:dyDescent="0.25">
      <c r="A99" t="str">
        <f t="shared" si="72"/>
        <v>Biomass and wastes</v>
      </c>
      <c r="C99" t="str">
        <f t="shared" si="73"/>
        <v>C_ES-CK-SR_BIO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5">
      <c r="A100" t="str">
        <f t="shared" si="72"/>
        <v>Electricity</v>
      </c>
      <c r="C100" t="str">
        <f t="shared" si="73"/>
        <v>C_ES-CK-SR_ELC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</row>
    <row r="101" spans="1:42" x14ac:dyDescent="0.25">
      <c r="A101" t="str">
        <f t="shared" si="72"/>
        <v>Gases</v>
      </c>
      <c r="C101" t="str">
        <f t="shared" si="73"/>
        <v>C_ES-CK-SR_GAS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</row>
    <row r="102" spans="1:42" x14ac:dyDescent="0.25">
      <c r="A102" t="str">
        <f t="shared" si="72"/>
        <v>LPG</v>
      </c>
      <c r="C102" t="str">
        <f t="shared" si="73"/>
        <v>C_ES-CK-SR_LPG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</row>
    <row r="103" spans="1:42" x14ac:dyDescent="0.25">
      <c r="A103" t="str">
        <f t="shared" si="72"/>
        <v>Biomass and wastes</v>
      </c>
      <c r="C103" t="str">
        <f t="shared" si="73"/>
        <v>C_ES-CK-SL_BIO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5">
      <c r="A104" t="str">
        <f t="shared" si="72"/>
        <v>Electricity</v>
      </c>
      <c r="C104" t="str">
        <f t="shared" si="73"/>
        <v>C_ES-CK-SL_ELC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42" x14ac:dyDescent="0.25">
      <c r="A105" t="str">
        <f t="shared" si="72"/>
        <v>Gases</v>
      </c>
      <c r="C105" t="str">
        <f t="shared" si="73"/>
        <v>C_ES-CK-SL_GAS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</row>
    <row r="106" spans="1:42" x14ac:dyDescent="0.25">
      <c r="A106" t="str">
        <f t="shared" si="72"/>
        <v>LPG</v>
      </c>
      <c r="C106" t="str">
        <f t="shared" si="73"/>
        <v>C_ES-CK-SL_LPG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</row>
    <row r="107" spans="1:42" x14ac:dyDescent="0.25">
      <c r="A107" t="str">
        <f t="shared" si="72"/>
        <v>Biomass and wastes</v>
      </c>
      <c r="C107" t="str">
        <f t="shared" si="73"/>
        <v>C_ES-CK-SS_BIO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</row>
    <row r="108" spans="1:42" x14ac:dyDescent="0.25">
      <c r="A108" t="str">
        <f t="shared" si="72"/>
        <v>Electricity</v>
      </c>
      <c r="C108" t="str">
        <f t="shared" si="73"/>
        <v>C_ES-CK-SS_ELC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5">
      <c r="A109" t="str">
        <f t="shared" si="72"/>
        <v>Gases</v>
      </c>
      <c r="C109" t="str">
        <f t="shared" si="73"/>
        <v>C_ES-CK-SS_GAS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</row>
    <row r="110" spans="1:42" x14ac:dyDescent="0.25">
      <c r="A110" t="str">
        <f t="shared" si="72"/>
        <v>LPG</v>
      </c>
      <c r="C110" t="str">
        <f t="shared" si="73"/>
        <v>C_ES-CK-SS_LPG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5">
      <c r="A111" t="str">
        <f t="shared" si="72"/>
        <v>Biomass and wastes</v>
      </c>
      <c r="C111" t="str">
        <f t="shared" si="73"/>
        <v>C_ES-CK-OF_BIO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</row>
    <row r="112" spans="1:42" x14ac:dyDescent="0.25">
      <c r="A112" t="str">
        <f t="shared" si="72"/>
        <v>Electricity</v>
      </c>
      <c r="C112" t="str">
        <f t="shared" si="73"/>
        <v>C_ES-CK-OF_ELC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</row>
    <row r="113" spans="1:42" x14ac:dyDescent="0.25">
      <c r="A113" t="str">
        <f t="shared" si="72"/>
        <v>Gases</v>
      </c>
      <c r="C113" t="str">
        <f t="shared" si="73"/>
        <v>C_ES-CK-OF_GAS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</row>
    <row r="114" spans="1:42" x14ac:dyDescent="0.25">
      <c r="A114" t="str">
        <f t="shared" si="72"/>
        <v>LPG</v>
      </c>
      <c r="C114" t="str">
        <f t="shared" si="73"/>
        <v>C_ES-CK-OF_LPG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8" spans="1:42" x14ac:dyDescent="0.25">
      <c r="E118" s="3" t="s">
        <v>223</v>
      </c>
    </row>
    <row r="119" spans="1:42" ht="15.75" thickBot="1" x14ac:dyDescent="0.3">
      <c r="C119" s="178" t="s">
        <v>42</v>
      </c>
      <c r="D119" s="178" t="s">
        <v>47</v>
      </c>
      <c r="E119" s="178" t="s">
        <v>34</v>
      </c>
      <c r="F119" s="177" t="s">
        <v>0</v>
      </c>
      <c r="G119" s="177" t="s">
        <v>1</v>
      </c>
      <c r="H119" s="177" t="s">
        <v>2</v>
      </c>
      <c r="I119" s="177" t="s">
        <v>33</v>
      </c>
      <c r="J119" s="177" t="s">
        <v>3</v>
      </c>
      <c r="K119" s="177" t="s">
        <v>4</v>
      </c>
      <c r="L119" s="177" t="s">
        <v>5</v>
      </c>
      <c r="M119" s="177" t="s">
        <v>6</v>
      </c>
      <c r="N119" s="177" t="s">
        <v>7</v>
      </c>
      <c r="O119" s="177" t="s">
        <v>9</v>
      </c>
      <c r="P119" s="177" t="s">
        <v>10</v>
      </c>
      <c r="Q119" s="177" t="s">
        <v>11</v>
      </c>
      <c r="R119" s="177" t="s">
        <v>8</v>
      </c>
      <c r="S119" s="177" t="s">
        <v>12</v>
      </c>
      <c r="T119" s="177" t="s">
        <v>13</v>
      </c>
      <c r="U119" s="177" t="s">
        <v>14</v>
      </c>
      <c r="V119" s="177" t="s">
        <v>15</v>
      </c>
      <c r="W119" s="177" t="s">
        <v>16</v>
      </c>
      <c r="X119" s="177" t="s">
        <v>17</v>
      </c>
      <c r="Y119" s="177" t="s">
        <v>18</v>
      </c>
      <c r="Z119" s="177" t="s">
        <v>19</v>
      </c>
      <c r="AA119" s="177" t="s">
        <v>20</v>
      </c>
      <c r="AB119" s="177" t="s">
        <v>21</v>
      </c>
      <c r="AC119" s="177" t="s">
        <v>22</v>
      </c>
      <c r="AD119" s="177" t="s">
        <v>23</v>
      </c>
      <c r="AE119" s="177" t="s">
        <v>24</v>
      </c>
      <c r="AF119" s="177" t="s">
        <v>25</v>
      </c>
      <c r="AG119" s="177" t="s">
        <v>26</v>
      </c>
      <c r="AH119" s="177" t="s">
        <v>27</v>
      </c>
      <c r="AI119" s="177" t="s">
        <v>28</v>
      </c>
      <c r="AJ119" s="177" t="s">
        <v>29</v>
      </c>
      <c r="AK119" s="177" t="s">
        <v>121</v>
      </c>
      <c r="AL119" s="177" t="s">
        <v>122</v>
      </c>
      <c r="AM119" s="177" t="s">
        <v>124</v>
      </c>
      <c r="AN119" s="177" t="s">
        <v>125</v>
      </c>
      <c r="AO119" s="177" t="s">
        <v>126</v>
      </c>
      <c r="AP119" s="177" t="s">
        <v>123</v>
      </c>
    </row>
    <row r="120" spans="1:42" x14ac:dyDescent="0.25">
      <c r="A120" t="str">
        <f>A91</f>
        <v>Biomass and wastes</v>
      </c>
      <c r="C120" t="str">
        <f>C91</f>
        <v>C_ES-CK-HO_BIO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>
        <v>20</v>
      </c>
      <c r="P120">
        <v>20</v>
      </c>
      <c r="Q120">
        <v>20</v>
      </c>
      <c r="R120">
        <v>20</v>
      </c>
      <c r="S120">
        <v>20</v>
      </c>
      <c r="T120">
        <v>20</v>
      </c>
      <c r="U120">
        <v>20</v>
      </c>
      <c r="V120">
        <v>20</v>
      </c>
      <c r="W120">
        <v>20</v>
      </c>
      <c r="X120">
        <v>20</v>
      </c>
      <c r="Y120">
        <v>20</v>
      </c>
      <c r="Z120">
        <v>20</v>
      </c>
      <c r="AA120">
        <v>20</v>
      </c>
      <c r="AB120">
        <v>20</v>
      </c>
      <c r="AC120">
        <v>20</v>
      </c>
      <c r="AD120">
        <v>20</v>
      </c>
      <c r="AE120">
        <v>20</v>
      </c>
      <c r="AF120">
        <v>20</v>
      </c>
      <c r="AG120">
        <v>20</v>
      </c>
      <c r="AH120">
        <v>20</v>
      </c>
      <c r="AI120">
        <v>20</v>
      </c>
      <c r="AJ120">
        <v>20</v>
      </c>
      <c r="AK120">
        <v>20</v>
      </c>
      <c r="AL120">
        <v>20</v>
      </c>
      <c r="AM120">
        <v>20</v>
      </c>
      <c r="AN120">
        <v>20</v>
      </c>
      <c r="AO120">
        <v>20</v>
      </c>
      <c r="AP120">
        <v>20</v>
      </c>
    </row>
    <row r="121" spans="1:42" x14ac:dyDescent="0.25">
      <c r="A121" t="str">
        <f t="shared" ref="A121:A143" si="74">A92</f>
        <v>Electricity</v>
      </c>
      <c r="C121" t="str">
        <f t="shared" ref="C121:C143" si="75">C92</f>
        <v>C_ES-CK-HO_ELC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v>20</v>
      </c>
      <c r="V121">
        <v>20</v>
      </c>
      <c r="W121">
        <v>20</v>
      </c>
      <c r="X121">
        <v>20</v>
      </c>
      <c r="Y121">
        <v>20</v>
      </c>
      <c r="Z121">
        <v>20</v>
      </c>
      <c r="AA121">
        <v>20</v>
      </c>
      <c r="AB121">
        <v>20</v>
      </c>
      <c r="AC121">
        <v>20</v>
      </c>
      <c r="AD121">
        <v>20</v>
      </c>
      <c r="AE121">
        <v>20</v>
      </c>
      <c r="AF121">
        <v>20</v>
      </c>
      <c r="AG121">
        <v>20</v>
      </c>
      <c r="AH121">
        <v>20</v>
      </c>
      <c r="AI121">
        <v>20</v>
      </c>
      <c r="AJ121">
        <v>20</v>
      </c>
      <c r="AK121">
        <v>20</v>
      </c>
      <c r="AL121">
        <v>20</v>
      </c>
      <c r="AM121">
        <v>20</v>
      </c>
      <c r="AN121">
        <v>20</v>
      </c>
      <c r="AO121">
        <v>20</v>
      </c>
      <c r="AP121">
        <v>20</v>
      </c>
    </row>
    <row r="122" spans="1:42" x14ac:dyDescent="0.25">
      <c r="A122" t="str">
        <f t="shared" si="74"/>
        <v>Gases</v>
      </c>
      <c r="C122" t="str">
        <f t="shared" si="75"/>
        <v>C_ES-CK-HO_GAS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>
        <v>20</v>
      </c>
      <c r="P122">
        <v>20</v>
      </c>
      <c r="Q122">
        <v>20</v>
      </c>
      <c r="R122">
        <v>20</v>
      </c>
      <c r="S122">
        <v>20</v>
      </c>
      <c r="T122">
        <v>20</v>
      </c>
      <c r="U122">
        <v>20</v>
      </c>
      <c r="V122">
        <v>20</v>
      </c>
      <c r="W122">
        <v>20</v>
      </c>
      <c r="X122">
        <v>20</v>
      </c>
      <c r="Y122">
        <v>20</v>
      </c>
      <c r="Z122">
        <v>20</v>
      </c>
      <c r="AA122">
        <v>20</v>
      </c>
      <c r="AB122">
        <v>20</v>
      </c>
      <c r="AC122">
        <v>20</v>
      </c>
      <c r="AD122">
        <v>20</v>
      </c>
      <c r="AE122">
        <v>20</v>
      </c>
      <c r="AF122">
        <v>20</v>
      </c>
      <c r="AG122">
        <v>20</v>
      </c>
      <c r="AH122">
        <v>20</v>
      </c>
      <c r="AI122">
        <v>20</v>
      </c>
      <c r="AJ122">
        <v>20</v>
      </c>
      <c r="AK122">
        <v>20</v>
      </c>
      <c r="AL122">
        <v>20</v>
      </c>
      <c r="AM122">
        <v>20</v>
      </c>
      <c r="AN122">
        <v>20</v>
      </c>
      <c r="AO122">
        <v>20</v>
      </c>
      <c r="AP122">
        <v>20</v>
      </c>
    </row>
    <row r="123" spans="1:42" x14ac:dyDescent="0.25">
      <c r="A123" t="str">
        <f t="shared" si="74"/>
        <v>LPG</v>
      </c>
      <c r="C123" t="str">
        <f t="shared" si="75"/>
        <v>C_ES-CK-HO_LPG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v>20</v>
      </c>
      <c r="V123">
        <v>20</v>
      </c>
      <c r="W123">
        <v>20</v>
      </c>
      <c r="X123">
        <v>20</v>
      </c>
      <c r="Y123">
        <v>20</v>
      </c>
      <c r="Z123">
        <v>20</v>
      </c>
      <c r="AA123">
        <v>20</v>
      </c>
      <c r="AB123">
        <v>20</v>
      </c>
      <c r="AC123">
        <v>20</v>
      </c>
      <c r="AD123">
        <v>20</v>
      </c>
      <c r="AE123">
        <v>20</v>
      </c>
      <c r="AF123">
        <v>20</v>
      </c>
      <c r="AG123">
        <v>20</v>
      </c>
      <c r="AH123">
        <v>20</v>
      </c>
      <c r="AI123">
        <v>20</v>
      </c>
      <c r="AJ123">
        <v>20</v>
      </c>
      <c r="AK123">
        <v>20</v>
      </c>
      <c r="AL123">
        <v>20</v>
      </c>
      <c r="AM123">
        <v>20</v>
      </c>
      <c r="AN123">
        <v>20</v>
      </c>
      <c r="AO123">
        <v>20</v>
      </c>
      <c r="AP123">
        <v>20</v>
      </c>
    </row>
    <row r="124" spans="1:42" x14ac:dyDescent="0.25">
      <c r="A124" t="str">
        <f t="shared" si="74"/>
        <v>Biomass and wastes</v>
      </c>
      <c r="C124" t="str">
        <f t="shared" si="75"/>
        <v>C_ES-CK-HR_BIO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>
        <v>20</v>
      </c>
      <c r="S124">
        <v>20</v>
      </c>
      <c r="T124">
        <v>20</v>
      </c>
      <c r="U124">
        <v>20</v>
      </c>
      <c r="V124">
        <v>20</v>
      </c>
      <c r="W124">
        <v>20</v>
      </c>
      <c r="X124">
        <v>20</v>
      </c>
      <c r="Y124">
        <v>20</v>
      </c>
      <c r="Z124">
        <v>20</v>
      </c>
      <c r="AA124">
        <v>20</v>
      </c>
      <c r="AB124">
        <v>20</v>
      </c>
      <c r="AC124">
        <v>20</v>
      </c>
      <c r="AD124">
        <v>20</v>
      </c>
      <c r="AE124">
        <v>20</v>
      </c>
      <c r="AF124">
        <v>20</v>
      </c>
      <c r="AG124">
        <v>20</v>
      </c>
      <c r="AH124">
        <v>20</v>
      </c>
      <c r="AI124">
        <v>20</v>
      </c>
      <c r="AJ124">
        <v>20</v>
      </c>
      <c r="AK124">
        <v>20</v>
      </c>
      <c r="AL124">
        <v>20</v>
      </c>
      <c r="AM124">
        <v>20</v>
      </c>
      <c r="AN124">
        <v>20</v>
      </c>
      <c r="AO124">
        <v>20</v>
      </c>
      <c r="AP124">
        <v>20</v>
      </c>
    </row>
    <row r="125" spans="1:42" x14ac:dyDescent="0.25">
      <c r="A125" t="str">
        <f t="shared" si="74"/>
        <v>Electricity</v>
      </c>
      <c r="C125" t="str">
        <f t="shared" si="75"/>
        <v>C_ES-CK-HR_ELC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>
        <v>20</v>
      </c>
      <c r="P125">
        <v>20</v>
      </c>
      <c r="Q125">
        <v>20</v>
      </c>
      <c r="R125">
        <v>20</v>
      </c>
      <c r="S125">
        <v>20</v>
      </c>
      <c r="T125">
        <v>20</v>
      </c>
      <c r="U125">
        <v>20</v>
      </c>
      <c r="V125">
        <v>20</v>
      </c>
      <c r="W125">
        <v>20</v>
      </c>
      <c r="X125">
        <v>20</v>
      </c>
      <c r="Y125">
        <v>20</v>
      </c>
      <c r="Z125">
        <v>20</v>
      </c>
      <c r="AA125">
        <v>20</v>
      </c>
      <c r="AB125">
        <v>20</v>
      </c>
      <c r="AC125">
        <v>20</v>
      </c>
      <c r="AD125">
        <v>20</v>
      </c>
      <c r="AE125">
        <v>20</v>
      </c>
      <c r="AF125">
        <v>20</v>
      </c>
      <c r="AG125">
        <v>20</v>
      </c>
      <c r="AH125">
        <v>20</v>
      </c>
      <c r="AI125">
        <v>20</v>
      </c>
      <c r="AJ125">
        <v>20</v>
      </c>
      <c r="AK125">
        <v>20</v>
      </c>
      <c r="AL125">
        <v>20</v>
      </c>
      <c r="AM125">
        <v>20</v>
      </c>
      <c r="AN125">
        <v>20</v>
      </c>
      <c r="AO125">
        <v>20</v>
      </c>
      <c r="AP125">
        <v>20</v>
      </c>
    </row>
    <row r="126" spans="1:42" x14ac:dyDescent="0.25">
      <c r="A126" t="str">
        <f t="shared" si="74"/>
        <v>Gases</v>
      </c>
      <c r="C126" t="str">
        <f t="shared" si="75"/>
        <v>C_ES-CK-HR_GAS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>
        <v>20</v>
      </c>
      <c r="P126">
        <v>20</v>
      </c>
      <c r="Q126">
        <v>20</v>
      </c>
      <c r="R126">
        <v>20</v>
      </c>
      <c r="S126">
        <v>20</v>
      </c>
      <c r="T126">
        <v>20</v>
      </c>
      <c r="U126">
        <v>20</v>
      </c>
      <c r="V126">
        <v>20</v>
      </c>
      <c r="W126">
        <v>20</v>
      </c>
      <c r="X126">
        <v>20</v>
      </c>
      <c r="Y126">
        <v>20</v>
      </c>
      <c r="Z126">
        <v>20</v>
      </c>
      <c r="AA126">
        <v>20</v>
      </c>
      <c r="AB126">
        <v>20</v>
      </c>
      <c r="AC126">
        <v>20</v>
      </c>
      <c r="AD126">
        <v>20</v>
      </c>
      <c r="AE126">
        <v>20</v>
      </c>
      <c r="AF126">
        <v>20</v>
      </c>
      <c r="AG126">
        <v>20</v>
      </c>
      <c r="AH126">
        <v>20</v>
      </c>
      <c r="AI126">
        <v>20</v>
      </c>
      <c r="AJ126">
        <v>20</v>
      </c>
      <c r="AK126">
        <v>20</v>
      </c>
      <c r="AL126">
        <v>20</v>
      </c>
      <c r="AM126">
        <v>20</v>
      </c>
      <c r="AN126">
        <v>20</v>
      </c>
      <c r="AO126">
        <v>20</v>
      </c>
      <c r="AP126">
        <v>20</v>
      </c>
    </row>
    <row r="127" spans="1:42" x14ac:dyDescent="0.25">
      <c r="A127" t="str">
        <f t="shared" si="74"/>
        <v>LPG</v>
      </c>
      <c r="C127" t="str">
        <f t="shared" si="75"/>
        <v>C_ES-CK-HR_LPG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>
        <v>20</v>
      </c>
      <c r="P127">
        <v>20</v>
      </c>
      <c r="Q127">
        <v>20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20</v>
      </c>
      <c r="X127">
        <v>20</v>
      </c>
      <c r="Y127">
        <v>20</v>
      </c>
      <c r="Z127">
        <v>20</v>
      </c>
      <c r="AA127">
        <v>20</v>
      </c>
      <c r="AB127">
        <v>20</v>
      </c>
      <c r="AC127">
        <v>20</v>
      </c>
      <c r="AD127">
        <v>20</v>
      </c>
      <c r="AE127">
        <v>20</v>
      </c>
      <c r="AF127">
        <v>20</v>
      </c>
      <c r="AG127">
        <v>20</v>
      </c>
      <c r="AH127">
        <v>20</v>
      </c>
      <c r="AI127">
        <v>20</v>
      </c>
      <c r="AJ127">
        <v>20</v>
      </c>
      <c r="AK127">
        <v>20</v>
      </c>
      <c r="AL127">
        <v>20</v>
      </c>
      <c r="AM127">
        <v>20</v>
      </c>
      <c r="AN127">
        <v>20</v>
      </c>
      <c r="AO127">
        <v>20</v>
      </c>
      <c r="AP127">
        <v>20</v>
      </c>
    </row>
    <row r="128" spans="1:42" x14ac:dyDescent="0.25">
      <c r="A128" t="str">
        <f t="shared" si="74"/>
        <v>Biomass and wastes</v>
      </c>
      <c r="C128" t="str">
        <f t="shared" si="75"/>
        <v>C_ES-CK-SR_BIO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>
        <v>20</v>
      </c>
      <c r="P128">
        <v>20</v>
      </c>
      <c r="Q128">
        <v>20</v>
      </c>
      <c r="R128">
        <v>20</v>
      </c>
      <c r="S128">
        <v>20</v>
      </c>
      <c r="T128">
        <v>20</v>
      </c>
      <c r="U128">
        <v>20</v>
      </c>
      <c r="V128">
        <v>20</v>
      </c>
      <c r="W128">
        <v>20</v>
      </c>
      <c r="X128">
        <v>20</v>
      </c>
      <c r="Y128">
        <v>20</v>
      </c>
      <c r="Z128">
        <v>20</v>
      </c>
      <c r="AA128">
        <v>20</v>
      </c>
      <c r="AB128">
        <v>20</v>
      </c>
      <c r="AC128">
        <v>20</v>
      </c>
      <c r="AD128">
        <v>20</v>
      </c>
      <c r="AE128">
        <v>20</v>
      </c>
      <c r="AF128">
        <v>20</v>
      </c>
      <c r="AG128">
        <v>20</v>
      </c>
      <c r="AH128">
        <v>20</v>
      </c>
      <c r="AI128">
        <v>20</v>
      </c>
      <c r="AJ128">
        <v>20</v>
      </c>
      <c r="AK128">
        <v>20</v>
      </c>
      <c r="AL128">
        <v>20</v>
      </c>
      <c r="AM128">
        <v>20</v>
      </c>
      <c r="AN128">
        <v>20</v>
      </c>
      <c r="AO128">
        <v>20</v>
      </c>
      <c r="AP128">
        <v>20</v>
      </c>
    </row>
    <row r="129" spans="1:42" x14ac:dyDescent="0.25">
      <c r="A129" t="str">
        <f t="shared" si="74"/>
        <v>Electricity</v>
      </c>
      <c r="C129" t="str">
        <f t="shared" si="75"/>
        <v>C_ES-CK-SR_ELC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>
        <v>20</v>
      </c>
      <c r="P129">
        <v>20</v>
      </c>
      <c r="Q129">
        <v>20</v>
      </c>
      <c r="R129">
        <v>20</v>
      </c>
      <c r="S129">
        <v>20</v>
      </c>
      <c r="T129">
        <v>20</v>
      </c>
      <c r="U129">
        <v>20</v>
      </c>
      <c r="V129">
        <v>20</v>
      </c>
      <c r="W129">
        <v>20</v>
      </c>
      <c r="X129">
        <v>20</v>
      </c>
      <c r="Y129">
        <v>20</v>
      </c>
      <c r="Z129">
        <v>20</v>
      </c>
      <c r="AA129">
        <v>20</v>
      </c>
      <c r="AB129">
        <v>20</v>
      </c>
      <c r="AC129">
        <v>20</v>
      </c>
      <c r="AD129">
        <v>20</v>
      </c>
      <c r="AE129">
        <v>20</v>
      </c>
      <c r="AF129">
        <v>20</v>
      </c>
      <c r="AG129">
        <v>20</v>
      </c>
      <c r="AH129">
        <v>20</v>
      </c>
      <c r="AI129">
        <v>20</v>
      </c>
      <c r="AJ129">
        <v>20</v>
      </c>
      <c r="AK129">
        <v>20</v>
      </c>
      <c r="AL129">
        <v>20</v>
      </c>
      <c r="AM129">
        <v>20</v>
      </c>
      <c r="AN129">
        <v>20</v>
      </c>
      <c r="AO129">
        <v>20</v>
      </c>
      <c r="AP129">
        <v>20</v>
      </c>
    </row>
    <row r="130" spans="1:42" x14ac:dyDescent="0.25">
      <c r="A130" t="str">
        <f t="shared" si="74"/>
        <v>Gases</v>
      </c>
      <c r="C130" t="str">
        <f t="shared" si="75"/>
        <v>C_ES-CK-SR_GAS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>
        <v>20</v>
      </c>
      <c r="P130">
        <v>20</v>
      </c>
      <c r="Q130">
        <v>20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20</v>
      </c>
      <c r="X130">
        <v>20</v>
      </c>
      <c r="Y130">
        <v>20</v>
      </c>
      <c r="Z130">
        <v>20</v>
      </c>
      <c r="AA130">
        <v>20</v>
      </c>
      <c r="AB130">
        <v>20</v>
      </c>
      <c r="AC130">
        <v>20</v>
      </c>
      <c r="AD130">
        <v>20</v>
      </c>
      <c r="AE130">
        <v>20</v>
      </c>
      <c r="AF130">
        <v>20</v>
      </c>
      <c r="AG130">
        <v>20</v>
      </c>
      <c r="AH130">
        <v>20</v>
      </c>
      <c r="AI130">
        <v>20</v>
      </c>
      <c r="AJ130">
        <v>20</v>
      </c>
      <c r="AK130">
        <v>20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tr">
        <f t="shared" si="74"/>
        <v>LPG</v>
      </c>
      <c r="C131" t="str">
        <f t="shared" si="75"/>
        <v>C_ES-CK-SR_LPG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>
        <v>20</v>
      </c>
      <c r="P131">
        <v>20</v>
      </c>
      <c r="Q131">
        <v>20</v>
      </c>
      <c r="R131">
        <v>20</v>
      </c>
      <c r="S131">
        <v>20</v>
      </c>
      <c r="T131">
        <v>20</v>
      </c>
      <c r="U131">
        <v>20</v>
      </c>
      <c r="V131">
        <v>20</v>
      </c>
      <c r="W131">
        <v>20</v>
      </c>
      <c r="X131">
        <v>20</v>
      </c>
      <c r="Y131">
        <v>20</v>
      </c>
      <c r="Z131">
        <v>20</v>
      </c>
      <c r="AA131">
        <v>20</v>
      </c>
      <c r="AB131">
        <v>20</v>
      </c>
      <c r="AC131">
        <v>20</v>
      </c>
      <c r="AD131">
        <v>20</v>
      </c>
      <c r="AE131">
        <v>20</v>
      </c>
      <c r="AF131">
        <v>20</v>
      </c>
      <c r="AG131">
        <v>20</v>
      </c>
      <c r="AH131">
        <v>20</v>
      </c>
      <c r="AI131">
        <v>20</v>
      </c>
      <c r="AJ131">
        <v>20</v>
      </c>
      <c r="AK131">
        <v>20</v>
      </c>
      <c r="AL131">
        <v>20</v>
      </c>
      <c r="AM131">
        <v>20</v>
      </c>
      <c r="AN131">
        <v>20</v>
      </c>
      <c r="AO131">
        <v>20</v>
      </c>
      <c r="AP131">
        <v>20</v>
      </c>
    </row>
    <row r="132" spans="1:42" x14ac:dyDescent="0.25">
      <c r="A132" t="str">
        <f t="shared" si="74"/>
        <v>Biomass and wastes</v>
      </c>
      <c r="C132" t="str">
        <f t="shared" si="75"/>
        <v>C_ES-CK-SL_BIO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>
        <v>20</v>
      </c>
      <c r="P132">
        <v>20</v>
      </c>
      <c r="Q132">
        <v>20</v>
      </c>
      <c r="R132">
        <v>20</v>
      </c>
      <c r="S132">
        <v>20</v>
      </c>
      <c r="T132">
        <v>20</v>
      </c>
      <c r="U132">
        <v>20</v>
      </c>
      <c r="V132">
        <v>20</v>
      </c>
      <c r="W132">
        <v>20</v>
      </c>
      <c r="X132">
        <v>20</v>
      </c>
      <c r="Y132">
        <v>20</v>
      </c>
      <c r="Z132">
        <v>20</v>
      </c>
      <c r="AA132">
        <v>20</v>
      </c>
      <c r="AB132">
        <v>20</v>
      </c>
      <c r="AC132">
        <v>20</v>
      </c>
      <c r="AD132">
        <v>20</v>
      </c>
      <c r="AE132">
        <v>20</v>
      </c>
      <c r="AF132">
        <v>20</v>
      </c>
      <c r="AG132">
        <v>20</v>
      </c>
      <c r="AH132">
        <v>20</v>
      </c>
      <c r="AI132">
        <v>20</v>
      </c>
      <c r="AJ132">
        <v>20</v>
      </c>
      <c r="AK132">
        <v>20</v>
      </c>
      <c r="AL132">
        <v>20</v>
      </c>
      <c r="AM132">
        <v>20</v>
      </c>
      <c r="AN132">
        <v>20</v>
      </c>
      <c r="AO132">
        <v>20</v>
      </c>
      <c r="AP132">
        <v>20</v>
      </c>
    </row>
    <row r="133" spans="1:42" x14ac:dyDescent="0.25">
      <c r="A133" t="str">
        <f t="shared" si="74"/>
        <v>Electricity</v>
      </c>
      <c r="C133" t="str">
        <f t="shared" si="75"/>
        <v>C_ES-CK-SL_ELC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>
        <v>20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v>20</v>
      </c>
      <c r="V133">
        <v>20</v>
      </c>
      <c r="W133">
        <v>20</v>
      </c>
      <c r="X133">
        <v>20</v>
      </c>
      <c r="Y133">
        <v>20</v>
      </c>
      <c r="Z133">
        <v>20</v>
      </c>
      <c r="AA133">
        <v>20</v>
      </c>
      <c r="AB133">
        <v>20</v>
      </c>
      <c r="AC133">
        <v>20</v>
      </c>
      <c r="AD133">
        <v>20</v>
      </c>
      <c r="AE133">
        <v>20</v>
      </c>
      <c r="AF133">
        <v>20</v>
      </c>
      <c r="AG133">
        <v>20</v>
      </c>
      <c r="AH133">
        <v>20</v>
      </c>
      <c r="AI133">
        <v>20</v>
      </c>
      <c r="AJ133">
        <v>20</v>
      </c>
      <c r="AK133">
        <v>20</v>
      </c>
      <c r="AL133">
        <v>20</v>
      </c>
      <c r="AM133">
        <v>20</v>
      </c>
      <c r="AN133">
        <v>20</v>
      </c>
      <c r="AO133">
        <v>20</v>
      </c>
      <c r="AP133">
        <v>20</v>
      </c>
    </row>
    <row r="134" spans="1:42" x14ac:dyDescent="0.25">
      <c r="A134" t="str">
        <f t="shared" si="74"/>
        <v>Gases</v>
      </c>
      <c r="C134" t="str">
        <f t="shared" si="75"/>
        <v>C_ES-CK-SL_GAS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>
        <v>20</v>
      </c>
      <c r="P134">
        <v>20</v>
      </c>
      <c r="Q134">
        <v>20</v>
      </c>
      <c r="R134">
        <v>20</v>
      </c>
      <c r="S134">
        <v>20</v>
      </c>
      <c r="T134">
        <v>20</v>
      </c>
      <c r="U134">
        <v>20</v>
      </c>
      <c r="V134">
        <v>20</v>
      </c>
      <c r="W134">
        <v>20</v>
      </c>
      <c r="X134">
        <v>20</v>
      </c>
      <c r="Y134">
        <v>20</v>
      </c>
      <c r="Z134">
        <v>20</v>
      </c>
      <c r="AA134">
        <v>20</v>
      </c>
      <c r="AB134">
        <v>20</v>
      </c>
      <c r="AC134">
        <v>20</v>
      </c>
      <c r="AD134">
        <v>20</v>
      </c>
      <c r="AE134">
        <v>20</v>
      </c>
      <c r="AF134">
        <v>20</v>
      </c>
      <c r="AG134">
        <v>20</v>
      </c>
      <c r="AH134">
        <v>20</v>
      </c>
      <c r="AI134">
        <v>20</v>
      </c>
      <c r="AJ134">
        <v>20</v>
      </c>
      <c r="AK134">
        <v>20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tr">
        <f t="shared" si="74"/>
        <v>LPG</v>
      </c>
      <c r="C135" t="str">
        <f t="shared" si="75"/>
        <v>C_ES-CK-SL_LPG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v>20</v>
      </c>
      <c r="V135">
        <v>20</v>
      </c>
      <c r="W135">
        <v>20</v>
      </c>
      <c r="X135">
        <v>20</v>
      </c>
      <c r="Y135">
        <v>20</v>
      </c>
      <c r="Z135">
        <v>20</v>
      </c>
      <c r="AA135">
        <v>20</v>
      </c>
      <c r="AB135">
        <v>20</v>
      </c>
      <c r="AC135">
        <v>20</v>
      </c>
      <c r="AD135">
        <v>20</v>
      </c>
      <c r="AE135">
        <v>20</v>
      </c>
      <c r="AF135">
        <v>20</v>
      </c>
      <c r="AG135">
        <v>20</v>
      </c>
      <c r="AH135">
        <v>20</v>
      </c>
      <c r="AI135">
        <v>20</v>
      </c>
      <c r="AJ135">
        <v>20</v>
      </c>
      <c r="AK135">
        <v>20</v>
      </c>
      <c r="AL135">
        <v>20</v>
      </c>
      <c r="AM135">
        <v>20</v>
      </c>
      <c r="AN135">
        <v>20</v>
      </c>
      <c r="AO135">
        <v>20</v>
      </c>
      <c r="AP135">
        <v>20</v>
      </c>
    </row>
    <row r="136" spans="1:42" x14ac:dyDescent="0.25">
      <c r="A136" t="str">
        <f t="shared" si="74"/>
        <v>Biomass and wastes</v>
      </c>
      <c r="C136" t="str">
        <f t="shared" si="75"/>
        <v>C_ES-CK-SS_BIO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>
        <v>20</v>
      </c>
      <c r="P136">
        <v>20</v>
      </c>
      <c r="Q136">
        <v>20</v>
      </c>
      <c r="R136">
        <v>20</v>
      </c>
      <c r="S136">
        <v>20</v>
      </c>
      <c r="T136">
        <v>20</v>
      </c>
      <c r="U136">
        <v>20</v>
      </c>
      <c r="V136">
        <v>20</v>
      </c>
      <c r="W136">
        <v>20</v>
      </c>
      <c r="X136">
        <v>20</v>
      </c>
      <c r="Y136">
        <v>20</v>
      </c>
      <c r="Z136">
        <v>20</v>
      </c>
      <c r="AA136">
        <v>20</v>
      </c>
      <c r="AB136">
        <v>20</v>
      </c>
      <c r="AC136">
        <v>20</v>
      </c>
      <c r="AD136">
        <v>20</v>
      </c>
      <c r="AE136">
        <v>20</v>
      </c>
      <c r="AF136">
        <v>20</v>
      </c>
      <c r="AG136">
        <v>20</v>
      </c>
      <c r="AH136">
        <v>20</v>
      </c>
      <c r="AI136">
        <v>20</v>
      </c>
      <c r="AJ136">
        <v>20</v>
      </c>
      <c r="AK136">
        <v>20</v>
      </c>
      <c r="AL136">
        <v>20</v>
      </c>
      <c r="AM136">
        <v>20</v>
      </c>
      <c r="AN136">
        <v>20</v>
      </c>
      <c r="AO136">
        <v>20</v>
      </c>
      <c r="AP136">
        <v>20</v>
      </c>
    </row>
    <row r="137" spans="1:42" x14ac:dyDescent="0.25">
      <c r="A137" t="str">
        <f t="shared" si="74"/>
        <v>Electricity</v>
      </c>
      <c r="C137" t="str">
        <f t="shared" si="75"/>
        <v>C_ES-CK-SS_ELC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>
        <v>20</v>
      </c>
      <c r="P137">
        <v>20</v>
      </c>
      <c r="Q137">
        <v>20</v>
      </c>
      <c r="R137">
        <v>20</v>
      </c>
      <c r="S137">
        <v>20</v>
      </c>
      <c r="T137">
        <v>20</v>
      </c>
      <c r="U137">
        <v>20</v>
      </c>
      <c r="V137">
        <v>20</v>
      </c>
      <c r="W137">
        <v>20</v>
      </c>
      <c r="X137">
        <v>20</v>
      </c>
      <c r="Y137">
        <v>20</v>
      </c>
      <c r="Z137">
        <v>20</v>
      </c>
      <c r="AA137">
        <v>20</v>
      </c>
      <c r="AB137">
        <v>20</v>
      </c>
      <c r="AC137">
        <v>20</v>
      </c>
      <c r="AD137">
        <v>20</v>
      </c>
      <c r="AE137">
        <v>20</v>
      </c>
      <c r="AF137">
        <v>20</v>
      </c>
      <c r="AG137">
        <v>20</v>
      </c>
      <c r="AH137">
        <v>20</v>
      </c>
      <c r="AI137">
        <v>20</v>
      </c>
      <c r="AJ137">
        <v>20</v>
      </c>
      <c r="AK137">
        <v>20</v>
      </c>
      <c r="AL137">
        <v>20</v>
      </c>
      <c r="AM137">
        <v>20</v>
      </c>
      <c r="AN137">
        <v>20</v>
      </c>
      <c r="AO137">
        <v>20</v>
      </c>
      <c r="AP137">
        <v>20</v>
      </c>
    </row>
    <row r="138" spans="1:42" x14ac:dyDescent="0.25">
      <c r="A138" t="str">
        <f t="shared" si="74"/>
        <v>Gases</v>
      </c>
      <c r="C138" t="str">
        <f t="shared" si="75"/>
        <v>C_ES-CK-SS_GAS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U138">
        <v>20</v>
      </c>
      <c r="V138">
        <v>20</v>
      </c>
      <c r="W138">
        <v>20</v>
      </c>
      <c r="X138">
        <v>20</v>
      </c>
      <c r="Y138">
        <v>20</v>
      </c>
      <c r="Z138">
        <v>20</v>
      </c>
      <c r="AA138">
        <v>20</v>
      </c>
      <c r="AB138">
        <v>20</v>
      </c>
      <c r="AC138">
        <v>20</v>
      </c>
      <c r="AD138">
        <v>20</v>
      </c>
      <c r="AE138">
        <v>20</v>
      </c>
      <c r="AF138">
        <v>20</v>
      </c>
      <c r="AG138">
        <v>20</v>
      </c>
      <c r="AH138">
        <v>20</v>
      </c>
      <c r="AI138">
        <v>20</v>
      </c>
      <c r="AJ138">
        <v>20</v>
      </c>
      <c r="AK138">
        <v>20</v>
      </c>
      <c r="AL138">
        <v>20</v>
      </c>
      <c r="AM138">
        <v>20</v>
      </c>
      <c r="AN138">
        <v>20</v>
      </c>
      <c r="AO138">
        <v>20</v>
      </c>
      <c r="AP138">
        <v>20</v>
      </c>
    </row>
    <row r="139" spans="1:42" x14ac:dyDescent="0.25">
      <c r="A139" t="str">
        <f t="shared" si="74"/>
        <v>LPG</v>
      </c>
      <c r="C139" t="str">
        <f t="shared" si="75"/>
        <v>C_ES-CK-SS_LPG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>
        <v>20</v>
      </c>
      <c r="P139">
        <v>20</v>
      </c>
      <c r="Q139">
        <v>20</v>
      </c>
      <c r="R139">
        <v>20</v>
      </c>
      <c r="S139">
        <v>20</v>
      </c>
      <c r="T139">
        <v>20</v>
      </c>
      <c r="U139">
        <v>20</v>
      </c>
      <c r="V139">
        <v>20</v>
      </c>
      <c r="W139">
        <v>20</v>
      </c>
      <c r="X139">
        <v>20</v>
      </c>
      <c r="Y139">
        <v>20</v>
      </c>
      <c r="Z139">
        <v>20</v>
      </c>
      <c r="AA139">
        <v>20</v>
      </c>
      <c r="AB139">
        <v>20</v>
      </c>
      <c r="AC139">
        <v>20</v>
      </c>
      <c r="AD139">
        <v>20</v>
      </c>
      <c r="AE139">
        <v>20</v>
      </c>
      <c r="AF139">
        <v>20</v>
      </c>
      <c r="AG139">
        <v>20</v>
      </c>
      <c r="AH139">
        <v>20</v>
      </c>
      <c r="AI139">
        <v>20</v>
      </c>
      <c r="AJ139">
        <v>20</v>
      </c>
      <c r="AK139">
        <v>20</v>
      </c>
      <c r="AL139">
        <v>20</v>
      </c>
      <c r="AM139">
        <v>20</v>
      </c>
      <c r="AN139">
        <v>20</v>
      </c>
      <c r="AO139">
        <v>20</v>
      </c>
      <c r="AP139">
        <v>20</v>
      </c>
    </row>
    <row r="140" spans="1:42" x14ac:dyDescent="0.25">
      <c r="A140" t="str">
        <f t="shared" si="74"/>
        <v>Biomass and wastes</v>
      </c>
      <c r="C140" t="str">
        <f t="shared" si="75"/>
        <v>C_ES-CK-OF_BIO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>
        <v>20</v>
      </c>
      <c r="P140">
        <v>20</v>
      </c>
      <c r="Q140">
        <v>20</v>
      </c>
      <c r="R140">
        <v>20</v>
      </c>
      <c r="S140">
        <v>20</v>
      </c>
      <c r="T140">
        <v>20</v>
      </c>
      <c r="U140">
        <v>20</v>
      </c>
      <c r="V140">
        <v>20</v>
      </c>
      <c r="W140">
        <v>20</v>
      </c>
      <c r="X140">
        <v>20</v>
      </c>
      <c r="Y140">
        <v>20</v>
      </c>
      <c r="Z140">
        <v>20</v>
      </c>
      <c r="AA140">
        <v>20</v>
      </c>
      <c r="AB140">
        <v>20</v>
      </c>
      <c r="AC140">
        <v>20</v>
      </c>
      <c r="AD140">
        <v>20</v>
      </c>
      <c r="AE140">
        <v>20</v>
      </c>
      <c r="AF140">
        <v>20</v>
      </c>
      <c r="AG140">
        <v>20</v>
      </c>
      <c r="AH140">
        <v>20</v>
      </c>
      <c r="AI140">
        <v>20</v>
      </c>
      <c r="AJ140">
        <v>20</v>
      </c>
      <c r="AK140">
        <v>20</v>
      </c>
      <c r="AL140">
        <v>20</v>
      </c>
      <c r="AM140">
        <v>20</v>
      </c>
      <c r="AN140">
        <v>20</v>
      </c>
      <c r="AO140">
        <v>20</v>
      </c>
      <c r="AP140">
        <v>20</v>
      </c>
    </row>
    <row r="141" spans="1:42" x14ac:dyDescent="0.25">
      <c r="A141" t="str">
        <f t="shared" si="74"/>
        <v>Electricity</v>
      </c>
      <c r="C141" t="str">
        <f t="shared" si="75"/>
        <v>C_ES-CK-OF_ELC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>
        <v>20</v>
      </c>
      <c r="P141">
        <v>20</v>
      </c>
      <c r="Q141">
        <v>20</v>
      </c>
      <c r="R141">
        <v>20</v>
      </c>
      <c r="S141">
        <v>20</v>
      </c>
      <c r="T141">
        <v>20</v>
      </c>
      <c r="U141">
        <v>20</v>
      </c>
      <c r="V141">
        <v>20</v>
      </c>
      <c r="W141">
        <v>20</v>
      </c>
      <c r="X141">
        <v>20</v>
      </c>
      <c r="Y141">
        <v>20</v>
      </c>
      <c r="Z141">
        <v>20</v>
      </c>
      <c r="AA141">
        <v>20</v>
      </c>
      <c r="AB141">
        <v>20</v>
      </c>
      <c r="AC141">
        <v>20</v>
      </c>
      <c r="AD141">
        <v>20</v>
      </c>
      <c r="AE141">
        <v>20</v>
      </c>
      <c r="AF141">
        <v>20</v>
      </c>
      <c r="AG141">
        <v>20</v>
      </c>
      <c r="AH141">
        <v>20</v>
      </c>
      <c r="AI141">
        <v>20</v>
      </c>
      <c r="AJ141">
        <v>20</v>
      </c>
      <c r="AK141">
        <v>20</v>
      </c>
      <c r="AL141">
        <v>20</v>
      </c>
      <c r="AM141">
        <v>20</v>
      </c>
      <c r="AN141">
        <v>20</v>
      </c>
      <c r="AO141">
        <v>20</v>
      </c>
      <c r="AP141">
        <v>20</v>
      </c>
    </row>
    <row r="142" spans="1:42" x14ac:dyDescent="0.25">
      <c r="A142" t="str">
        <f t="shared" si="74"/>
        <v>Gases</v>
      </c>
      <c r="C142" t="str">
        <f t="shared" si="75"/>
        <v>C_ES-CK-OF_GAS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>
        <v>20</v>
      </c>
      <c r="P142">
        <v>20</v>
      </c>
      <c r="Q142">
        <v>20</v>
      </c>
      <c r="R142">
        <v>20</v>
      </c>
      <c r="S142">
        <v>20</v>
      </c>
      <c r="T142">
        <v>20</v>
      </c>
      <c r="U142">
        <v>20</v>
      </c>
      <c r="V142">
        <v>20</v>
      </c>
      <c r="W142">
        <v>20</v>
      </c>
      <c r="X142">
        <v>20</v>
      </c>
      <c r="Y142">
        <v>20</v>
      </c>
      <c r="Z142">
        <v>20</v>
      </c>
      <c r="AA142">
        <v>20</v>
      </c>
      <c r="AB142">
        <v>20</v>
      </c>
      <c r="AC142">
        <v>20</v>
      </c>
      <c r="AD142">
        <v>20</v>
      </c>
      <c r="AE142">
        <v>20</v>
      </c>
      <c r="AF142">
        <v>20</v>
      </c>
      <c r="AG142">
        <v>20</v>
      </c>
      <c r="AH142">
        <v>20</v>
      </c>
      <c r="AI142">
        <v>20</v>
      </c>
      <c r="AJ142">
        <v>20</v>
      </c>
      <c r="AK142">
        <v>20</v>
      </c>
      <c r="AL142">
        <v>20</v>
      </c>
      <c r="AM142">
        <v>20</v>
      </c>
      <c r="AN142">
        <v>20</v>
      </c>
      <c r="AO142">
        <v>20</v>
      </c>
      <c r="AP142">
        <v>20</v>
      </c>
    </row>
    <row r="143" spans="1:42" x14ac:dyDescent="0.25">
      <c r="A143" t="str">
        <f t="shared" si="74"/>
        <v>LPG</v>
      </c>
      <c r="C143" t="str">
        <f t="shared" si="75"/>
        <v>C_ES-CK-OF_LPG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>
        <v>20</v>
      </c>
      <c r="P143">
        <v>20</v>
      </c>
      <c r="Q143">
        <v>20</v>
      </c>
      <c r="R143">
        <v>20</v>
      </c>
      <c r="S143">
        <v>20</v>
      </c>
      <c r="T143">
        <v>20</v>
      </c>
      <c r="U143">
        <v>20</v>
      </c>
      <c r="V143">
        <v>20</v>
      </c>
      <c r="W143">
        <v>20</v>
      </c>
      <c r="X143">
        <v>20</v>
      </c>
      <c r="Y143">
        <v>20</v>
      </c>
      <c r="Z143">
        <v>20</v>
      </c>
      <c r="AA143">
        <v>20</v>
      </c>
      <c r="AB143">
        <v>20</v>
      </c>
      <c r="AC143">
        <v>20</v>
      </c>
      <c r="AD143">
        <v>20</v>
      </c>
      <c r="AE143">
        <v>20</v>
      </c>
      <c r="AF143">
        <v>20</v>
      </c>
      <c r="AG143">
        <v>20</v>
      </c>
      <c r="AH143">
        <v>20</v>
      </c>
      <c r="AI143">
        <v>20</v>
      </c>
      <c r="AJ143">
        <v>20</v>
      </c>
      <c r="AK143">
        <v>20</v>
      </c>
      <c r="AL143">
        <v>20</v>
      </c>
      <c r="AM143">
        <v>20</v>
      </c>
      <c r="AN143">
        <v>20</v>
      </c>
      <c r="AO143">
        <v>20</v>
      </c>
      <c r="AP14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2:AT110"/>
  <sheetViews>
    <sheetView topLeftCell="A4" zoomScaleNormal="100" workbookViewId="0">
      <selection activeCell="F42" sqref="F42"/>
    </sheetView>
  </sheetViews>
  <sheetFormatPr defaultRowHeight="15" x14ac:dyDescent="0.25"/>
  <cols>
    <col min="1" max="1" width="19" customWidth="1"/>
    <col min="2" max="2" width="2" bestFit="1" customWidth="1"/>
    <col min="3" max="3" width="17.42578125" bestFit="1" customWidth="1"/>
    <col min="4" max="4" width="12" bestFit="1" customWidth="1"/>
    <col min="5" max="5" width="18.28515625" bestFit="1" customWidth="1"/>
    <col min="6" max="11" width="8" customWidth="1"/>
    <col min="12" max="12" width="10.140625" bestFit="1" customWidth="1"/>
    <col min="13" max="42" width="8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IDEES!C140</f>
        <v>Electricity</v>
      </c>
      <c r="C4" t="str">
        <f>TechComm!L10</f>
        <v>NRbldg_BuildLight</v>
      </c>
      <c r="D4" t="str">
        <f>D8</f>
        <v>COMELC</v>
      </c>
      <c r="E4" t="str">
        <f>TechComm!C10</f>
        <v>NR_BuildLight</v>
      </c>
      <c r="F4" s="1">
        <f>'IDEES(ELC)'!D31</f>
        <v>157.90299999999999</v>
      </c>
      <c r="G4" s="1">
        <f>'IDEES(ELC)'!E31</f>
        <v>180.67</v>
      </c>
      <c r="H4" s="1">
        <f>'IDEES(ELC)'!F31</f>
        <v>62.8583</v>
      </c>
      <c r="I4" s="1">
        <f>'IDEES(ELC)'!G31</f>
        <v>243.53680918898846</v>
      </c>
      <c r="J4" s="1">
        <f>'IDEES(ELC)'!H31</f>
        <v>14.3652</v>
      </c>
      <c r="K4" s="1">
        <f>'IDEES(ELC)'!I31</f>
        <v>118.91</v>
      </c>
      <c r="L4" s="1">
        <f>'IDEES(ELC)'!J31</f>
        <v>1837.55</v>
      </c>
      <c r="M4" s="1">
        <f>'IDEES(ELC)'!K31</f>
        <v>131.601</v>
      </c>
      <c r="N4" s="1">
        <f>'IDEES(ELC)'!L31</f>
        <v>17.400099999999998</v>
      </c>
      <c r="O4" s="1">
        <f>'IDEES(ELC)'!M31</f>
        <v>634.73099999999999</v>
      </c>
      <c r="P4" s="1">
        <f>'IDEES(ELC)'!N31</f>
        <v>108.688</v>
      </c>
      <c r="Q4" s="1">
        <f>'IDEES(ELC)'!O31</f>
        <v>922.19</v>
      </c>
      <c r="R4" s="1">
        <f>'IDEES(ELC)'!P31</f>
        <v>129.00800000000001</v>
      </c>
      <c r="S4" s="1">
        <f>'IDEES(ELC)'!Q31</f>
        <v>41.033200000000001</v>
      </c>
      <c r="T4" s="1">
        <f>'IDEES(ELC)'!R31</f>
        <v>119.81100000000001</v>
      </c>
      <c r="U4" s="1">
        <f>'IDEES(ELC)'!S31</f>
        <v>85.3048</v>
      </c>
      <c r="V4" s="1">
        <f>'IDEES(ELC)'!T31</f>
        <v>12.923418485417271</v>
      </c>
      <c r="W4" s="1">
        <f>'IDEES(ELC)'!U31</f>
        <v>1014.45</v>
      </c>
      <c r="X4" s="1">
        <f>'IDEES(ELC)'!V31</f>
        <v>28.9422</v>
      </c>
      <c r="Y4" s="1">
        <f>'IDEES(ELC)'!W31</f>
        <v>16.744</v>
      </c>
      <c r="Z4" s="1">
        <f>'IDEES(ELC)'!X31</f>
        <v>22.871099999999998</v>
      </c>
      <c r="AA4" s="1">
        <f>'IDEES(ELC)'!Y31</f>
        <v>4.0810399999999998</v>
      </c>
      <c r="AB4" s="1">
        <f>'IDEES(ELC)'!Z31</f>
        <v>482.00799999999998</v>
      </c>
      <c r="AC4" s="1">
        <f>'IDEES(ELC)'!AA31</f>
        <v>126.39788717344265</v>
      </c>
      <c r="AD4" s="1">
        <f>'IDEES(ELC)'!AB31</f>
        <v>359.334</v>
      </c>
      <c r="AE4" s="1">
        <f>'IDEES(ELC)'!AC31</f>
        <v>129.81100000000001</v>
      </c>
      <c r="AF4" s="1">
        <f>'IDEES(ELC)'!AD31</f>
        <v>102.491</v>
      </c>
      <c r="AG4" s="1">
        <f>'IDEES(ELC)'!AE31</f>
        <v>223.40799999999999</v>
      </c>
      <c r="AH4" s="1">
        <f>'IDEES(ELC)'!AF31</f>
        <v>28.027999999999999</v>
      </c>
      <c r="AI4" s="1">
        <f>'IDEES(ELC)'!AG31</f>
        <v>71.692999999999998</v>
      </c>
      <c r="AJ4" s="1">
        <f>'IDEES(ELC)'!AH31</f>
        <v>856.94799999999998</v>
      </c>
      <c r="AK4" s="1">
        <f>'IDEES(ELC)'!AI31</f>
        <v>10.285766463535531</v>
      </c>
      <c r="AL4" s="1">
        <f>'IDEES(ELC)'!AJ31</f>
        <v>17.315506642655937</v>
      </c>
      <c r="AM4" s="1">
        <f>'IDEES(ELC)'!AK31</f>
        <v>0.10121916001735135</v>
      </c>
      <c r="AN4" s="1">
        <f>'IDEES(ELC)'!AL31</f>
        <v>13.757315110613495</v>
      </c>
      <c r="AO4" s="1">
        <f>'IDEES(ELC)'!AM31</f>
        <v>54.917218784218306</v>
      </c>
      <c r="AP4" s="1">
        <f>'IDEES(ELC)'!AN31</f>
        <v>6.5740302917712166</v>
      </c>
      <c r="AQ4" s="7"/>
      <c r="AR4" s="7"/>
      <c r="AS4" s="7"/>
      <c r="AT4" s="7"/>
    </row>
    <row r="5" spans="1:46" x14ac:dyDescent="0.25"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5">
      <c r="E6" s="24" t="s">
        <v>46</v>
      </c>
      <c r="AQ6" s="7"/>
      <c r="AR6" s="7"/>
      <c r="AS6" s="7"/>
      <c r="AT6" s="7"/>
    </row>
    <row r="7" spans="1:46" ht="15.75" thickBot="1" x14ac:dyDescent="0.3">
      <c r="C7" s="178" t="s">
        <v>42</v>
      </c>
      <c r="D7" s="178" t="s">
        <v>47</v>
      </c>
      <c r="E7" s="178" t="s">
        <v>34</v>
      </c>
      <c r="F7" s="177" t="s">
        <v>0</v>
      </c>
      <c r="G7" s="177" t="s">
        <v>1</v>
      </c>
      <c r="H7" s="177" t="s">
        <v>2</v>
      </c>
      <c r="I7" s="177" t="s">
        <v>33</v>
      </c>
      <c r="J7" s="177" t="s">
        <v>3</v>
      </c>
      <c r="K7" s="177" t="s">
        <v>4</v>
      </c>
      <c r="L7" s="177" t="s">
        <v>5</v>
      </c>
      <c r="M7" s="177" t="s">
        <v>6</v>
      </c>
      <c r="N7" s="177" t="s">
        <v>7</v>
      </c>
      <c r="O7" s="177" t="s">
        <v>9</v>
      </c>
      <c r="P7" s="177" t="s">
        <v>10</v>
      </c>
      <c r="Q7" s="177" t="s">
        <v>11</v>
      </c>
      <c r="R7" s="177" t="s">
        <v>8</v>
      </c>
      <c r="S7" s="177" t="s">
        <v>12</v>
      </c>
      <c r="T7" s="177" t="s">
        <v>13</v>
      </c>
      <c r="U7" s="177" t="s">
        <v>14</v>
      </c>
      <c r="V7" s="177" t="s">
        <v>15</v>
      </c>
      <c r="W7" s="177" t="s">
        <v>16</v>
      </c>
      <c r="X7" s="177" t="s">
        <v>17</v>
      </c>
      <c r="Y7" s="177" t="s">
        <v>18</v>
      </c>
      <c r="Z7" s="177" t="s">
        <v>19</v>
      </c>
      <c r="AA7" s="177" t="s">
        <v>20</v>
      </c>
      <c r="AB7" s="177" t="s">
        <v>21</v>
      </c>
      <c r="AC7" s="177" t="s">
        <v>22</v>
      </c>
      <c r="AD7" s="177" t="s">
        <v>23</v>
      </c>
      <c r="AE7" s="177" t="s">
        <v>24</v>
      </c>
      <c r="AF7" s="177" t="s">
        <v>25</v>
      </c>
      <c r="AG7" s="177" t="s">
        <v>26</v>
      </c>
      <c r="AH7" s="177" t="s">
        <v>27</v>
      </c>
      <c r="AI7" s="177" t="s">
        <v>28</v>
      </c>
      <c r="AJ7" s="177" t="s">
        <v>29</v>
      </c>
      <c r="AK7" s="177" t="s">
        <v>121</v>
      </c>
      <c r="AL7" s="177" t="s">
        <v>122</v>
      </c>
      <c r="AM7" s="177" t="s">
        <v>124</v>
      </c>
      <c r="AN7" s="177" t="s">
        <v>125</v>
      </c>
      <c r="AO7" s="177" t="s">
        <v>126</v>
      </c>
      <c r="AP7" s="177" t="s">
        <v>123</v>
      </c>
      <c r="AS7" s="7"/>
      <c r="AT7" s="7"/>
    </row>
    <row r="8" spans="1:46" x14ac:dyDescent="0.25">
      <c r="A8" t="str">
        <f>A4</f>
        <v>Electricity</v>
      </c>
      <c r="C8" t="str">
        <f>C4</f>
        <v>NRbldg_BuildLight</v>
      </c>
      <c r="D8" t="str">
        <f>TechComm!C18</f>
        <v>COMELC</v>
      </c>
      <c r="F8" s="28">
        <f>'IDEES(ELC)'!D19/'IDEES(ELC)'!D31</f>
        <v>6.4223337238684522E-2</v>
      </c>
      <c r="G8" s="28">
        <f>'IDEES(ELC)'!E19/'IDEES(ELC)'!E31</f>
        <v>7.9090823379642461E-2</v>
      </c>
      <c r="H8" s="28">
        <f>'IDEES(ELC)'!F19/'IDEES(ELC)'!F31</f>
        <v>8.7411638240296047E-2</v>
      </c>
      <c r="I8" s="28">
        <f>'IDEES(ELC)'!G19/'IDEES(ELC)'!G31</f>
        <v>6.4223337238684522E-2</v>
      </c>
      <c r="J8" s="28">
        <f>'IDEES(ELC)'!H19/'IDEES(ELC)'!H31</f>
        <v>8.4284808537298472E-2</v>
      </c>
      <c r="K8" s="28">
        <f>'IDEES(ELC)'!I19/'IDEES(ELC)'!I31</f>
        <v>7.9565044420149694E-2</v>
      </c>
      <c r="L8" s="28">
        <f>'IDEES(ELC)'!J19/'IDEES(ELC)'!J31</f>
        <v>8.6563123855133206E-2</v>
      </c>
      <c r="M8" s="28">
        <f>'IDEES(ELC)'!K19/'IDEES(ELC)'!K31</f>
        <v>6.6966975357330108E-2</v>
      </c>
      <c r="N8" s="28">
        <f>'IDEES(ELC)'!L19/'IDEES(ELC)'!L31</f>
        <v>8.3828879052419245E-2</v>
      </c>
      <c r="O8" s="28">
        <f>'IDEES(ELC)'!M19/'IDEES(ELC)'!M31</f>
        <v>8.0355325767923744E-2</v>
      </c>
      <c r="P8" s="28">
        <f>'IDEES(ELC)'!N19/'IDEES(ELC)'!N31</f>
        <v>8.2326891873987923E-2</v>
      </c>
      <c r="Q8" s="28">
        <f>'IDEES(ELC)'!O19/'IDEES(ELC)'!O31</f>
        <v>8.4309863867532711E-2</v>
      </c>
      <c r="R8" s="28">
        <f>'IDEES(ELC)'!P19/'IDEES(ELC)'!P31</f>
        <v>8.3764559345156892E-2</v>
      </c>
      <c r="S8" s="28">
        <f>'IDEES(ELC)'!Q19/'IDEES(ELC)'!Q31</f>
        <v>8.3303271896902994E-2</v>
      </c>
      <c r="T8" s="28">
        <f>'IDEES(ELC)'!R19/'IDEES(ELC)'!R31</f>
        <v>7.7986842276585616E-2</v>
      </c>
      <c r="U8" s="28">
        <f>'IDEES(ELC)'!S19/'IDEES(ELC)'!S31</f>
        <v>8.4197061970721465E-2</v>
      </c>
      <c r="V8" s="28">
        <f>'IDEES(ELC)'!T19/'IDEES(ELC)'!T31</f>
        <v>8.3990122538136522E-2</v>
      </c>
      <c r="W8" s="28">
        <f>'IDEES(ELC)'!U19/'IDEES(ELC)'!U31</f>
        <v>6.9449826999852138E-2</v>
      </c>
      <c r="X8" s="28">
        <f>'IDEES(ELC)'!V19/'IDEES(ELC)'!V31</f>
        <v>8.0318824056222399E-2</v>
      </c>
      <c r="Y8" s="28">
        <f>'IDEES(ELC)'!W19/'IDEES(ELC)'!W31</f>
        <v>8.4876968012422352E-2</v>
      </c>
      <c r="Z8" s="28">
        <f>'IDEES(ELC)'!X19/'IDEES(ELC)'!X31</f>
        <v>8.3625797447433675E-2</v>
      </c>
      <c r="AA8" s="28">
        <f>'IDEES(ELC)'!Y19/'IDEES(ELC)'!Y31</f>
        <v>8.3842900339129237E-2</v>
      </c>
      <c r="AB8" s="28">
        <f>'IDEES(ELC)'!Z19/'IDEES(ELC)'!Z31</f>
        <v>5.8506431868350743E-2</v>
      </c>
      <c r="AC8" s="28">
        <f>'IDEES(ELC)'!AA19/'IDEES(ELC)'!AA31</f>
        <v>8.3990122538136508E-2</v>
      </c>
      <c r="AD8" s="28">
        <f>'IDEES(ELC)'!AB19/'IDEES(ELC)'!AB31</f>
        <v>8.4270107298502234E-2</v>
      </c>
      <c r="AE8" s="28">
        <f>'IDEES(ELC)'!AC19/'IDEES(ELC)'!AC31</f>
        <v>8.2973215490212707E-2</v>
      </c>
      <c r="AF8" s="28">
        <f>'IDEES(ELC)'!AD19/'IDEES(ELC)'!AD31</f>
        <v>6.0865486023163023E-2</v>
      </c>
      <c r="AG8" s="28">
        <f>'IDEES(ELC)'!AE19/'IDEES(ELC)'!AE31</f>
        <v>8.3990122538136522E-2</v>
      </c>
      <c r="AH8" s="28">
        <f>'IDEES(ELC)'!AF19/'IDEES(ELC)'!AF31</f>
        <v>8.4456306464963632E-2</v>
      </c>
      <c r="AI8" s="28">
        <f>'IDEES(ELC)'!AG19/'IDEES(ELC)'!AG31</f>
        <v>8.4186840333086904E-2</v>
      </c>
      <c r="AJ8" s="28">
        <f>'IDEES(ELC)'!AH19/'IDEES(ELC)'!AH31</f>
        <v>8.4683046159160183E-2</v>
      </c>
      <c r="AK8" s="28">
        <f>'IDEES(ELC)'!AI19/'IDEES(ELC)'!AI31</f>
        <v>8.3764559345156892E-2</v>
      </c>
      <c r="AL8" s="28">
        <f>'IDEES(ELC)'!AJ19/'IDEES(ELC)'!AJ31</f>
        <v>8.3764559345156892E-2</v>
      </c>
      <c r="AM8" s="28">
        <f>'IDEES(ELC)'!AK19/'IDEES(ELC)'!AK31</f>
        <v>8.3764559345156905E-2</v>
      </c>
      <c r="AN8" s="28">
        <f>'IDEES(ELC)'!AL19/'IDEES(ELC)'!AL31</f>
        <v>8.3764559345156878E-2</v>
      </c>
      <c r="AO8" s="28">
        <f>'IDEES(ELC)'!AM19/'IDEES(ELC)'!AM31</f>
        <v>8.3764559345156892E-2</v>
      </c>
      <c r="AP8" s="28">
        <f>'IDEES(ELC)'!AN19/'IDEES(ELC)'!AN31</f>
        <v>8.3764559345156878E-2</v>
      </c>
      <c r="AQ8" s="29"/>
      <c r="AR8" s="7"/>
      <c r="AS8" s="7"/>
      <c r="AT8" s="7"/>
    </row>
    <row r="9" spans="1:46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6" x14ac:dyDescent="0.25">
      <c r="E10" s="3" t="s">
        <v>72</v>
      </c>
    </row>
    <row r="11" spans="1:46" ht="15.75" thickBot="1" x14ac:dyDescent="0.3">
      <c r="C11" s="178" t="s">
        <v>42</v>
      </c>
      <c r="D11" s="178" t="s">
        <v>47</v>
      </c>
      <c r="E11" s="178" t="s">
        <v>34</v>
      </c>
      <c r="F11" s="177" t="s">
        <v>0</v>
      </c>
      <c r="G11" s="177" t="s">
        <v>1</v>
      </c>
      <c r="H11" s="177" t="s">
        <v>2</v>
      </c>
      <c r="I11" s="177" t="s">
        <v>33</v>
      </c>
      <c r="J11" s="177" t="s">
        <v>3</v>
      </c>
      <c r="K11" s="177" t="s">
        <v>4</v>
      </c>
      <c r="L11" s="177" t="s">
        <v>5</v>
      </c>
      <c r="M11" s="177" t="s">
        <v>6</v>
      </c>
      <c r="N11" s="177" t="s">
        <v>7</v>
      </c>
      <c r="O11" s="177" t="s">
        <v>9</v>
      </c>
      <c r="P11" s="177" t="s">
        <v>10</v>
      </c>
      <c r="Q11" s="177" t="s">
        <v>11</v>
      </c>
      <c r="R11" s="177" t="s">
        <v>8</v>
      </c>
      <c r="S11" s="177" t="s">
        <v>12</v>
      </c>
      <c r="T11" s="177" t="s">
        <v>13</v>
      </c>
      <c r="U11" s="177" t="s">
        <v>14</v>
      </c>
      <c r="V11" s="177" t="s">
        <v>15</v>
      </c>
      <c r="W11" s="177" t="s">
        <v>16</v>
      </c>
      <c r="X11" s="177" t="s">
        <v>17</v>
      </c>
      <c r="Y11" s="177" t="s">
        <v>18</v>
      </c>
      <c r="Z11" s="177" t="s">
        <v>19</v>
      </c>
      <c r="AA11" s="177" t="s">
        <v>20</v>
      </c>
      <c r="AB11" s="177" t="s">
        <v>21</v>
      </c>
      <c r="AC11" s="177" t="s">
        <v>22</v>
      </c>
      <c r="AD11" s="177" t="s">
        <v>23</v>
      </c>
      <c r="AE11" s="177" t="s">
        <v>24</v>
      </c>
      <c r="AF11" s="177" t="s">
        <v>25</v>
      </c>
      <c r="AG11" s="177" t="s">
        <v>26</v>
      </c>
      <c r="AH11" s="177" t="s">
        <v>27</v>
      </c>
      <c r="AI11" s="177" t="s">
        <v>28</v>
      </c>
      <c r="AJ11" s="177" t="s">
        <v>29</v>
      </c>
      <c r="AK11" s="177" t="s">
        <v>121</v>
      </c>
      <c r="AL11" s="177" t="s">
        <v>122</v>
      </c>
      <c r="AM11" s="177" t="s">
        <v>124</v>
      </c>
      <c r="AN11" s="177" t="s">
        <v>125</v>
      </c>
      <c r="AO11" s="177" t="s">
        <v>126</v>
      </c>
      <c r="AP11" s="177" t="s">
        <v>123</v>
      </c>
    </row>
    <row r="12" spans="1:46" x14ac:dyDescent="0.25">
      <c r="A12" t="str">
        <f>A8</f>
        <v>Electricity</v>
      </c>
      <c r="C12" t="str">
        <f>C8</f>
        <v>NRbldg_BuildLight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</row>
    <row r="14" spans="1:46" x14ac:dyDescent="0.25">
      <c r="E14" s="3" t="s">
        <v>223</v>
      </c>
    </row>
    <row r="15" spans="1:46" ht="15.75" thickBot="1" x14ac:dyDescent="0.3">
      <c r="C15" s="178" t="s">
        <v>42</v>
      </c>
      <c r="D15" s="178" t="s">
        <v>47</v>
      </c>
      <c r="E15" s="178" t="s">
        <v>34</v>
      </c>
      <c r="F15" s="177" t="s">
        <v>0</v>
      </c>
      <c r="G15" s="177" t="s">
        <v>1</v>
      </c>
      <c r="H15" s="177" t="s">
        <v>2</v>
      </c>
      <c r="I15" s="177" t="s">
        <v>33</v>
      </c>
      <c r="J15" s="177" t="s">
        <v>3</v>
      </c>
      <c r="K15" s="177" t="s">
        <v>4</v>
      </c>
      <c r="L15" s="177" t="s">
        <v>5</v>
      </c>
      <c r="M15" s="177" t="s">
        <v>6</v>
      </c>
      <c r="N15" s="177" t="s">
        <v>7</v>
      </c>
      <c r="O15" s="177" t="s">
        <v>9</v>
      </c>
      <c r="P15" s="177" t="s">
        <v>10</v>
      </c>
      <c r="Q15" s="177" t="s">
        <v>11</v>
      </c>
      <c r="R15" s="177" t="s">
        <v>8</v>
      </c>
      <c r="S15" s="177" t="s">
        <v>12</v>
      </c>
      <c r="T15" s="177" t="s">
        <v>13</v>
      </c>
      <c r="U15" s="177" t="s">
        <v>14</v>
      </c>
      <c r="V15" s="177" t="s">
        <v>15</v>
      </c>
      <c r="W15" s="177" t="s">
        <v>16</v>
      </c>
      <c r="X15" s="177" t="s">
        <v>17</v>
      </c>
      <c r="Y15" s="177" t="s">
        <v>18</v>
      </c>
      <c r="Z15" s="177" t="s">
        <v>19</v>
      </c>
      <c r="AA15" s="177" t="s">
        <v>20</v>
      </c>
      <c r="AB15" s="177" t="s">
        <v>21</v>
      </c>
      <c r="AC15" s="177" t="s">
        <v>22</v>
      </c>
      <c r="AD15" s="177" t="s">
        <v>23</v>
      </c>
      <c r="AE15" s="177" t="s">
        <v>24</v>
      </c>
      <c r="AF15" s="177" t="s">
        <v>25</v>
      </c>
      <c r="AG15" s="177" t="s">
        <v>26</v>
      </c>
      <c r="AH15" s="177" t="s">
        <v>27</v>
      </c>
      <c r="AI15" s="177" t="s">
        <v>28</v>
      </c>
      <c r="AJ15" s="177" t="s">
        <v>29</v>
      </c>
      <c r="AK15" s="177" t="s">
        <v>121</v>
      </c>
      <c r="AL15" s="177" t="s">
        <v>122</v>
      </c>
      <c r="AM15" s="177" t="s">
        <v>124</v>
      </c>
      <c r="AN15" s="177" t="s">
        <v>125</v>
      </c>
      <c r="AO15" s="177" t="s">
        <v>126</v>
      </c>
      <c r="AP15" s="177" t="s">
        <v>123</v>
      </c>
    </row>
    <row r="16" spans="1:46" x14ac:dyDescent="0.25">
      <c r="A16" t="str">
        <f>A12</f>
        <v>Electricity</v>
      </c>
      <c r="C16" t="str">
        <f>C12</f>
        <v>NRbldg_BuildLight</v>
      </c>
      <c r="F16" s="7">
        <v>10</v>
      </c>
      <c r="G16" s="7">
        <v>10</v>
      </c>
      <c r="H16" s="7">
        <v>10</v>
      </c>
      <c r="I16" s="7">
        <v>10</v>
      </c>
      <c r="J16" s="7">
        <v>10</v>
      </c>
      <c r="K16" s="7">
        <v>10</v>
      </c>
      <c r="L16" s="7">
        <v>10</v>
      </c>
      <c r="M16" s="7">
        <v>10</v>
      </c>
      <c r="N16" s="7">
        <v>10</v>
      </c>
      <c r="O16" s="7">
        <v>10</v>
      </c>
      <c r="P16" s="7">
        <v>10</v>
      </c>
      <c r="Q16" s="7">
        <v>10</v>
      </c>
      <c r="R16" s="7">
        <v>10</v>
      </c>
      <c r="S16" s="7">
        <v>10</v>
      </c>
      <c r="T16" s="7">
        <v>10</v>
      </c>
      <c r="U16" s="7">
        <v>10</v>
      </c>
      <c r="V16" s="7">
        <v>10</v>
      </c>
      <c r="W16" s="7">
        <v>10</v>
      </c>
      <c r="X16" s="7">
        <v>10</v>
      </c>
      <c r="Y16" s="7">
        <v>10</v>
      </c>
      <c r="Z16" s="7">
        <v>10</v>
      </c>
      <c r="AA16" s="7">
        <v>10</v>
      </c>
      <c r="AB16" s="7">
        <v>10</v>
      </c>
      <c r="AC16" s="7">
        <v>10</v>
      </c>
      <c r="AD16" s="7">
        <v>10</v>
      </c>
      <c r="AE16" s="7">
        <v>10</v>
      </c>
      <c r="AF16" s="7">
        <v>10</v>
      </c>
      <c r="AG16" s="7">
        <v>10</v>
      </c>
      <c r="AH16" s="7">
        <v>10</v>
      </c>
      <c r="AI16" s="7">
        <v>10</v>
      </c>
      <c r="AJ16" s="7">
        <v>10</v>
      </c>
      <c r="AK16" s="7">
        <v>10</v>
      </c>
      <c r="AL16" s="7">
        <v>10</v>
      </c>
      <c r="AM16" s="7">
        <v>10</v>
      </c>
      <c r="AN16" s="7">
        <v>10</v>
      </c>
      <c r="AO16" s="7">
        <v>10</v>
      </c>
      <c r="AP16" s="7">
        <v>10</v>
      </c>
    </row>
    <row r="19" spans="1:44" x14ac:dyDescent="0.25">
      <c r="E19" s="3" t="s">
        <v>71</v>
      </c>
    </row>
    <row r="20" spans="1:44" ht="15.75" thickBot="1" x14ac:dyDescent="0.3">
      <c r="C20" s="178" t="s">
        <v>42</v>
      </c>
      <c r="D20" s="178" t="s">
        <v>47</v>
      </c>
      <c r="E20" s="178" t="s">
        <v>48</v>
      </c>
      <c r="F20" s="177" t="s">
        <v>0</v>
      </c>
      <c r="G20" s="177" t="s">
        <v>1</v>
      </c>
      <c r="H20" s="177" t="s">
        <v>2</v>
      </c>
      <c r="I20" s="177" t="s">
        <v>33</v>
      </c>
      <c r="J20" s="177" t="s">
        <v>3</v>
      </c>
      <c r="K20" s="177" t="s">
        <v>4</v>
      </c>
      <c r="L20" s="177" t="s">
        <v>5</v>
      </c>
      <c r="M20" s="177" t="s">
        <v>6</v>
      </c>
      <c r="N20" s="177" t="s">
        <v>7</v>
      </c>
      <c r="O20" s="177" t="s">
        <v>9</v>
      </c>
      <c r="P20" s="177" t="s">
        <v>10</v>
      </c>
      <c r="Q20" s="177" t="s">
        <v>11</v>
      </c>
      <c r="R20" s="177" t="s">
        <v>8</v>
      </c>
      <c r="S20" s="177" t="s">
        <v>12</v>
      </c>
      <c r="T20" s="177" t="s">
        <v>13</v>
      </c>
      <c r="U20" s="177" t="s">
        <v>14</v>
      </c>
      <c r="V20" s="177" t="s">
        <v>15</v>
      </c>
      <c r="W20" s="177" t="s">
        <v>16</v>
      </c>
      <c r="X20" s="177" t="s">
        <v>17</v>
      </c>
      <c r="Y20" s="177" t="s">
        <v>18</v>
      </c>
      <c r="Z20" s="177" t="s">
        <v>19</v>
      </c>
      <c r="AA20" s="177" t="s">
        <v>20</v>
      </c>
      <c r="AB20" s="177" t="s">
        <v>21</v>
      </c>
      <c r="AC20" s="177" t="s">
        <v>22</v>
      </c>
      <c r="AD20" s="177" t="s">
        <v>23</v>
      </c>
      <c r="AE20" s="177" t="s">
        <v>24</v>
      </c>
      <c r="AF20" s="177" t="s">
        <v>25</v>
      </c>
      <c r="AG20" s="177" t="s">
        <v>26</v>
      </c>
      <c r="AH20" s="177" t="s">
        <v>27</v>
      </c>
      <c r="AI20" s="177" t="s">
        <v>28</v>
      </c>
      <c r="AJ20" s="177" t="s">
        <v>29</v>
      </c>
      <c r="AK20" s="177" t="s">
        <v>121</v>
      </c>
      <c r="AL20" s="177" t="s">
        <v>122</v>
      </c>
      <c r="AM20" s="177" t="s">
        <v>124</v>
      </c>
      <c r="AN20" s="177" t="s">
        <v>125</v>
      </c>
      <c r="AO20" s="177" t="s">
        <v>126</v>
      </c>
      <c r="AP20" s="177" t="s">
        <v>123</v>
      </c>
    </row>
    <row r="21" spans="1:44" x14ac:dyDescent="0.25">
      <c r="A21" t="str">
        <f>A4</f>
        <v>Electricity</v>
      </c>
      <c r="C21" t="str">
        <f>TechComm!L11</f>
        <v>NRbldg_BuildTech</v>
      </c>
      <c r="D21" t="str">
        <f>D4</f>
        <v>COMELC</v>
      </c>
      <c r="E21" t="str">
        <f>TechComm!C11</f>
        <v>NR_BuildTech</v>
      </c>
      <c r="F21" s="1">
        <f>'IDEES(ELC)'!D32</f>
        <v>27.884</v>
      </c>
      <c r="G21" s="1">
        <f>'IDEES(ELC)'!E32</f>
        <v>41.888800000000003</v>
      </c>
      <c r="H21" s="1">
        <f>'IDEES(ELC)'!F32</f>
        <v>10.3697</v>
      </c>
      <c r="I21" s="1">
        <f>'IDEES(ELC)'!G32</f>
        <v>43.00602513838087</v>
      </c>
      <c r="J21" s="1">
        <f>'IDEES(ELC)'!H32</f>
        <v>5.2679299999999998</v>
      </c>
      <c r="K21" s="1">
        <f>'IDEES(ELC)'!I32</f>
        <v>18.163499999999999</v>
      </c>
      <c r="L21" s="1">
        <f>'IDEES(ELC)'!J32</f>
        <v>298.709</v>
      </c>
      <c r="M21" s="1">
        <f>'IDEES(ELC)'!K32</f>
        <v>23.778700000000001</v>
      </c>
      <c r="N21" s="1">
        <f>'IDEES(ELC)'!L32</f>
        <v>3.0387599999999999</v>
      </c>
      <c r="O21" s="1">
        <f>'IDEES(ELC)'!M32</f>
        <v>163.49799999999999</v>
      </c>
      <c r="P21" s="1">
        <f>'IDEES(ELC)'!N32</f>
        <v>35.167499999999997</v>
      </c>
      <c r="Q21" s="1">
        <f>'IDEES(ELC)'!O32</f>
        <v>317.34800000000001</v>
      </c>
      <c r="R21" s="1">
        <f>'IDEES(ELC)'!P32</f>
        <v>20.804300000000001</v>
      </c>
      <c r="S21" s="1">
        <f>'IDEES(ELC)'!Q32</f>
        <v>8.6485699999999994</v>
      </c>
      <c r="T21" s="1">
        <f>'IDEES(ELC)'!R32</f>
        <v>17.494</v>
      </c>
      <c r="U21" s="1">
        <f>'IDEES(ELC)'!S32</f>
        <v>18.537400000000002</v>
      </c>
      <c r="V21" s="1">
        <f>'IDEES(ELC)'!T32</f>
        <v>3.9610536811078729</v>
      </c>
      <c r="W21" s="1">
        <f>'IDEES(ELC)'!U32</f>
        <v>164.53700000000001</v>
      </c>
      <c r="X21" s="1">
        <f>'IDEES(ELC)'!V32</f>
        <v>3.9633600000000002</v>
      </c>
      <c r="Y21" s="1">
        <f>'IDEES(ELC)'!W32</f>
        <v>5.36592</v>
      </c>
      <c r="Z21" s="1">
        <f>'IDEES(ELC)'!X32</f>
        <v>4.2464500000000003</v>
      </c>
      <c r="AA21" s="1">
        <f>'IDEES(ELC)'!Y32</f>
        <v>1.0001599999999999</v>
      </c>
      <c r="AB21" s="1">
        <f>'IDEES(ELC)'!Z32</f>
        <v>75.768299999999996</v>
      </c>
      <c r="AC21" s="1">
        <f>'IDEES(ELC)'!AA32</f>
        <v>38.741205884308016</v>
      </c>
      <c r="AD21" s="1">
        <f>'IDEES(ELC)'!AB32</f>
        <v>52.921500000000002</v>
      </c>
      <c r="AE21" s="1">
        <f>'IDEES(ELC)'!AC32</f>
        <v>30.930299999999999</v>
      </c>
      <c r="AF21" s="1">
        <f>'IDEES(ELC)'!AD32</f>
        <v>12.560700000000001</v>
      </c>
      <c r="AG21" s="1">
        <f>'IDEES(ELC)'!AE32</f>
        <v>68.474999999999994</v>
      </c>
      <c r="AH21" s="1">
        <f>'IDEES(ELC)'!AF32</f>
        <v>5.8615199999999996</v>
      </c>
      <c r="AI21" s="1">
        <f>'IDEES(ELC)'!AG32</f>
        <v>10.0276</v>
      </c>
      <c r="AJ21" s="1">
        <f>'IDEES(ELC)'!AH32</f>
        <v>177.32499999999999</v>
      </c>
      <c r="AK21" s="1">
        <f>'IDEES(ELC)'!AI32</f>
        <v>1.5661185259228838</v>
      </c>
      <c r="AL21" s="1">
        <f>'IDEES(ELC)'!AJ32</f>
        <v>2.6364720446397234</v>
      </c>
      <c r="AM21" s="1">
        <f>'IDEES(ELC)'!AK32</f>
        <v>1.5411705315642392E-2</v>
      </c>
      <c r="AN21" s="1">
        <f>'IDEES(ELC)'!AL32</f>
        <v>2.0946991299163473</v>
      </c>
      <c r="AO21" s="1">
        <f>'IDEES(ELC)'!AM32</f>
        <v>8.3617369726437758</v>
      </c>
      <c r="AP21" s="1">
        <f>'IDEES(ELC)'!AN32</f>
        <v>1.0009667890497849</v>
      </c>
      <c r="AQ21" s="7"/>
      <c r="AR21" s="7"/>
    </row>
    <row r="22" spans="1:44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E23" s="24" t="s">
        <v>46</v>
      </c>
      <c r="AQ23" s="7"/>
      <c r="AR23" s="7"/>
    </row>
    <row r="24" spans="1:44" ht="15.75" thickBot="1" x14ac:dyDescent="0.3">
      <c r="C24" s="178" t="s">
        <v>42</v>
      </c>
      <c r="D24" s="178" t="s">
        <v>47</v>
      </c>
      <c r="E24" s="178" t="s">
        <v>34</v>
      </c>
      <c r="F24" s="177" t="s">
        <v>0</v>
      </c>
      <c r="G24" s="177" t="s">
        <v>1</v>
      </c>
      <c r="H24" s="177" t="s">
        <v>2</v>
      </c>
      <c r="I24" s="177" t="s">
        <v>33</v>
      </c>
      <c r="J24" s="177" t="s">
        <v>3</v>
      </c>
      <c r="K24" s="177" t="s">
        <v>4</v>
      </c>
      <c r="L24" s="177" t="s">
        <v>5</v>
      </c>
      <c r="M24" s="177" t="s">
        <v>6</v>
      </c>
      <c r="N24" s="177" t="s">
        <v>7</v>
      </c>
      <c r="O24" s="177" t="s">
        <v>9</v>
      </c>
      <c r="P24" s="177" t="s">
        <v>10</v>
      </c>
      <c r="Q24" s="177" t="s">
        <v>11</v>
      </c>
      <c r="R24" s="177" t="s">
        <v>8</v>
      </c>
      <c r="S24" s="177" t="s">
        <v>12</v>
      </c>
      <c r="T24" s="177" t="s">
        <v>13</v>
      </c>
      <c r="U24" s="177" t="s">
        <v>14</v>
      </c>
      <c r="V24" s="177" t="s">
        <v>15</v>
      </c>
      <c r="W24" s="177" t="s">
        <v>16</v>
      </c>
      <c r="X24" s="177" t="s">
        <v>17</v>
      </c>
      <c r="Y24" s="177" t="s">
        <v>18</v>
      </c>
      <c r="Z24" s="177" t="s">
        <v>19</v>
      </c>
      <c r="AA24" s="177" t="s">
        <v>20</v>
      </c>
      <c r="AB24" s="177" t="s">
        <v>21</v>
      </c>
      <c r="AC24" s="177" t="s">
        <v>22</v>
      </c>
      <c r="AD24" s="177" t="s">
        <v>23</v>
      </c>
      <c r="AE24" s="177" t="s">
        <v>24</v>
      </c>
      <c r="AF24" s="177" t="s">
        <v>25</v>
      </c>
      <c r="AG24" s="177" t="s">
        <v>26</v>
      </c>
      <c r="AH24" s="177" t="s">
        <v>27</v>
      </c>
      <c r="AI24" s="177" t="s">
        <v>28</v>
      </c>
      <c r="AJ24" s="177" t="s">
        <v>29</v>
      </c>
      <c r="AK24" s="177" t="s">
        <v>121</v>
      </c>
      <c r="AL24" s="177" t="s">
        <v>122</v>
      </c>
      <c r="AM24" s="177" t="s">
        <v>124</v>
      </c>
      <c r="AN24" s="177" t="s">
        <v>125</v>
      </c>
      <c r="AO24" s="177" t="s">
        <v>126</v>
      </c>
      <c r="AP24" s="177" t="s">
        <v>123</v>
      </c>
    </row>
    <row r="25" spans="1:44" x14ac:dyDescent="0.25">
      <c r="A25" t="str">
        <f>A21</f>
        <v>Electricity</v>
      </c>
      <c r="C25" t="str">
        <f>C21</f>
        <v>NRbldg_BuildTech</v>
      </c>
      <c r="D25" t="str">
        <f>D21</f>
        <v>COMELC</v>
      </c>
      <c r="F25" s="28">
        <f>'IDEES(ELC)'!D20/'IDEES(ELC)'!D32</f>
        <v>0.13192038630038733</v>
      </c>
      <c r="G25" s="28">
        <f>'IDEES(ELC)'!E20/'IDEES(ELC)'!E32</f>
        <v>0.14275208084261187</v>
      </c>
      <c r="H25" s="28">
        <f>'IDEES(ELC)'!F20/'IDEES(ELC)'!F32</f>
        <v>0.16620300355844431</v>
      </c>
      <c r="I25" s="28">
        <f>'IDEES(ELC)'!G20/'IDEES(ELC)'!G32</f>
        <v>0.13192038630038733</v>
      </c>
      <c r="J25" s="28">
        <f>'IDEES(ELC)'!H20/'IDEES(ELC)'!H32</f>
        <v>0.17277058184144437</v>
      </c>
      <c r="K25" s="28">
        <f>'IDEES(ELC)'!I20/'IDEES(ELC)'!I32</f>
        <v>0.14573733659261706</v>
      </c>
      <c r="L25" s="28">
        <f>'IDEES(ELC)'!J20/'IDEES(ELC)'!J32</f>
        <v>0.10222492360123063</v>
      </c>
      <c r="M25" s="28">
        <f>'IDEES(ELC)'!K20/'IDEES(ELC)'!K32</f>
        <v>0.13806173151602066</v>
      </c>
      <c r="N25" s="28">
        <f>'IDEES(ELC)'!L20/'IDEES(ELC)'!L32</f>
        <v>0.16980957351024761</v>
      </c>
      <c r="O25" s="28">
        <f>'IDEES(ELC)'!M20/'IDEES(ELC)'!M32</f>
        <v>0.17886894190754629</v>
      </c>
      <c r="P25" s="28">
        <f>'IDEES(ELC)'!N20/'IDEES(ELC)'!N32</f>
        <v>0.13629556391554704</v>
      </c>
      <c r="Q25" s="28">
        <f>'IDEES(ELC)'!O20/'IDEES(ELC)'!O32</f>
        <v>0.14524666057451127</v>
      </c>
      <c r="R25" s="28">
        <f>'IDEES(ELC)'!P20/'IDEES(ELC)'!P32</f>
        <v>0.17256213676980239</v>
      </c>
      <c r="S25" s="28">
        <f>'IDEES(ELC)'!Q20/'IDEES(ELC)'!Q32</f>
        <v>0.17386806766899041</v>
      </c>
      <c r="T25" s="28">
        <f>'IDEES(ELC)'!R20/'IDEES(ELC)'!R32</f>
        <v>0.17880584518120496</v>
      </c>
      <c r="U25" s="28">
        <f>'IDEES(ELC)'!S20/'IDEES(ELC)'!S32</f>
        <v>0.14518714978368055</v>
      </c>
      <c r="V25" s="28">
        <f>'IDEES(ELC)'!T20/'IDEES(ELC)'!T32</f>
        <v>0.13591401410733847</v>
      </c>
      <c r="W25" s="28">
        <f>'IDEES(ELC)'!U20/'IDEES(ELC)'!U32</f>
        <v>0.15623583259692347</v>
      </c>
      <c r="X25" s="28">
        <f>'IDEES(ELC)'!V20/'IDEES(ELC)'!V32</f>
        <v>0.17216400145331232</v>
      </c>
      <c r="Y25" s="28">
        <f>'IDEES(ELC)'!W20/'IDEES(ELC)'!W32</f>
        <v>0.13762574134537975</v>
      </c>
      <c r="Z25" s="28">
        <f>'IDEES(ELC)'!X20/'IDEES(ELC)'!X32</f>
        <v>0.17023858404078701</v>
      </c>
      <c r="AA25" s="28">
        <f>'IDEES(ELC)'!Y20/'IDEES(ELC)'!Y32</f>
        <v>0.14385092301231805</v>
      </c>
      <c r="AB25" s="28">
        <f>'IDEES(ELC)'!Z20/'IDEES(ELC)'!Z32</f>
        <v>0.13570520626700086</v>
      </c>
      <c r="AC25" s="28">
        <f>'IDEES(ELC)'!AA20/'IDEES(ELC)'!AA32</f>
        <v>0.13591401410733847</v>
      </c>
      <c r="AD25" s="28">
        <f>'IDEES(ELC)'!AB20/'IDEES(ELC)'!AB32</f>
        <v>0.15438980754513762</v>
      </c>
      <c r="AE25" s="28">
        <f>'IDEES(ELC)'!AC20/'IDEES(ELC)'!AC32</f>
        <v>0.17720157942212006</v>
      </c>
      <c r="AF25" s="28">
        <f>'IDEES(ELC)'!AD20/'IDEES(ELC)'!AD32</f>
        <v>0.17165323346628769</v>
      </c>
      <c r="AG25" s="28">
        <f>'IDEES(ELC)'!AE20/'IDEES(ELC)'!AE32</f>
        <v>0.13591401410733847</v>
      </c>
      <c r="AH25" s="28">
        <f>'IDEES(ELC)'!AF20/'IDEES(ELC)'!AF32</f>
        <v>0.16903214285714288</v>
      </c>
      <c r="AI25" s="28">
        <f>'IDEES(ELC)'!AG20/'IDEES(ELC)'!AG32</f>
        <v>0.17091827300650209</v>
      </c>
      <c r="AJ25" s="28">
        <f>'IDEES(ELC)'!AH20/'IDEES(ELC)'!AH32</f>
        <v>0.1457388896320316</v>
      </c>
      <c r="AK25" s="28">
        <f>'IDEES(ELC)'!AI20/'IDEES(ELC)'!AI32</f>
        <v>0.17256213676980239</v>
      </c>
      <c r="AL25" s="28">
        <f>'IDEES(ELC)'!AJ20/'IDEES(ELC)'!AJ32</f>
        <v>0.17256213676980239</v>
      </c>
      <c r="AM25" s="28">
        <f>'IDEES(ELC)'!AK20/'IDEES(ELC)'!AK32</f>
        <v>0.17256213676980239</v>
      </c>
      <c r="AN25" s="28">
        <f>'IDEES(ELC)'!AL20/'IDEES(ELC)'!AL32</f>
        <v>0.17256213676980239</v>
      </c>
      <c r="AO25" s="28">
        <f>'IDEES(ELC)'!AM20/'IDEES(ELC)'!AM32</f>
        <v>0.17256213676980242</v>
      </c>
      <c r="AP25" s="28">
        <f>'IDEES(ELC)'!AN20/'IDEES(ELC)'!AN32</f>
        <v>0.17256213676980242</v>
      </c>
      <c r="AQ25" s="29"/>
      <c r="AR25" s="7"/>
    </row>
    <row r="26" spans="1:44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4" x14ac:dyDescent="0.25">
      <c r="E27" s="3" t="s">
        <v>72</v>
      </c>
    </row>
    <row r="28" spans="1:44" ht="15.75" thickBot="1" x14ac:dyDescent="0.3">
      <c r="C28" s="178" t="s">
        <v>42</v>
      </c>
      <c r="D28" s="178" t="s">
        <v>47</v>
      </c>
      <c r="E28" s="178" t="s">
        <v>34</v>
      </c>
      <c r="F28" s="177" t="s">
        <v>0</v>
      </c>
      <c r="G28" s="177" t="s">
        <v>1</v>
      </c>
      <c r="H28" s="177" t="s">
        <v>2</v>
      </c>
      <c r="I28" s="177" t="s">
        <v>33</v>
      </c>
      <c r="J28" s="177" t="s">
        <v>3</v>
      </c>
      <c r="K28" s="177" t="s">
        <v>4</v>
      </c>
      <c r="L28" s="177" t="s">
        <v>5</v>
      </c>
      <c r="M28" s="177" t="s">
        <v>6</v>
      </c>
      <c r="N28" s="177" t="s">
        <v>7</v>
      </c>
      <c r="O28" s="177" t="s">
        <v>9</v>
      </c>
      <c r="P28" s="177" t="s">
        <v>10</v>
      </c>
      <c r="Q28" s="177" t="s">
        <v>11</v>
      </c>
      <c r="R28" s="177" t="s">
        <v>8</v>
      </c>
      <c r="S28" s="177" t="s">
        <v>12</v>
      </c>
      <c r="T28" s="177" t="s">
        <v>13</v>
      </c>
      <c r="U28" s="177" t="s">
        <v>14</v>
      </c>
      <c r="V28" s="177" t="s">
        <v>15</v>
      </c>
      <c r="W28" s="177" t="s">
        <v>16</v>
      </c>
      <c r="X28" s="177" t="s">
        <v>17</v>
      </c>
      <c r="Y28" s="177" t="s">
        <v>18</v>
      </c>
      <c r="Z28" s="177" t="s">
        <v>19</v>
      </c>
      <c r="AA28" s="177" t="s">
        <v>20</v>
      </c>
      <c r="AB28" s="177" t="s">
        <v>21</v>
      </c>
      <c r="AC28" s="177" t="s">
        <v>22</v>
      </c>
      <c r="AD28" s="177" t="s">
        <v>23</v>
      </c>
      <c r="AE28" s="177" t="s">
        <v>24</v>
      </c>
      <c r="AF28" s="177" t="s">
        <v>25</v>
      </c>
      <c r="AG28" s="177" t="s">
        <v>26</v>
      </c>
      <c r="AH28" s="177" t="s">
        <v>27</v>
      </c>
      <c r="AI28" s="177" t="s">
        <v>28</v>
      </c>
      <c r="AJ28" s="177" t="s">
        <v>29</v>
      </c>
      <c r="AK28" s="177" t="s">
        <v>121</v>
      </c>
      <c r="AL28" s="177" t="s">
        <v>122</v>
      </c>
      <c r="AM28" s="177" t="s">
        <v>124</v>
      </c>
      <c r="AN28" s="177" t="s">
        <v>125</v>
      </c>
      <c r="AO28" s="177" t="s">
        <v>126</v>
      </c>
      <c r="AP28" s="177" t="s">
        <v>123</v>
      </c>
    </row>
    <row r="29" spans="1:44" x14ac:dyDescent="0.25">
      <c r="A29" t="str">
        <f>A25</f>
        <v>Electricity</v>
      </c>
      <c r="C29" t="str">
        <f>C25</f>
        <v>NRbldg_BuildTech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</row>
    <row r="31" spans="1:44" x14ac:dyDescent="0.25">
      <c r="E31" s="3" t="s">
        <v>223</v>
      </c>
    </row>
    <row r="32" spans="1:44" ht="15.75" thickBot="1" x14ac:dyDescent="0.3">
      <c r="C32" s="178" t="s">
        <v>42</v>
      </c>
      <c r="D32" s="178" t="s">
        <v>47</v>
      </c>
      <c r="E32" s="178" t="s">
        <v>34</v>
      </c>
      <c r="F32" s="177" t="s">
        <v>0</v>
      </c>
      <c r="G32" s="177" t="s">
        <v>1</v>
      </c>
      <c r="H32" s="177" t="s">
        <v>2</v>
      </c>
      <c r="I32" s="177" t="s">
        <v>33</v>
      </c>
      <c r="J32" s="177" t="s">
        <v>3</v>
      </c>
      <c r="K32" s="177" t="s">
        <v>4</v>
      </c>
      <c r="L32" s="177" t="s">
        <v>5</v>
      </c>
      <c r="M32" s="177" t="s">
        <v>6</v>
      </c>
      <c r="N32" s="177" t="s">
        <v>7</v>
      </c>
      <c r="O32" s="177" t="s">
        <v>9</v>
      </c>
      <c r="P32" s="177" t="s">
        <v>10</v>
      </c>
      <c r="Q32" s="177" t="s">
        <v>11</v>
      </c>
      <c r="R32" s="177" t="s">
        <v>8</v>
      </c>
      <c r="S32" s="177" t="s">
        <v>12</v>
      </c>
      <c r="T32" s="177" t="s">
        <v>13</v>
      </c>
      <c r="U32" s="177" t="s">
        <v>14</v>
      </c>
      <c r="V32" s="177" t="s">
        <v>15</v>
      </c>
      <c r="W32" s="177" t="s">
        <v>16</v>
      </c>
      <c r="X32" s="177" t="s">
        <v>17</v>
      </c>
      <c r="Y32" s="177" t="s">
        <v>18</v>
      </c>
      <c r="Z32" s="177" t="s">
        <v>19</v>
      </c>
      <c r="AA32" s="177" t="s">
        <v>20</v>
      </c>
      <c r="AB32" s="177" t="s">
        <v>21</v>
      </c>
      <c r="AC32" s="177" t="s">
        <v>22</v>
      </c>
      <c r="AD32" s="177" t="s">
        <v>23</v>
      </c>
      <c r="AE32" s="177" t="s">
        <v>24</v>
      </c>
      <c r="AF32" s="177" t="s">
        <v>25</v>
      </c>
      <c r="AG32" s="177" t="s">
        <v>26</v>
      </c>
      <c r="AH32" s="177" t="s">
        <v>27</v>
      </c>
      <c r="AI32" s="177" t="s">
        <v>28</v>
      </c>
      <c r="AJ32" s="177" t="s">
        <v>29</v>
      </c>
      <c r="AK32" s="177" t="s">
        <v>121</v>
      </c>
      <c r="AL32" s="177" t="s">
        <v>122</v>
      </c>
      <c r="AM32" s="177" t="s">
        <v>124</v>
      </c>
      <c r="AN32" s="177" t="s">
        <v>125</v>
      </c>
      <c r="AO32" s="177" t="s">
        <v>126</v>
      </c>
      <c r="AP32" s="177" t="s">
        <v>123</v>
      </c>
    </row>
    <row r="33" spans="1:43" x14ac:dyDescent="0.25">
      <c r="A33" t="str">
        <f>A29</f>
        <v>Electricity</v>
      </c>
      <c r="C33" t="str">
        <f>C29</f>
        <v>NRbldg_BuildTech</v>
      </c>
      <c r="F33" s="7">
        <v>10</v>
      </c>
      <c r="G33" s="7">
        <v>10</v>
      </c>
      <c r="H33" s="7">
        <v>10</v>
      </c>
      <c r="I33" s="7">
        <v>10</v>
      </c>
      <c r="J33" s="7">
        <v>10</v>
      </c>
      <c r="K33" s="7">
        <v>10</v>
      </c>
      <c r="L33" s="7">
        <v>10</v>
      </c>
      <c r="M33" s="7">
        <v>10</v>
      </c>
      <c r="N33" s="7">
        <v>10</v>
      </c>
      <c r="O33" s="7">
        <v>10</v>
      </c>
      <c r="P33" s="7">
        <v>10</v>
      </c>
      <c r="Q33" s="7">
        <v>10</v>
      </c>
      <c r="R33" s="7">
        <v>10</v>
      </c>
      <c r="S33" s="7">
        <v>10</v>
      </c>
      <c r="T33" s="7">
        <v>10</v>
      </c>
      <c r="U33" s="7">
        <v>10</v>
      </c>
      <c r="V33" s="7">
        <v>10</v>
      </c>
      <c r="W33" s="7">
        <v>10</v>
      </c>
      <c r="X33" s="7">
        <v>10</v>
      </c>
      <c r="Y33" s="7">
        <v>10</v>
      </c>
      <c r="Z33" s="7">
        <v>10</v>
      </c>
      <c r="AA33" s="7">
        <v>10</v>
      </c>
      <c r="AB33" s="7">
        <v>10</v>
      </c>
      <c r="AC33" s="7">
        <v>10</v>
      </c>
      <c r="AD33" s="7">
        <v>10</v>
      </c>
      <c r="AE33" s="7">
        <v>10</v>
      </c>
      <c r="AF33" s="7">
        <v>10</v>
      </c>
      <c r="AG33" s="7">
        <v>10</v>
      </c>
      <c r="AH33" s="7">
        <v>10</v>
      </c>
      <c r="AI33" s="7">
        <v>10</v>
      </c>
      <c r="AJ33" s="7">
        <v>10</v>
      </c>
      <c r="AK33" s="7">
        <v>10</v>
      </c>
      <c r="AL33" s="7">
        <v>10</v>
      </c>
      <c r="AM33" s="7">
        <v>10</v>
      </c>
      <c r="AN33" s="7">
        <v>10</v>
      </c>
      <c r="AO33" s="7">
        <v>10</v>
      </c>
      <c r="AP33" s="7">
        <v>10</v>
      </c>
    </row>
    <row r="36" spans="1:43" x14ac:dyDescent="0.25">
      <c r="E36" s="3" t="s">
        <v>71</v>
      </c>
    </row>
    <row r="37" spans="1:43" ht="15.75" thickBot="1" x14ac:dyDescent="0.3">
      <c r="C37" s="178" t="s">
        <v>42</v>
      </c>
      <c r="D37" s="178" t="s">
        <v>47</v>
      </c>
      <c r="E37" s="178" t="s">
        <v>48</v>
      </c>
      <c r="F37" s="177" t="s">
        <v>0</v>
      </c>
      <c r="G37" s="177" t="s">
        <v>1</v>
      </c>
      <c r="H37" s="177" t="s">
        <v>2</v>
      </c>
      <c r="I37" s="177" t="s">
        <v>33</v>
      </c>
      <c r="J37" s="177" t="s">
        <v>3</v>
      </c>
      <c r="K37" s="177" t="s">
        <v>4</v>
      </c>
      <c r="L37" s="177" t="s">
        <v>5</v>
      </c>
      <c r="M37" s="177" t="s">
        <v>6</v>
      </c>
      <c r="N37" s="177" t="s">
        <v>7</v>
      </c>
      <c r="O37" s="177" t="s">
        <v>9</v>
      </c>
      <c r="P37" s="177" t="s">
        <v>10</v>
      </c>
      <c r="Q37" s="177" t="s">
        <v>11</v>
      </c>
      <c r="R37" s="177" t="s">
        <v>8</v>
      </c>
      <c r="S37" s="177" t="s">
        <v>12</v>
      </c>
      <c r="T37" s="177" t="s">
        <v>13</v>
      </c>
      <c r="U37" s="177" t="s">
        <v>14</v>
      </c>
      <c r="V37" s="177" t="s">
        <v>15</v>
      </c>
      <c r="W37" s="177" t="s">
        <v>16</v>
      </c>
      <c r="X37" s="177" t="s">
        <v>17</v>
      </c>
      <c r="Y37" s="177" t="s">
        <v>18</v>
      </c>
      <c r="Z37" s="177" t="s">
        <v>19</v>
      </c>
      <c r="AA37" s="177" t="s">
        <v>20</v>
      </c>
      <c r="AB37" s="177" t="s">
        <v>21</v>
      </c>
      <c r="AC37" s="177" t="s">
        <v>22</v>
      </c>
      <c r="AD37" s="177" t="s">
        <v>23</v>
      </c>
      <c r="AE37" s="177" t="s">
        <v>24</v>
      </c>
      <c r="AF37" s="177" t="s">
        <v>25</v>
      </c>
      <c r="AG37" s="177" t="s">
        <v>26</v>
      </c>
      <c r="AH37" s="177" t="s">
        <v>27</v>
      </c>
      <c r="AI37" s="177" t="s">
        <v>28</v>
      </c>
      <c r="AJ37" s="177" t="s">
        <v>29</v>
      </c>
      <c r="AK37" s="177" t="s">
        <v>121</v>
      </c>
      <c r="AL37" s="177" t="s">
        <v>122</v>
      </c>
      <c r="AM37" s="177" t="s">
        <v>124</v>
      </c>
      <c r="AN37" s="177" t="s">
        <v>125</v>
      </c>
      <c r="AO37" s="177" t="s">
        <v>126</v>
      </c>
      <c r="AP37" s="177" t="s">
        <v>123</v>
      </c>
    </row>
    <row r="38" spans="1:43" x14ac:dyDescent="0.25">
      <c r="A38" t="str">
        <f>A21</f>
        <v>Electricity</v>
      </c>
      <c r="C38" t="str">
        <f>TechComm!L12</f>
        <v>NRbldg_ICTM</v>
      </c>
      <c r="D38" t="str">
        <f>D21</f>
        <v>COMELC</v>
      </c>
      <c r="E38" t="str">
        <f>TechComm!C12</f>
        <v>NR_ICTM</v>
      </c>
      <c r="F38" s="1">
        <f>'IDEES(ELC)'!D33</f>
        <v>827.70600000000002</v>
      </c>
      <c r="G38" s="1">
        <f>'IDEES(ELC)'!E33</f>
        <v>1443.26</v>
      </c>
      <c r="H38" s="1">
        <f>'IDEES(ELC)'!F33</f>
        <v>367.108</v>
      </c>
      <c r="I38" s="1">
        <f>'IDEES(ELC)'!G33</f>
        <v>1276.5867538082298</v>
      </c>
      <c r="J38" s="1">
        <f>'IDEES(ELC)'!H33</f>
        <v>95.837500000000006</v>
      </c>
      <c r="K38" s="1">
        <f>'IDEES(ELC)'!I33</f>
        <v>1066.68</v>
      </c>
      <c r="L38" s="1">
        <f>'IDEES(ELC)'!J33</f>
        <v>16358.2</v>
      </c>
      <c r="M38" s="1">
        <f>'IDEES(ELC)'!K33</f>
        <v>774.19799999999998</v>
      </c>
      <c r="N38" s="1">
        <f>'IDEES(ELC)'!L33</f>
        <v>136.131</v>
      </c>
      <c r="O38" s="1">
        <f>'IDEES(ELC)'!M33</f>
        <v>5092.32</v>
      </c>
      <c r="P38" s="1">
        <f>'IDEES(ELC)'!N33</f>
        <v>770.99800000000005</v>
      </c>
      <c r="Q38" s="1">
        <f>'IDEES(ELC)'!O33</f>
        <v>8528.51</v>
      </c>
      <c r="R38" s="1">
        <f>'IDEES(ELC)'!P33</f>
        <v>937.05100000000004</v>
      </c>
      <c r="S38" s="1">
        <f>'IDEES(ELC)'!Q33</f>
        <v>324.34899999999999</v>
      </c>
      <c r="T38" s="1">
        <f>'IDEES(ELC)'!R33</f>
        <v>837.23800000000006</v>
      </c>
      <c r="U38" s="1">
        <f>'IDEES(ELC)'!S33</f>
        <v>579.04499999999996</v>
      </c>
      <c r="V38" s="1">
        <f>'IDEES(ELC)'!T33</f>
        <v>98.864660464517613</v>
      </c>
      <c r="W38" s="1">
        <f>'IDEES(ELC)'!U33</f>
        <v>5908.29</v>
      </c>
      <c r="X38" s="1">
        <f>'IDEES(ELC)'!V33</f>
        <v>195.38300000000001</v>
      </c>
      <c r="Y38" s="1">
        <f>'IDEES(ELC)'!W33</f>
        <v>133.09299999999999</v>
      </c>
      <c r="Z38" s="1">
        <f>'IDEES(ELC)'!X33</f>
        <v>141.494</v>
      </c>
      <c r="AA38" s="1">
        <f>'IDEES(ELC)'!Y33</f>
        <v>44.1462</v>
      </c>
      <c r="AB38" s="1">
        <f>'IDEES(ELC)'!Z33</f>
        <v>2557.19</v>
      </c>
      <c r="AC38" s="1">
        <f>'IDEES(ELC)'!AA33</f>
        <v>966.94881566634763</v>
      </c>
      <c r="AD38" s="1">
        <f>'IDEES(ELC)'!AB33</f>
        <v>3371.76</v>
      </c>
      <c r="AE38" s="1">
        <f>'IDEES(ELC)'!AC33</f>
        <v>991.32100000000003</v>
      </c>
      <c r="AF38" s="1">
        <f>'IDEES(ELC)'!AD33</f>
        <v>526.70600000000002</v>
      </c>
      <c r="AG38" s="1">
        <f>'IDEES(ELC)'!AE33</f>
        <v>1709.08</v>
      </c>
      <c r="AH38" s="1">
        <f>'IDEES(ELC)'!AF33</f>
        <v>181.03899999999999</v>
      </c>
      <c r="AI38" s="1">
        <f>'IDEES(ELC)'!AG33</f>
        <v>545.66300000000001</v>
      </c>
      <c r="AJ38" s="1">
        <f>'IDEES(ELC)'!AH33</f>
        <v>6986.93</v>
      </c>
      <c r="AK38" s="1">
        <f>'IDEES(ELC)'!AI33</f>
        <v>72.749603459372665</v>
      </c>
      <c r="AL38" s="1">
        <f>'IDEES(ELC)'!AJ33</f>
        <v>122.46984669709842</v>
      </c>
      <c r="AM38" s="1">
        <f>'IDEES(ELC)'!AK33</f>
        <v>0.71590714992978621</v>
      </c>
      <c r="AN38" s="1">
        <f>'IDEES(ELC)'!AL33</f>
        <v>97.303319350179805</v>
      </c>
      <c r="AO38" s="1">
        <f>'IDEES(ELC)'!AM33</f>
        <v>388.42082442830605</v>
      </c>
      <c r="AP38" s="1">
        <f>'IDEES(ELC)'!AN33</f>
        <v>46.497079099720096</v>
      </c>
      <c r="AQ38" s="7"/>
    </row>
    <row r="39" spans="1:43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5">
      <c r="E40" s="24" t="s">
        <v>46</v>
      </c>
      <c r="AQ40" s="7"/>
    </row>
    <row r="41" spans="1:43" ht="15.75" thickBot="1" x14ac:dyDescent="0.3">
      <c r="C41" s="178" t="s">
        <v>42</v>
      </c>
      <c r="D41" s="178" t="s">
        <v>47</v>
      </c>
      <c r="E41" s="178" t="s">
        <v>34</v>
      </c>
      <c r="F41" s="177" t="s">
        <v>0</v>
      </c>
      <c r="G41" s="177" t="s">
        <v>1</v>
      </c>
      <c r="H41" s="177" t="s">
        <v>2</v>
      </c>
      <c r="I41" s="177" t="s">
        <v>33</v>
      </c>
      <c r="J41" s="177" t="s">
        <v>3</v>
      </c>
      <c r="K41" s="177" t="s">
        <v>4</v>
      </c>
      <c r="L41" s="177" t="s">
        <v>5</v>
      </c>
      <c r="M41" s="177" t="s">
        <v>6</v>
      </c>
      <c r="N41" s="177" t="s">
        <v>7</v>
      </c>
      <c r="O41" s="177" t="s">
        <v>9</v>
      </c>
      <c r="P41" s="177" t="s">
        <v>10</v>
      </c>
      <c r="Q41" s="177" t="s">
        <v>11</v>
      </c>
      <c r="R41" s="177" t="s">
        <v>8</v>
      </c>
      <c r="S41" s="177" t="s">
        <v>12</v>
      </c>
      <c r="T41" s="177" t="s">
        <v>13</v>
      </c>
      <c r="U41" s="177" t="s">
        <v>14</v>
      </c>
      <c r="V41" s="177" t="s">
        <v>15</v>
      </c>
      <c r="W41" s="177" t="s">
        <v>16</v>
      </c>
      <c r="X41" s="177" t="s">
        <v>17</v>
      </c>
      <c r="Y41" s="177" t="s">
        <v>18</v>
      </c>
      <c r="Z41" s="177" t="s">
        <v>19</v>
      </c>
      <c r="AA41" s="177" t="s">
        <v>20</v>
      </c>
      <c r="AB41" s="177" t="s">
        <v>21</v>
      </c>
      <c r="AC41" s="177" t="s">
        <v>22</v>
      </c>
      <c r="AD41" s="177" t="s">
        <v>23</v>
      </c>
      <c r="AE41" s="177" t="s">
        <v>24</v>
      </c>
      <c r="AF41" s="177" t="s">
        <v>25</v>
      </c>
      <c r="AG41" s="177" t="s">
        <v>26</v>
      </c>
      <c r="AH41" s="177" t="s">
        <v>27</v>
      </c>
      <c r="AI41" s="177" t="s">
        <v>28</v>
      </c>
      <c r="AJ41" s="177" t="s">
        <v>29</v>
      </c>
      <c r="AK41" s="177" t="s">
        <v>121</v>
      </c>
      <c r="AL41" s="177" t="s">
        <v>122</v>
      </c>
      <c r="AM41" s="177" t="s">
        <v>124</v>
      </c>
      <c r="AN41" s="177" t="s">
        <v>125</v>
      </c>
      <c r="AO41" s="177" t="s">
        <v>126</v>
      </c>
      <c r="AP41" s="177" t="s">
        <v>123</v>
      </c>
    </row>
    <row r="42" spans="1:43" x14ac:dyDescent="0.25">
      <c r="A42" t="str">
        <f>A38</f>
        <v>Electricity</v>
      </c>
      <c r="C42" t="str">
        <f>C38</f>
        <v>NRbldg_ICTM</v>
      </c>
      <c r="D42" t="str">
        <f>D38</f>
        <v>COMELC</v>
      </c>
      <c r="F42" s="28">
        <f>'IDEES(ELC)'!D21/'IDEES(ELC)'!D33</f>
        <v>3.0528566635979444E-3</v>
      </c>
      <c r="G42" s="28">
        <f>'IDEES(ELC)'!E21/'IDEES(ELC)'!E33</f>
        <v>3.0466754652661338E-3</v>
      </c>
      <c r="H42" s="28">
        <f>'IDEES(ELC)'!F21/'IDEES(ELC)'!F33</f>
        <v>3.688181348268085E-3</v>
      </c>
      <c r="I42" s="28">
        <f>'IDEES(ELC)'!G21/'IDEES(ELC)'!G33</f>
        <v>3.0528566635979444E-3</v>
      </c>
      <c r="J42" s="28">
        <f>'IDEES(ELC)'!H21/'IDEES(ELC)'!H33</f>
        <v>3.2952163802269464E-3</v>
      </c>
      <c r="K42" s="28">
        <f>'IDEES(ELC)'!I21/'IDEES(ELC)'!I33</f>
        <v>2.6652207627404657E-3</v>
      </c>
      <c r="L42" s="28">
        <f>'IDEES(ELC)'!J21/'IDEES(ELC)'!J33</f>
        <v>2.6464972111846048E-3</v>
      </c>
      <c r="M42" s="28">
        <f>'IDEES(ELC)'!K21/'IDEES(ELC)'!K33</f>
        <v>2.5695131803492128E-3</v>
      </c>
      <c r="N42" s="28">
        <f>'IDEES(ELC)'!L21/'IDEES(ELC)'!L33</f>
        <v>3.9384479714392757E-3</v>
      </c>
      <c r="O42" s="28">
        <f>'IDEES(ELC)'!M21/'IDEES(ELC)'!M33</f>
        <v>3.41021878122349E-3</v>
      </c>
      <c r="P42" s="28">
        <f>'IDEES(ELC)'!N21/'IDEES(ELC)'!N33</f>
        <v>3.027373783070773E-3</v>
      </c>
      <c r="Q42" s="28">
        <f>'IDEES(ELC)'!O21/'IDEES(ELC)'!O33</f>
        <v>3.0768587019303489E-3</v>
      </c>
      <c r="R42" s="28">
        <f>'IDEES(ELC)'!P21/'IDEES(ELC)'!P33</f>
        <v>2.9183714103074429E-3</v>
      </c>
      <c r="S42" s="28">
        <f>'IDEES(ELC)'!Q21/'IDEES(ELC)'!Q33</f>
        <v>3.1430979568304513E-3</v>
      </c>
      <c r="T42" s="28">
        <f>'IDEES(ELC)'!R21/'IDEES(ELC)'!R33</f>
        <v>2.7472602648231444E-3</v>
      </c>
      <c r="U42" s="28">
        <f>'IDEES(ELC)'!S21/'IDEES(ELC)'!S33</f>
        <v>2.9976749040230037E-3</v>
      </c>
      <c r="V42" s="28">
        <f>'IDEES(ELC)'!T21/'IDEES(ELC)'!T33</f>
        <v>2.6821212863060834E-3</v>
      </c>
      <c r="W42" s="28">
        <f>'IDEES(ELC)'!U21/'IDEES(ELC)'!U33</f>
        <v>2.7349842685447062E-3</v>
      </c>
      <c r="X42" s="28">
        <f>'IDEES(ELC)'!V21/'IDEES(ELC)'!V33</f>
        <v>2.9535579738257677E-3</v>
      </c>
      <c r="Y42" s="28">
        <f>'IDEES(ELC)'!W21/'IDEES(ELC)'!W33</f>
        <v>2.9522204446514842E-3</v>
      </c>
      <c r="Z42" s="28">
        <f>'IDEES(ELC)'!X21/'IDEES(ELC)'!X33</f>
        <v>3.5620970330897425E-3</v>
      </c>
      <c r="AA42" s="28">
        <f>'IDEES(ELC)'!Y21/'IDEES(ELC)'!Y33</f>
        <v>3.0654756024301069E-3</v>
      </c>
      <c r="AB42" s="28">
        <f>'IDEES(ELC)'!Z21/'IDEES(ELC)'!Z33</f>
        <v>2.5648916490366384E-3</v>
      </c>
      <c r="AC42" s="28">
        <f>'IDEES(ELC)'!AA21/'IDEES(ELC)'!AA33</f>
        <v>2.6821212863060834E-3</v>
      </c>
      <c r="AD42" s="28">
        <f>'IDEES(ELC)'!AB21/'IDEES(ELC)'!AB33</f>
        <v>2.9458817317958574E-3</v>
      </c>
      <c r="AE42" s="28">
        <f>'IDEES(ELC)'!AC21/'IDEES(ELC)'!AC33</f>
        <v>3.3059434778442099E-3</v>
      </c>
      <c r="AF42" s="28">
        <f>'IDEES(ELC)'!AD21/'IDEES(ELC)'!AD33</f>
        <v>2.9554480867884552E-3</v>
      </c>
      <c r="AG42" s="28">
        <f>'IDEES(ELC)'!AE21/'IDEES(ELC)'!AE33</f>
        <v>2.682121286306083E-3</v>
      </c>
      <c r="AH42" s="28">
        <f>'IDEES(ELC)'!AF21/'IDEES(ELC)'!AF33</f>
        <v>3.3071369903722408E-3</v>
      </c>
      <c r="AI42" s="28">
        <f>'IDEES(ELC)'!AG21/'IDEES(ELC)'!AG33</f>
        <v>2.7738183970692537E-3</v>
      </c>
      <c r="AJ42" s="28">
        <f>'IDEES(ELC)'!AH21/'IDEES(ELC)'!AH33</f>
        <v>2.9484487630475759E-3</v>
      </c>
      <c r="AK42" s="28">
        <f>'IDEES(ELC)'!AI21/'IDEES(ELC)'!AI33</f>
        <v>2.9183714103074433E-3</v>
      </c>
      <c r="AL42" s="28">
        <f>'IDEES(ELC)'!AJ21/'IDEES(ELC)'!AJ33</f>
        <v>2.9183714103074433E-3</v>
      </c>
      <c r="AM42" s="28">
        <f>'IDEES(ELC)'!AK21/'IDEES(ELC)'!AK33</f>
        <v>2.9183714103074433E-3</v>
      </c>
      <c r="AN42" s="28">
        <f>'IDEES(ELC)'!AL21/'IDEES(ELC)'!AL33</f>
        <v>2.9183714103074429E-3</v>
      </c>
      <c r="AO42" s="28">
        <f>'IDEES(ELC)'!AM21/'IDEES(ELC)'!AM33</f>
        <v>2.9183714103074437E-3</v>
      </c>
      <c r="AP42" s="28">
        <f>'IDEES(ELC)'!AN21/'IDEES(ELC)'!AN33</f>
        <v>2.9183714103074442E-3</v>
      </c>
      <c r="AQ42" s="29"/>
    </row>
    <row r="43" spans="1:43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E44" s="3" t="s">
        <v>72</v>
      </c>
    </row>
    <row r="45" spans="1:43" ht="15.75" thickBot="1" x14ac:dyDescent="0.3">
      <c r="C45" s="178" t="s">
        <v>42</v>
      </c>
      <c r="D45" s="178" t="s">
        <v>47</v>
      </c>
      <c r="E45" s="178" t="s">
        <v>34</v>
      </c>
      <c r="F45" s="177" t="s">
        <v>0</v>
      </c>
      <c r="G45" s="177" t="s">
        <v>1</v>
      </c>
      <c r="H45" s="177" t="s">
        <v>2</v>
      </c>
      <c r="I45" s="177" t="s">
        <v>33</v>
      </c>
      <c r="J45" s="177" t="s">
        <v>3</v>
      </c>
      <c r="K45" s="177" t="s">
        <v>4</v>
      </c>
      <c r="L45" s="177" t="s">
        <v>5</v>
      </c>
      <c r="M45" s="177" t="s">
        <v>6</v>
      </c>
      <c r="N45" s="177" t="s">
        <v>7</v>
      </c>
      <c r="O45" s="177" t="s">
        <v>9</v>
      </c>
      <c r="P45" s="177" t="s">
        <v>10</v>
      </c>
      <c r="Q45" s="177" t="s">
        <v>11</v>
      </c>
      <c r="R45" s="177" t="s">
        <v>8</v>
      </c>
      <c r="S45" s="177" t="s">
        <v>12</v>
      </c>
      <c r="T45" s="177" t="s">
        <v>13</v>
      </c>
      <c r="U45" s="177" t="s">
        <v>14</v>
      </c>
      <c r="V45" s="177" t="s">
        <v>15</v>
      </c>
      <c r="W45" s="177" t="s">
        <v>16</v>
      </c>
      <c r="X45" s="177" t="s">
        <v>17</v>
      </c>
      <c r="Y45" s="177" t="s">
        <v>18</v>
      </c>
      <c r="Z45" s="177" t="s">
        <v>19</v>
      </c>
      <c r="AA45" s="177" t="s">
        <v>20</v>
      </c>
      <c r="AB45" s="177" t="s">
        <v>21</v>
      </c>
      <c r="AC45" s="177" t="s">
        <v>22</v>
      </c>
      <c r="AD45" s="177" t="s">
        <v>23</v>
      </c>
      <c r="AE45" s="177" t="s">
        <v>24</v>
      </c>
      <c r="AF45" s="177" t="s">
        <v>25</v>
      </c>
      <c r="AG45" s="177" t="s">
        <v>26</v>
      </c>
      <c r="AH45" s="177" t="s">
        <v>27</v>
      </c>
      <c r="AI45" s="177" t="s">
        <v>28</v>
      </c>
      <c r="AJ45" s="177" t="s">
        <v>29</v>
      </c>
      <c r="AK45" s="177" t="s">
        <v>121</v>
      </c>
      <c r="AL45" s="177" t="s">
        <v>122</v>
      </c>
      <c r="AM45" s="177" t="s">
        <v>124</v>
      </c>
      <c r="AN45" s="177" t="s">
        <v>125</v>
      </c>
      <c r="AO45" s="177" t="s">
        <v>126</v>
      </c>
      <c r="AP45" s="177" t="s">
        <v>123</v>
      </c>
    </row>
    <row r="46" spans="1:43" x14ac:dyDescent="0.25">
      <c r="A46" t="str">
        <f>A42</f>
        <v>Electricity</v>
      </c>
      <c r="C46" t="str">
        <f>C42</f>
        <v>NRbldg_ICTM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</row>
    <row r="48" spans="1:43" x14ac:dyDescent="0.25">
      <c r="E48" s="3" t="s">
        <v>223</v>
      </c>
    </row>
    <row r="49" spans="1:43" ht="15.75" thickBot="1" x14ac:dyDescent="0.3">
      <c r="C49" s="178" t="s">
        <v>42</v>
      </c>
      <c r="D49" s="178" t="s">
        <v>47</v>
      </c>
      <c r="E49" s="178" t="s">
        <v>34</v>
      </c>
      <c r="F49" s="177" t="s">
        <v>0</v>
      </c>
      <c r="G49" s="177" t="s">
        <v>1</v>
      </c>
      <c r="H49" s="177" t="s">
        <v>2</v>
      </c>
      <c r="I49" s="177" t="s">
        <v>33</v>
      </c>
      <c r="J49" s="177" t="s">
        <v>3</v>
      </c>
      <c r="K49" s="177" t="s">
        <v>4</v>
      </c>
      <c r="L49" s="177" t="s">
        <v>5</v>
      </c>
      <c r="M49" s="177" t="s">
        <v>6</v>
      </c>
      <c r="N49" s="177" t="s">
        <v>7</v>
      </c>
      <c r="O49" s="177" t="s">
        <v>9</v>
      </c>
      <c r="P49" s="177" t="s">
        <v>10</v>
      </c>
      <c r="Q49" s="177" t="s">
        <v>11</v>
      </c>
      <c r="R49" s="177" t="s">
        <v>8</v>
      </c>
      <c r="S49" s="177" t="s">
        <v>12</v>
      </c>
      <c r="T49" s="177" t="s">
        <v>13</v>
      </c>
      <c r="U49" s="177" t="s">
        <v>14</v>
      </c>
      <c r="V49" s="177" t="s">
        <v>15</v>
      </c>
      <c r="W49" s="177" t="s">
        <v>16</v>
      </c>
      <c r="X49" s="177" t="s">
        <v>17</v>
      </c>
      <c r="Y49" s="177" t="s">
        <v>18</v>
      </c>
      <c r="Z49" s="177" t="s">
        <v>19</v>
      </c>
      <c r="AA49" s="177" t="s">
        <v>20</v>
      </c>
      <c r="AB49" s="177" t="s">
        <v>21</v>
      </c>
      <c r="AC49" s="177" t="s">
        <v>22</v>
      </c>
      <c r="AD49" s="177" t="s">
        <v>23</v>
      </c>
      <c r="AE49" s="177" t="s">
        <v>24</v>
      </c>
      <c r="AF49" s="177" t="s">
        <v>25</v>
      </c>
      <c r="AG49" s="177" t="s">
        <v>26</v>
      </c>
      <c r="AH49" s="177" t="s">
        <v>27</v>
      </c>
      <c r="AI49" s="177" t="s">
        <v>28</v>
      </c>
      <c r="AJ49" s="177" t="s">
        <v>29</v>
      </c>
      <c r="AK49" s="177" t="s">
        <v>121</v>
      </c>
      <c r="AL49" s="177" t="s">
        <v>122</v>
      </c>
      <c r="AM49" s="177" t="s">
        <v>124</v>
      </c>
      <c r="AN49" s="177" t="s">
        <v>125</v>
      </c>
      <c r="AO49" s="177" t="s">
        <v>126</v>
      </c>
      <c r="AP49" s="177" t="s">
        <v>123</v>
      </c>
    </row>
    <row r="50" spans="1:43" x14ac:dyDescent="0.25">
      <c r="A50" t="str">
        <f>A46</f>
        <v>Electricity</v>
      </c>
      <c r="C50" t="str">
        <f>C46</f>
        <v>NRbldg_ICTM</v>
      </c>
      <c r="F50" s="7">
        <v>10</v>
      </c>
      <c r="G50" s="7">
        <v>10</v>
      </c>
      <c r="H50" s="7">
        <v>10</v>
      </c>
      <c r="I50" s="7">
        <v>10</v>
      </c>
      <c r="J50" s="7">
        <v>10</v>
      </c>
      <c r="K50" s="7">
        <v>10</v>
      </c>
      <c r="L50" s="7">
        <v>10</v>
      </c>
      <c r="M50" s="7">
        <v>10</v>
      </c>
      <c r="N50" s="7">
        <v>10</v>
      </c>
      <c r="O50" s="7">
        <v>10</v>
      </c>
      <c r="P50" s="7">
        <v>10</v>
      </c>
      <c r="Q50" s="7">
        <v>10</v>
      </c>
      <c r="R50" s="7">
        <v>10</v>
      </c>
      <c r="S50" s="7">
        <v>10</v>
      </c>
      <c r="T50" s="7">
        <v>10</v>
      </c>
      <c r="U50" s="7">
        <v>10</v>
      </c>
      <c r="V50" s="7">
        <v>10</v>
      </c>
      <c r="W50" s="7">
        <v>10</v>
      </c>
      <c r="X50" s="7">
        <v>10</v>
      </c>
      <c r="Y50" s="7">
        <v>10</v>
      </c>
      <c r="Z50" s="7">
        <v>10</v>
      </c>
      <c r="AA50" s="7">
        <v>10</v>
      </c>
      <c r="AB50" s="7">
        <v>10</v>
      </c>
      <c r="AC50" s="7">
        <v>10</v>
      </c>
      <c r="AD50" s="7">
        <v>10</v>
      </c>
      <c r="AE50" s="7">
        <v>10</v>
      </c>
      <c r="AF50" s="7">
        <v>10</v>
      </c>
      <c r="AG50" s="7">
        <v>10</v>
      </c>
      <c r="AH50" s="7">
        <v>10</v>
      </c>
      <c r="AI50" s="7">
        <v>10</v>
      </c>
      <c r="AJ50" s="7">
        <v>10</v>
      </c>
      <c r="AK50" s="7">
        <v>10</v>
      </c>
      <c r="AL50" s="7">
        <v>10</v>
      </c>
      <c r="AM50" s="7">
        <v>10</v>
      </c>
      <c r="AN50" s="7">
        <v>10</v>
      </c>
      <c r="AO50" s="7">
        <v>10</v>
      </c>
      <c r="AP50" s="7">
        <v>10</v>
      </c>
    </row>
    <row r="53" spans="1:43" x14ac:dyDescent="0.25">
      <c r="E53" s="3" t="s">
        <v>71</v>
      </c>
    </row>
    <row r="54" spans="1:43" ht="15.75" thickBot="1" x14ac:dyDescent="0.3">
      <c r="C54" s="178" t="s">
        <v>42</v>
      </c>
      <c r="D54" s="178" t="s">
        <v>47</v>
      </c>
      <c r="E54" s="178" t="s">
        <v>48</v>
      </c>
      <c r="F54" s="177" t="s">
        <v>0</v>
      </c>
      <c r="G54" s="177" t="s">
        <v>1</v>
      </c>
      <c r="H54" s="177" t="s">
        <v>2</v>
      </c>
      <c r="I54" s="177" t="s">
        <v>33</v>
      </c>
      <c r="J54" s="177" t="s">
        <v>3</v>
      </c>
      <c r="K54" s="177" t="s">
        <v>4</v>
      </c>
      <c r="L54" s="177" t="s">
        <v>5</v>
      </c>
      <c r="M54" s="177" t="s">
        <v>6</v>
      </c>
      <c r="N54" s="177" t="s">
        <v>7</v>
      </c>
      <c r="O54" s="177" t="s">
        <v>9</v>
      </c>
      <c r="P54" s="177" t="s">
        <v>10</v>
      </c>
      <c r="Q54" s="177" t="s">
        <v>11</v>
      </c>
      <c r="R54" s="177" t="s">
        <v>8</v>
      </c>
      <c r="S54" s="177" t="s">
        <v>12</v>
      </c>
      <c r="T54" s="177" t="s">
        <v>13</v>
      </c>
      <c r="U54" s="177" t="s">
        <v>14</v>
      </c>
      <c r="V54" s="177" t="s">
        <v>15</v>
      </c>
      <c r="W54" s="177" t="s">
        <v>16</v>
      </c>
      <c r="X54" s="177" t="s">
        <v>17</v>
      </c>
      <c r="Y54" s="177" t="s">
        <v>18</v>
      </c>
      <c r="Z54" s="177" t="s">
        <v>19</v>
      </c>
      <c r="AA54" s="177" t="s">
        <v>20</v>
      </c>
      <c r="AB54" s="177" t="s">
        <v>21</v>
      </c>
      <c r="AC54" s="177" t="s">
        <v>22</v>
      </c>
      <c r="AD54" s="177" t="s">
        <v>23</v>
      </c>
      <c r="AE54" s="177" t="s">
        <v>24</v>
      </c>
      <c r="AF54" s="177" t="s">
        <v>25</v>
      </c>
      <c r="AG54" s="177" t="s">
        <v>26</v>
      </c>
      <c r="AH54" s="177" t="s">
        <v>27</v>
      </c>
      <c r="AI54" s="177" t="s">
        <v>28</v>
      </c>
      <c r="AJ54" s="177" t="s">
        <v>29</v>
      </c>
      <c r="AK54" s="177" t="s">
        <v>121</v>
      </c>
      <c r="AL54" s="177" t="s">
        <v>122</v>
      </c>
      <c r="AM54" s="177" t="s">
        <v>124</v>
      </c>
      <c r="AN54" s="177" t="s">
        <v>125</v>
      </c>
      <c r="AO54" s="177" t="s">
        <v>126</v>
      </c>
      <c r="AP54" s="177" t="s">
        <v>123</v>
      </c>
    </row>
    <row r="55" spans="1:43" x14ac:dyDescent="0.25">
      <c r="A55" t="str">
        <f>A38</f>
        <v>Electricity</v>
      </c>
      <c r="C55" t="str">
        <f>TechComm!L13</f>
        <v>NRbldg_Refrig</v>
      </c>
      <c r="D55" t="str">
        <f>D38</f>
        <v>COMELC</v>
      </c>
      <c r="E55" t="str">
        <f>TechComm!C13</f>
        <v>NR_Refrig</v>
      </c>
      <c r="F55" s="1">
        <f>'IDEES(ELC)'!D34</f>
        <v>224.35599999999999</v>
      </c>
      <c r="G55" s="1">
        <f>'IDEES(ELC)'!E34</f>
        <v>363.43900000000002</v>
      </c>
      <c r="H55" s="1">
        <f>'IDEES(ELC)'!F34</f>
        <v>139.608</v>
      </c>
      <c r="I55" s="1">
        <f>'IDEES(ELC)'!G34</f>
        <v>346.02853880169914</v>
      </c>
      <c r="J55" s="1">
        <f>'IDEES(ELC)'!H34</f>
        <v>24.0136</v>
      </c>
      <c r="K55" s="1">
        <f>'IDEES(ELC)'!I34</f>
        <v>228.74799999999999</v>
      </c>
      <c r="L55" s="1">
        <f>'IDEES(ELC)'!J34</f>
        <v>2361.44</v>
      </c>
      <c r="M55" s="1">
        <f>'IDEES(ELC)'!K34</f>
        <v>190.554</v>
      </c>
      <c r="N55" s="1">
        <f>'IDEES(ELC)'!L34</f>
        <v>31.081299999999999</v>
      </c>
      <c r="O55" s="1">
        <f>'IDEES(ELC)'!M34</f>
        <v>1339.08</v>
      </c>
      <c r="P55" s="1">
        <f>'IDEES(ELC)'!N34</f>
        <v>217.524</v>
      </c>
      <c r="Q55" s="1">
        <f>'IDEES(ELC)'!O34</f>
        <v>2789.41</v>
      </c>
      <c r="R55" s="1">
        <f>'IDEES(ELC)'!P34</f>
        <v>238.648</v>
      </c>
      <c r="S55" s="1">
        <f>'IDEES(ELC)'!Q34</f>
        <v>97.724999999999994</v>
      </c>
      <c r="T55" s="1">
        <f>'IDEES(ELC)'!R34</f>
        <v>195.565</v>
      </c>
      <c r="U55" s="1">
        <f>'IDEES(ELC)'!S34</f>
        <v>124.34699999999999</v>
      </c>
      <c r="V55" s="1">
        <f>'IDEES(ELC)'!T34</f>
        <v>19.787278077758064</v>
      </c>
      <c r="W55" s="1">
        <f>'IDEES(ELC)'!U34</f>
        <v>1580.18</v>
      </c>
      <c r="X55" s="1">
        <f>'IDEES(ELC)'!V34</f>
        <v>46.280999999999999</v>
      </c>
      <c r="Y55" s="1">
        <f>'IDEES(ELC)'!W34</f>
        <v>17.2562</v>
      </c>
      <c r="Z55" s="1">
        <f>'IDEES(ELC)'!X34</f>
        <v>41.078600000000002</v>
      </c>
      <c r="AA55" s="1">
        <f>'IDEES(ELC)'!Y34</f>
        <v>11.0055</v>
      </c>
      <c r="AB55" s="1">
        <f>'IDEES(ELC)'!Z34</f>
        <v>508.69499999999999</v>
      </c>
      <c r="AC55" s="1">
        <f>'IDEES(ELC)'!AA34</f>
        <v>193.53007447404076</v>
      </c>
      <c r="AD55" s="1">
        <f>'IDEES(ELC)'!AB34</f>
        <v>786.80200000000002</v>
      </c>
      <c r="AE55" s="1">
        <f>'IDEES(ELC)'!AC34</f>
        <v>298.84899999999999</v>
      </c>
      <c r="AF55" s="1">
        <f>'IDEES(ELC)'!AD34</f>
        <v>144.25299999999999</v>
      </c>
      <c r="AG55" s="1">
        <f>'IDEES(ELC)'!AE34</f>
        <v>342.06400000000002</v>
      </c>
      <c r="AH55" s="1">
        <f>'IDEES(ELC)'!AF34</f>
        <v>48.578299999999999</v>
      </c>
      <c r="AI55" s="1">
        <f>'IDEES(ELC)'!AG34</f>
        <v>93.684200000000004</v>
      </c>
      <c r="AJ55" s="1">
        <f>'IDEES(ELC)'!AH34</f>
        <v>1948.57</v>
      </c>
      <c r="AK55" s="1">
        <f>'IDEES(ELC)'!AI34</f>
        <v>25.812248300175696</v>
      </c>
      <c r="AL55" s="1">
        <f>'IDEES(ELC)'!AJ34</f>
        <v>43.45346148856131</v>
      </c>
      <c r="AM55" s="1">
        <f>'IDEES(ELC)'!AK34</f>
        <v>0.25401063696764381</v>
      </c>
      <c r="AN55" s="1">
        <f>'IDEES(ELC)'!AL34</f>
        <v>34.524139240164459</v>
      </c>
      <c r="AO55" s="1">
        <f>'IDEES(ELC)'!AM34</f>
        <v>137.8153871409273</v>
      </c>
      <c r="AP55" s="1">
        <f>'IDEES(ELC)'!AN34</f>
        <v>16.497604026462344</v>
      </c>
      <c r="AQ55" s="7"/>
    </row>
    <row r="56" spans="1:43" x14ac:dyDescent="0.25"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x14ac:dyDescent="0.25">
      <c r="E57" s="24" t="s">
        <v>46</v>
      </c>
      <c r="AQ57" s="7"/>
    </row>
    <row r="58" spans="1:43" ht="15.75" thickBot="1" x14ac:dyDescent="0.3">
      <c r="C58" s="178" t="s">
        <v>42</v>
      </c>
      <c r="D58" s="178" t="s">
        <v>47</v>
      </c>
      <c r="E58" s="178" t="s">
        <v>34</v>
      </c>
      <c r="F58" s="177" t="s">
        <v>0</v>
      </c>
      <c r="G58" s="177" t="s">
        <v>1</v>
      </c>
      <c r="H58" s="177" t="s">
        <v>2</v>
      </c>
      <c r="I58" s="177" t="s">
        <v>33</v>
      </c>
      <c r="J58" s="177" t="s">
        <v>3</v>
      </c>
      <c r="K58" s="177" t="s">
        <v>4</v>
      </c>
      <c r="L58" s="177" t="s">
        <v>5</v>
      </c>
      <c r="M58" s="177" t="s">
        <v>6</v>
      </c>
      <c r="N58" s="177" t="s">
        <v>7</v>
      </c>
      <c r="O58" s="177" t="s">
        <v>9</v>
      </c>
      <c r="P58" s="177" t="s">
        <v>10</v>
      </c>
      <c r="Q58" s="177" t="s">
        <v>11</v>
      </c>
      <c r="R58" s="177" t="s">
        <v>8</v>
      </c>
      <c r="S58" s="177" t="s">
        <v>12</v>
      </c>
      <c r="T58" s="177" t="s">
        <v>13</v>
      </c>
      <c r="U58" s="177" t="s">
        <v>14</v>
      </c>
      <c r="V58" s="177" t="s">
        <v>15</v>
      </c>
      <c r="W58" s="177" t="s">
        <v>16</v>
      </c>
      <c r="X58" s="177" t="s">
        <v>17</v>
      </c>
      <c r="Y58" s="177" t="s">
        <v>18</v>
      </c>
      <c r="Z58" s="177" t="s">
        <v>19</v>
      </c>
      <c r="AA58" s="177" t="s">
        <v>20</v>
      </c>
      <c r="AB58" s="177" t="s">
        <v>21</v>
      </c>
      <c r="AC58" s="177" t="s">
        <v>22</v>
      </c>
      <c r="AD58" s="177" t="s">
        <v>23</v>
      </c>
      <c r="AE58" s="177" t="s">
        <v>24</v>
      </c>
      <c r="AF58" s="177" t="s">
        <v>25</v>
      </c>
      <c r="AG58" s="177" t="s">
        <v>26</v>
      </c>
      <c r="AH58" s="177" t="s">
        <v>27</v>
      </c>
      <c r="AI58" s="177" t="s">
        <v>28</v>
      </c>
      <c r="AJ58" s="177" t="s">
        <v>29</v>
      </c>
      <c r="AK58" s="177" t="s">
        <v>121</v>
      </c>
      <c r="AL58" s="177" t="s">
        <v>122</v>
      </c>
      <c r="AM58" s="177" t="s">
        <v>124</v>
      </c>
      <c r="AN58" s="177" t="s">
        <v>125</v>
      </c>
      <c r="AO58" s="177" t="s">
        <v>126</v>
      </c>
      <c r="AP58" s="177" t="s">
        <v>123</v>
      </c>
    </row>
    <row r="59" spans="1:43" x14ac:dyDescent="0.25">
      <c r="A59" t="str">
        <f>A55</f>
        <v>Electricity</v>
      </c>
      <c r="C59" t="str">
        <f>C55</f>
        <v>NRbldg_Refrig</v>
      </c>
      <c r="D59" t="str">
        <f>D55</f>
        <v>COMELC</v>
      </c>
      <c r="F59" s="28">
        <f>'IDEES(ELC)'!D22/'IDEES(ELC)'!D34</f>
        <v>1.8310373269268484E-2</v>
      </c>
      <c r="G59" s="28">
        <f>'IDEES(ELC)'!E22/'IDEES(ELC)'!E34</f>
        <v>1.9088561216600308E-2</v>
      </c>
      <c r="H59" s="28">
        <f>'IDEES(ELC)'!F22/'IDEES(ELC)'!F34</f>
        <v>2.0349650979886544E-2</v>
      </c>
      <c r="I59" s="28">
        <f>'IDEES(ELC)'!G22/'IDEES(ELC)'!G34</f>
        <v>1.8310373269268484E-2</v>
      </c>
      <c r="J59" s="28">
        <f>'IDEES(ELC)'!H22/'IDEES(ELC)'!H34</f>
        <v>2.124730910817204E-2</v>
      </c>
      <c r="K59" s="28">
        <f>'IDEES(ELC)'!I22/'IDEES(ELC)'!I34</f>
        <v>1.9831420602584502E-2</v>
      </c>
      <c r="L59" s="28">
        <f>'IDEES(ELC)'!J22/'IDEES(ELC)'!J34</f>
        <v>1.683093812758317E-2</v>
      </c>
      <c r="M59" s="28">
        <f>'IDEES(ELC)'!K22/'IDEES(ELC)'!K34</f>
        <v>1.6848160074309646E-2</v>
      </c>
      <c r="N59" s="28">
        <f>'IDEES(ELC)'!L22/'IDEES(ELC)'!L34</f>
        <v>2.1331850598269697E-2</v>
      </c>
      <c r="O59" s="28">
        <f>'IDEES(ELC)'!M22/'IDEES(ELC)'!M34</f>
        <v>1.7929689291155123E-2</v>
      </c>
      <c r="P59" s="28">
        <f>'IDEES(ELC)'!N22/'IDEES(ELC)'!N34</f>
        <v>1.8021251839796987E-2</v>
      </c>
      <c r="Q59" s="28">
        <f>'IDEES(ELC)'!O22/'IDEES(ELC)'!O34</f>
        <v>1.959956922790124E-2</v>
      </c>
      <c r="R59" s="28">
        <f>'IDEES(ELC)'!P22/'IDEES(ELC)'!P34</f>
        <v>1.7258637739264525E-2</v>
      </c>
      <c r="S59" s="28">
        <f>'IDEES(ELC)'!Q22/'IDEES(ELC)'!Q34</f>
        <v>1.9108131057559478E-2</v>
      </c>
      <c r="T59" s="28">
        <f>'IDEES(ELC)'!R22/'IDEES(ELC)'!R34</f>
        <v>1.9354377617671874E-2</v>
      </c>
      <c r="U59" s="28">
        <f>'IDEES(ELC)'!S22/'IDEES(ELC)'!S34</f>
        <v>1.8341690424376951E-2</v>
      </c>
      <c r="V59" s="28">
        <f>'IDEES(ELC)'!T22/'IDEES(ELC)'!T34</f>
        <v>1.7539409771270876E-2</v>
      </c>
      <c r="W59" s="28">
        <f>'IDEES(ELC)'!U22/'IDEES(ELC)'!U34</f>
        <v>1.7972467875811617E-2</v>
      </c>
      <c r="X59" s="28">
        <f>'IDEES(ELC)'!V22/'IDEES(ELC)'!V34</f>
        <v>2.0346883645556493E-2</v>
      </c>
      <c r="Y59" s="28">
        <f>'IDEES(ELC)'!W22/'IDEES(ELC)'!W34</f>
        <v>1.7789933067535148E-2</v>
      </c>
      <c r="Z59" s="28">
        <f>'IDEES(ELC)'!X22/'IDEES(ELC)'!X34</f>
        <v>1.9867389599450808E-2</v>
      </c>
      <c r="AA59" s="28">
        <f>'IDEES(ELC)'!Y22/'IDEES(ELC)'!Y34</f>
        <v>2.1449061425650812E-2</v>
      </c>
      <c r="AB59" s="28">
        <f>'IDEES(ELC)'!Z22/'IDEES(ELC)'!Z34</f>
        <v>1.6328433580043052E-2</v>
      </c>
      <c r="AC59" s="28">
        <f>'IDEES(ELC)'!AA22/'IDEES(ELC)'!AA34</f>
        <v>1.7539409771270872E-2</v>
      </c>
      <c r="AD59" s="28">
        <f>'IDEES(ELC)'!AB22/'IDEES(ELC)'!AB34</f>
        <v>1.8265374094117708E-2</v>
      </c>
      <c r="AE59" s="28">
        <f>'IDEES(ELC)'!AC22/'IDEES(ELC)'!AC34</f>
        <v>1.9382350056382992E-2</v>
      </c>
      <c r="AF59" s="28">
        <f>'IDEES(ELC)'!AD22/'IDEES(ELC)'!AD34</f>
        <v>1.7517990538844948E-2</v>
      </c>
      <c r="AG59" s="28">
        <f>'IDEES(ELC)'!AE22/'IDEES(ELC)'!AE34</f>
        <v>1.7539409771270876E-2</v>
      </c>
      <c r="AH59" s="28">
        <f>'IDEES(ELC)'!AF22/'IDEES(ELC)'!AF34</f>
        <v>2.1610091024181578E-2</v>
      </c>
      <c r="AI59" s="28">
        <f>'IDEES(ELC)'!AG22/'IDEES(ELC)'!AG34</f>
        <v>2.0855568055232369E-2</v>
      </c>
      <c r="AJ59" s="28">
        <f>'IDEES(ELC)'!AH22/'IDEES(ELC)'!AH34</f>
        <v>1.6393424349138087E-2</v>
      </c>
      <c r="AK59" s="28">
        <f>'IDEES(ELC)'!AI22/'IDEES(ELC)'!AI34</f>
        <v>1.7258637739264525E-2</v>
      </c>
      <c r="AL59" s="28">
        <f>'IDEES(ELC)'!AJ22/'IDEES(ELC)'!AJ34</f>
        <v>1.7258637739264525E-2</v>
      </c>
      <c r="AM59" s="28">
        <f>'IDEES(ELC)'!AK22/'IDEES(ELC)'!AK34</f>
        <v>1.7258637739264521E-2</v>
      </c>
      <c r="AN59" s="28">
        <f>'IDEES(ELC)'!AL22/'IDEES(ELC)'!AL34</f>
        <v>1.7258637739264521E-2</v>
      </c>
      <c r="AO59" s="28">
        <f>'IDEES(ELC)'!AM22/'IDEES(ELC)'!AM34</f>
        <v>1.7258637739264525E-2</v>
      </c>
      <c r="AP59" s="28">
        <f>'IDEES(ELC)'!AN22/'IDEES(ELC)'!AN34</f>
        <v>1.7258637739264525E-2</v>
      </c>
      <c r="AQ59" s="29"/>
    </row>
    <row r="60" spans="1:43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25">
      <c r="E61" s="3" t="s">
        <v>72</v>
      </c>
    </row>
    <row r="62" spans="1:43" ht="15.75" thickBot="1" x14ac:dyDescent="0.3">
      <c r="C62" s="178" t="s">
        <v>42</v>
      </c>
      <c r="D62" s="178" t="s">
        <v>47</v>
      </c>
      <c r="E62" s="178" t="s">
        <v>34</v>
      </c>
      <c r="F62" s="177" t="s">
        <v>0</v>
      </c>
      <c r="G62" s="177" t="s">
        <v>1</v>
      </c>
      <c r="H62" s="177" t="s">
        <v>2</v>
      </c>
      <c r="I62" s="177" t="s">
        <v>33</v>
      </c>
      <c r="J62" s="177" t="s">
        <v>3</v>
      </c>
      <c r="K62" s="177" t="s">
        <v>4</v>
      </c>
      <c r="L62" s="177" t="s">
        <v>5</v>
      </c>
      <c r="M62" s="177" t="s">
        <v>6</v>
      </c>
      <c r="N62" s="177" t="s">
        <v>7</v>
      </c>
      <c r="O62" s="177" t="s">
        <v>9</v>
      </c>
      <c r="P62" s="177" t="s">
        <v>10</v>
      </c>
      <c r="Q62" s="177" t="s">
        <v>11</v>
      </c>
      <c r="R62" s="177" t="s">
        <v>8</v>
      </c>
      <c r="S62" s="177" t="s">
        <v>12</v>
      </c>
      <c r="T62" s="177" t="s">
        <v>13</v>
      </c>
      <c r="U62" s="177" t="s">
        <v>14</v>
      </c>
      <c r="V62" s="177" t="s">
        <v>15</v>
      </c>
      <c r="W62" s="177" t="s">
        <v>16</v>
      </c>
      <c r="X62" s="177" t="s">
        <v>17</v>
      </c>
      <c r="Y62" s="177" t="s">
        <v>18</v>
      </c>
      <c r="Z62" s="177" t="s">
        <v>19</v>
      </c>
      <c r="AA62" s="177" t="s">
        <v>20</v>
      </c>
      <c r="AB62" s="177" t="s">
        <v>21</v>
      </c>
      <c r="AC62" s="177" t="s">
        <v>22</v>
      </c>
      <c r="AD62" s="177" t="s">
        <v>23</v>
      </c>
      <c r="AE62" s="177" t="s">
        <v>24</v>
      </c>
      <c r="AF62" s="177" t="s">
        <v>25</v>
      </c>
      <c r="AG62" s="177" t="s">
        <v>26</v>
      </c>
      <c r="AH62" s="177" t="s">
        <v>27</v>
      </c>
      <c r="AI62" s="177" t="s">
        <v>28</v>
      </c>
      <c r="AJ62" s="177" t="s">
        <v>29</v>
      </c>
      <c r="AK62" s="177" t="s">
        <v>121</v>
      </c>
      <c r="AL62" s="177" t="s">
        <v>122</v>
      </c>
      <c r="AM62" s="177" t="s">
        <v>124</v>
      </c>
      <c r="AN62" s="177" t="s">
        <v>125</v>
      </c>
      <c r="AO62" s="177" t="s">
        <v>126</v>
      </c>
      <c r="AP62" s="177" t="s">
        <v>123</v>
      </c>
    </row>
    <row r="63" spans="1:43" x14ac:dyDescent="0.25">
      <c r="A63" t="str">
        <f>A59</f>
        <v>Electricity</v>
      </c>
      <c r="C63" t="str">
        <f>C59</f>
        <v>NRbldg_Refrig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</row>
    <row r="65" spans="1:43" x14ac:dyDescent="0.25">
      <c r="E65" s="3" t="s">
        <v>223</v>
      </c>
    </row>
    <row r="66" spans="1:43" ht="15.75" thickBot="1" x14ac:dyDescent="0.3">
      <c r="C66" s="178" t="s">
        <v>42</v>
      </c>
      <c r="D66" s="178" t="s">
        <v>47</v>
      </c>
      <c r="E66" s="178" t="s">
        <v>34</v>
      </c>
      <c r="F66" s="177" t="s">
        <v>0</v>
      </c>
      <c r="G66" s="177" t="s">
        <v>1</v>
      </c>
      <c r="H66" s="177" t="s">
        <v>2</v>
      </c>
      <c r="I66" s="177" t="s">
        <v>33</v>
      </c>
      <c r="J66" s="177" t="s">
        <v>3</v>
      </c>
      <c r="K66" s="177" t="s">
        <v>4</v>
      </c>
      <c r="L66" s="177" t="s">
        <v>5</v>
      </c>
      <c r="M66" s="177" t="s">
        <v>6</v>
      </c>
      <c r="N66" s="177" t="s">
        <v>7</v>
      </c>
      <c r="O66" s="177" t="s">
        <v>9</v>
      </c>
      <c r="P66" s="177" t="s">
        <v>10</v>
      </c>
      <c r="Q66" s="177" t="s">
        <v>11</v>
      </c>
      <c r="R66" s="177" t="s">
        <v>8</v>
      </c>
      <c r="S66" s="177" t="s">
        <v>12</v>
      </c>
      <c r="T66" s="177" t="s">
        <v>13</v>
      </c>
      <c r="U66" s="177" t="s">
        <v>14</v>
      </c>
      <c r="V66" s="177" t="s">
        <v>15</v>
      </c>
      <c r="W66" s="177" t="s">
        <v>16</v>
      </c>
      <c r="X66" s="177" t="s">
        <v>17</v>
      </c>
      <c r="Y66" s="177" t="s">
        <v>18</v>
      </c>
      <c r="Z66" s="177" t="s">
        <v>19</v>
      </c>
      <c r="AA66" s="177" t="s">
        <v>20</v>
      </c>
      <c r="AB66" s="177" t="s">
        <v>21</v>
      </c>
      <c r="AC66" s="177" t="s">
        <v>22</v>
      </c>
      <c r="AD66" s="177" t="s">
        <v>23</v>
      </c>
      <c r="AE66" s="177" t="s">
        <v>24</v>
      </c>
      <c r="AF66" s="177" t="s">
        <v>25</v>
      </c>
      <c r="AG66" s="177" t="s">
        <v>26</v>
      </c>
      <c r="AH66" s="177" t="s">
        <v>27</v>
      </c>
      <c r="AI66" s="177" t="s">
        <v>28</v>
      </c>
      <c r="AJ66" s="177" t="s">
        <v>29</v>
      </c>
      <c r="AK66" s="177" t="s">
        <v>121</v>
      </c>
      <c r="AL66" s="177" t="s">
        <v>122</v>
      </c>
      <c r="AM66" s="177" t="s">
        <v>124</v>
      </c>
      <c r="AN66" s="177" t="s">
        <v>125</v>
      </c>
      <c r="AO66" s="177" t="s">
        <v>126</v>
      </c>
      <c r="AP66" s="177" t="s">
        <v>123</v>
      </c>
    </row>
    <row r="67" spans="1:43" x14ac:dyDescent="0.25">
      <c r="A67" t="str">
        <f>A63</f>
        <v>Electricity</v>
      </c>
      <c r="C67" t="str">
        <f>C63</f>
        <v>NRbldg_Refrig</v>
      </c>
      <c r="F67" s="7">
        <v>15</v>
      </c>
      <c r="G67" s="7">
        <v>15</v>
      </c>
      <c r="H67" s="7">
        <v>15</v>
      </c>
      <c r="I67" s="7">
        <v>15</v>
      </c>
      <c r="J67" s="7">
        <v>15</v>
      </c>
      <c r="K67" s="7">
        <v>15</v>
      </c>
      <c r="L67" s="7">
        <v>15</v>
      </c>
      <c r="M67" s="7">
        <v>15</v>
      </c>
      <c r="N67" s="7">
        <v>15</v>
      </c>
      <c r="O67" s="7">
        <v>15</v>
      </c>
      <c r="P67" s="7">
        <v>15</v>
      </c>
      <c r="Q67" s="7">
        <v>15</v>
      </c>
      <c r="R67" s="7">
        <v>15</v>
      </c>
      <c r="S67" s="7">
        <v>15</v>
      </c>
      <c r="T67" s="7">
        <v>15</v>
      </c>
      <c r="U67" s="7">
        <v>15</v>
      </c>
      <c r="V67" s="7">
        <v>15</v>
      </c>
      <c r="W67" s="7">
        <v>15</v>
      </c>
      <c r="X67" s="7">
        <v>15</v>
      </c>
      <c r="Y67" s="7">
        <v>15</v>
      </c>
      <c r="Z67" s="7">
        <v>15</v>
      </c>
      <c r="AA67" s="7">
        <v>15</v>
      </c>
      <c r="AB67" s="7">
        <v>15</v>
      </c>
      <c r="AC67" s="7">
        <v>15</v>
      </c>
      <c r="AD67" s="7">
        <v>15</v>
      </c>
      <c r="AE67" s="7">
        <v>15</v>
      </c>
      <c r="AF67" s="7">
        <v>15</v>
      </c>
      <c r="AG67" s="7">
        <v>15</v>
      </c>
      <c r="AH67" s="7">
        <v>15</v>
      </c>
      <c r="AI67" s="7">
        <v>15</v>
      </c>
      <c r="AJ67" s="7">
        <v>15</v>
      </c>
      <c r="AK67" s="7">
        <v>15</v>
      </c>
      <c r="AL67" s="7">
        <v>15</v>
      </c>
      <c r="AM67" s="7">
        <v>15</v>
      </c>
      <c r="AN67" s="7">
        <v>15</v>
      </c>
      <c r="AO67" s="7">
        <v>15</v>
      </c>
      <c r="AP67" s="7">
        <v>15</v>
      </c>
    </row>
    <row r="70" spans="1:43" x14ac:dyDescent="0.25">
      <c r="E70" s="3" t="s">
        <v>71</v>
      </c>
    </row>
    <row r="71" spans="1:43" ht="15.75" thickBot="1" x14ac:dyDescent="0.3">
      <c r="C71" s="178" t="s">
        <v>42</v>
      </c>
      <c r="D71" s="178" t="s">
        <v>47</v>
      </c>
      <c r="E71" s="178" t="s">
        <v>48</v>
      </c>
      <c r="F71" s="177" t="s">
        <v>0</v>
      </c>
      <c r="G71" s="177" t="s">
        <v>1</v>
      </c>
      <c r="H71" s="177" t="s">
        <v>2</v>
      </c>
      <c r="I71" s="177" t="s">
        <v>33</v>
      </c>
      <c r="J71" s="177" t="s">
        <v>3</v>
      </c>
      <c r="K71" s="177" t="s">
        <v>4</v>
      </c>
      <c r="L71" s="177" t="s">
        <v>5</v>
      </c>
      <c r="M71" s="177" t="s">
        <v>6</v>
      </c>
      <c r="N71" s="177" t="s">
        <v>7</v>
      </c>
      <c r="O71" s="177" t="s">
        <v>9</v>
      </c>
      <c r="P71" s="177" t="s">
        <v>10</v>
      </c>
      <c r="Q71" s="177" t="s">
        <v>11</v>
      </c>
      <c r="R71" s="177" t="s">
        <v>8</v>
      </c>
      <c r="S71" s="177" t="s">
        <v>12</v>
      </c>
      <c r="T71" s="177" t="s">
        <v>13</v>
      </c>
      <c r="U71" s="177" t="s">
        <v>14</v>
      </c>
      <c r="V71" s="177" t="s">
        <v>15</v>
      </c>
      <c r="W71" s="177" t="s">
        <v>16</v>
      </c>
      <c r="X71" s="177" t="s">
        <v>17</v>
      </c>
      <c r="Y71" s="177" t="s">
        <v>18</v>
      </c>
      <c r="Z71" s="177" t="s">
        <v>19</v>
      </c>
      <c r="AA71" s="177" t="s">
        <v>20</v>
      </c>
      <c r="AB71" s="177" t="s">
        <v>21</v>
      </c>
      <c r="AC71" s="177" t="s">
        <v>22</v>
      </c>
      <c r="AD71" s="177" t="s">
        <v>23</v>
      </c>
      <c r="AE71" s="177" t="s">
        <v>24</v>
      </c>
      <c r="AF71" s="177" t="s">
        <v>25</v>
      </c>
      <c r="AG71" s="177" t="s">
        <v>26</v>
      </c>
      <c r="AH71" s="177" t="s">
        <v>27</v>
      </c>
      <c r="AI71" s="177" t="s">
        <v>28</v>
      </c>
      <c r="AJ71" s="177" t="s">
        <v>29</v>
      </c>
      <c r="AK71" s="177" t="s">
        <v>121</v>
      </c>
      <c r="AL71" s="177" t="s">
        <v>122</v>
      </c>
      <c r="AM71" s="177" t="s">
        <v>124</v>
      </c>
      <c r="AN71" s="177" t="s">
        <v>125</v>
      </c>
      <c r="AO71" s="177" t="s">
        <v>126</v>
      </c>
      <c r="AP71" s="177" t="s">
        <v>123</v>
      </c>
    </row>
    <row r="72" spans="1:43" x14ac:dyDescent="0.25">
      <c r="A72" t="str">
        <f>A55</f>
        <v>Electricity</v>
      </c>
      <c r="C72" t="str">
        <f>TechComm!L14</f>
        <v>NRbldg_StLight</v>
      </c>
      <c r="D72" t="str">
        <f>D55</f>
        <v>COMELC</v>
      </c>
      <c r="E72" t="str">
        <f>TechComm!C14</f>
        <v>NR_StLight</v>
      </c>
      <c r="F72" s="1">
        <f>'IDEES(ELC)'!D35</f>
        <v>831.41300000000001</v>
      </c>
      <c r="G72" s="1">
        <f>'IDEES(ELC)'!E35</f>
        <v>1069.1199999999999</v>
      </c>
      <c r="H72" s="1">
        <f>'IDEES(ELC)'!F35</f>
        <v>473.27100000000002</v>
      </c>
      <c r="I72" s="1">
        <f>'IDEES(ELC)'!G35</f>
        <v>1282.3041306260457</v>
      </c>
      <c r="J72" s="1">
        <f>'IDEES(ELC)'!H35</f>
        <v>91.433700000000002</v>
      </c>
      <c r="K72" s="1">
        <f>'IDEES(ELC)'!I35</f>
        <v>936.5</v>
      </c>
      <c r="L72" s="1">
        <f>'IDEES(ELC)'!J35</f>
        <v>8675.8700000000008</v>
      </c>
      <c r="M72" s="1">
        <f>'IDEES(ELC)'!K35</f>
        <v>671.78800000000001</v>
      </c>
      <c r="N72" s="1">
        <f>'IDEES(ELC)'!L35</f>
        <v>73.611699999999999</v>
      </c>
      <c r="O72" s="1">
        <f>'IDEES(ELC)'!M35</f>
        <v>5375.46</v>
      </c>
      <c r="P72" s="1">
        <f>'IDEES(ELC)'!N35</f>
        <v>724.74400000000003</v>
      </c>
      <c r="Q72" s="1">
        <f>'IDEES(ELC)'!O35</f>
        <v>7316.52</v>
      </c>
      <c r="R72" s="1">
        <f>'IDEES(ELC)'!P35</f>
        <v>810.98800000000006</v>
      </c>
      <c r="S72" s="1">
        <f>'IDEES(ELC)'!Q35</f>
        <v>327.86399999999998</v>
      </c>
      <c r="T72" s="1">
        <f>'IDEES(ELC)'!R35</f>
        <v>746.77599999999995</v>
      </c>
      <c r="U72" s="1">
        <f>'IDEES(ELC)'!S35</f>
        <v>557.49099999999999</v>
      </c>
      <c r="V72" s="1">
        <f>'IDEES(ELC)'!T35</f>
        <v>81.883757827216172</v>
      </c>
      <c r="W72" s="1">
        <f>'IDEES(ELC)'!U35</f>
        <v>6198.98</v>
      </c>
      <c r="X72" s="1">
        <f>'IDEES(ELC)'!V35</f>
        <v>176.589</v>
      </c>
      <c r="Y72" s="1">
        <f>'IDEES(ELC)'!W35</f>
        <v>81.567700000000002</v>
      </c>
      <c r="Z72" s="1">
        <f>'IDEES(ELC)'!X35</f>
        <v>146.49600000000001</v>
      </c>
      <c r="AA72" s="1">
        <f>'IDEES(ELC)'!Y35</f>
        <v>41.179099999999998</v>
      </c>
      <c r="AB72" s="1">
        <f>'IDEES(ELC)'!Z35</f>
        <v>2168.02</v>
      </c>
      <c r="AC72" s="1">
        <f>'IDEES(ELC)'!AA35</f>
        <v>800.86658145913884</v>
      </c>
      <c r="AD72" s="1">
        <f>'IDEES(ELC)'!AB35</f>
        <v>2635.46</v>
      </c>
      <c r="AE72" s="1">
        <f>'IDEES(ELC)'!AC35</f>
        <v>1085.07</v>
      </c>
      <c r="AF72" s="1">
        <f>'IDEES(ELC)'!AD35</f>
        <v>737.16600000000005</v>
      </c>
      <c r="AG72" s="1">
        <f>'IDEES(ELC)'!AE35</f>
        <v>1415.53</v>
      </c>
      <c r="AH72" s="1">
        <f>'IDEES(ELC)'!AF35</f>
        <v>170.059</v>
      </c>
      <c r="AI72" s="1">
        <f>'IDEES(ELC)'!AG35</f>
        <v>335.31700000000001</v>
      </c>
      <c r="AJ72" s="1">
        <f>'IDEES(ELC)'!AH35</f>
        <v>7253.84</v>
      </c>
      <c r="AK72" s="1">
        <f>'IDEES(ELC)'!AI35</f>
        <v>78.110346595214139</v>
      </c>
      <c r="AL72" s="1">
        <f>'IDEES(ELC)'!AJ35</f>
        <v>131.49435485672942</v>
      </c>
      <c r="AM72" s="1">
        <f>'IDEES(ELC)'!AK35</f>
        <v>0.76866062427730175</v>
      </c>
      <c r="AN72" s="1">
        <f>'IDEES(ELC)'!AL35</f>
        <v>104.47336669748071</v>
      </c>
      <c r="AO72" s="1">
        <f>'IDEES(ELC)'!AM35</f>
        <v>417.04261986578581</v>
      </c>
      <c r="AP72" s="1">
        <f>'IDEES(ELC)'!AN35</f>
        <v>49.923336917877187</v>
      </c>
      <c r="AQ72" s="7"/>
    </row>
    <row r="73" spans="1:43" x14ac:dyDescent="0.25"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5">
      <c r="E74" s="24" t="s">
        <v>46</v>
      </c>
      <c r="AQ74" s="7"/>
    </row>
    <row r="75" spans="1:43" ht="15.75" thickBot="1" x14ac:dyDescent="0.3">
      <c r="C75" s="178" t="s">
        <v>42</v>
      </c>
      <c r="D75" s="178" t="s">
        <v>47</v>
      </c>
      <c r="E75" s="178" t="s">
        <v>34</v>
      </c>
      <c r="F75" s="177" t="s">
        <v>0</v>
      </c>
      <c r="G75" s="177" t="s">
        <v>1</v>
      </c>
      <c r="H75" s="177" t="s">
        <v>2</v>
      </c>
      <c r="I75" s="177" t="s">
        <v>33</v>
      </c>
      <c r="J75" s="177" t="s">
        <v>3</v>
      </c>
      <c r="K75" s="177" t="s">
        <v>4</v>
      </c>
      <c r="L75" s="177" t="s">
        <v>5</v>
      </c>
      <c r="M75" s="177" t="s">
        <v>6</v>
      </c>
      <c r="N75" s="177" t="s">
        <v>7</v>
      </c>
      <c r="O75" s="177" t="s">
        <v>9</v>
      </c>
      <c r="P75" s="177" t="s">
        <v>10</v>
      </c>
      <c r="Q75" s="177" t="s">
        <v>11</v>
      </c>
      <c r="R75" s="177" t="s">
        <v>8</v>
      </c>
      <c r="S75" s="177" t="s">
        <v>12</v>
      </c>
      <c r="T75" s="177" t="s">
        <v>13</v>
      </c>
      <c r="U75" s="177" t="s">
        <v>14</v>
      </c>
      <c r="V75" s="177" t="s">
        <v>15</v>
      </c>
      <c r="W75" s="177" t="s">
        <v>16</v>
      </c>
      <c r="X75" s="177" t="s">
        <v>17</v>
      </c>
      <c r="Y75" s="177" t="s">
        <v>18</v>
      </c>
      <c r="Z75" s="177" t="s">
        <v>19</v>
      </c>
      <c r="AA75" s="177" t="s">
        <v>20</v>
      </c>
      <c r="AB75" s="177" t="s">
        <v>21</v>
      </c>
      <c r="AC75" s="177" t="s">
        <v>22</v>
      </c>
      <c r="AD75" s="177" t="s">
        <v>23</v>
      </c>
      <c r="AE75" s="177" t="s">
        <v>24</v>
      </c>
      <c r="AF75" s="177" t="s">
        <v>25</v>
      </c>
      <c r="AG75" s="177" t="s">
        <v>26</v>
      </c>
      <c r="AH75" s="177" t="s">
        <v>27</v>
      </c>
      <c r="AI75" s="177" t="s">
        <v>28</v>
      </c>
      <c r="AJ75" s="177" t="s">
        <v>29</v>
      </c>
      <c r="AK75" s="177" t="s">
        <v>121</v>
      </c>
      <c r="AL75" s="177" t="s">
        <v>122</v>
      </c>
      <c r="AM75" s="177" t="s">
        <v>124</v>
      </c>
      <c r="AN75" s="177" t="s">
        <v>125</v>
      </c>
      <c r="AO75" s="177" t="s">
        <v>126</v>
      </c>
      <c r="AP75" s="177" t="s">
        <v>123</v>
      </c>
    </row>
    <row r="76" spans="1:43" x14ac:dyDescent="0.25">
      <c r="A76" t="str">
        <f>A72</f>
        <v>Electricity</v>
      </c>
      <c r="C76" t="str">
        <f>C72</f>
        <v>NRbldg_StLight</v>
      </c>
      <c r="D76" t="str">
        <f>D72</f>
        <v>COMELC</v>
      </c>
      <c r="F76" s="28">
        <f>'IDEES(ELC)'!D23/'IDEES(ELC)'!D35</f>
        <v>2.7680891985090443E-3</v>
      </c>
      <c r="G76" s="28">
        <f>'IDEES(ELC)'!E23/'IDEES(ELC)'!E35</f>
        <v>2.6886303445824611E-3</v>
      </c>
      <c r="H76" s="28">
        <f>'IDEES(ELC)'!F23/'IDEES(ELC)'!F35</f>
        <v>3.0072231013520793E-3</v>
      </c>
      <c r="I76" s="28">
        <f>'IDEES(ELC)'!G23/'IDEES(ELC)'!G35</f>
        <v>2.7680891985090443E-3</v>
      </c>
      <c r="J76" s="28">
        <f>'IDEES(ELC)'!H23/'IDEES(ELC)'!H35</f>
        <v>2.8763475396926959E-3</v>
      </c>
      <c r="K76" s="28">
        <f>'IDEES(ELC)'!I23/'IDEES(ELC)'!I35</f>
        <v>2.7238565253603847E-3</v>
      </c>
      <c r="L76" s="28">
        <f>'IDEES(ELC)'!J23/'IDEES(ELC)'!J35</f>
        <v>2.9377675419295125E-3</v>
      </c>
      <c r="M76" s="28">
        <f>'IDEES(ELC)'!K23/'IDEES(ELC)'!K35</f>
        <v>2.8451179062442323E-3</v>
      </c>
      <c r="N76" s="28">
        <f>'IDEES(ELC)'!L23/'IDEES(ELC)'!L35</f>
        <v>2.867576100538366E-3</v>
      </c>
      <c r="O76" s="28">
        <f>'IDEES(ELC)'!M23/'IDEES(ELC)'!M35</f>
        <v>2.7323249991628626E-3</v>
      </c>
      <c r="P76" s="28">
        <f>'IDEES(ELC)'!N23/'IDEES(ELC)'!N35</f>
        <v>2.7949049418829275E-3</v>
      </c>
      <c r="Q76" s="28">
        <f>'IDEES(ELC)'!O23/'IDEES(ELC)'!O35</f>
        <v>2.8629244690098576E-3</v>
      </c>
      <c r="R76" s="28">
        <f>'IDEES(ELC)'!P23/'IDEES(ELC)'!P35</f>
        <v>2.8571435059458342E-3</v>
      </c>
      <c r="S76" s="28">
        <f>'IDEES(ELC)'!Q23/'IDEES(ELC)'!Q35</f>
        <v>2.8436971780982363E-3</v>
      </c>
      <c r="T76" s="28">
        <f>'IDEES(ELC)'!R23/'IDEES(ELC)'!R35</f>
        <v>2.8079428792569662E-3</v>
      </c>
      <c r="U76" s="28">
        <f>'IDEES(ELC)'!S23/'IDEES(ELC)'!S35</f>
        <v>2.8601900651310961E-3</v>
      </c>
      <c r="V76" s="28">
        <f>'IDEES(ELC)'!T23/'IDEES(ELC)'!T35</f>
        <v>2.8458988675619736E-3</v>
      </c>
      <c r="W76" s="28">
        <f>'IDEES(ELC)'!U23/'IDEES(ELC)'!U35</f>
        <v>2.6322690365189112E-3</v>
      </c>
      <c r="X76" s="28">
        <f>'IDEES(ELC)'!V23/'IDEES(ELC)'!V35</f>
        <v>2.8591745374853474E-3</v>
      </c>
      <c r="Y76" s="28">
        <f>'IDEES(ELC)'!W23/'IDEES(ELC)'!W35</f>
        <v>2.8732770079332869E-3</v>
      </c>
      <c r="Z76" s="28">
        <f>'IDEES(ELC)'!X23/'IDEES(ELC)'!X35</f>
        <v>2.8636493365006553E-3</v>
      </c>
      <c r="AA76" s="28">
        <f>'IDEES(ELC)'!Y23/'IDEES(ELC)'!Y35</f>
        <v>2.8678376700802108E-3</v>
      </c>
      <c r="AB76" s="28">
        <f>'IDEES(ELC)'!Z23/'IDEES(ELC)'!Z35</f>
        <v>2.8646292543426724E-3</v>
      </c>
      <c r="AC76" s="28">
        <f>'IDEES(ELC)'!AA23/'IDEES(ELC)'!AA35</f>
        <v>2.845898867561974E-3</v>
      </c>
      <c r="AD76" s="28">
        <f>'IDEES(ELC)'!AB23/'IDEES(ELC)'!AB35</f>
        <v>2.8760757970145629E-3</v>
      </c>
      <c r="AE76" s="28">
        <f>'IDEES(ELC)'!AC23/'IDEES(ELC)'!AC35</f>
        <v>2.8297006408803125E-3</v>
      </c>
      <c r="AF76" s="28">
        <f>'IDEES(ELC)'!AD23/'IDEES(ELC)'!AD35</f>
        <v>1.9145554179112981E-3</v>
      </c>
      <c r="AG76" s="28">
        <f>'IDEES(ELC)'!AE23/'IDEES(ELC)'!AE35</f>
        <v>2.8458988675619731E-3</v>
      </c>
      <c r="AH76" s="28">
        <f>'IDEES(ELC)'!AF23/'IDEES(ELC)'!AF35</f>
        <v>2.8796667556553902E-3</v>
      </c>
      <c r="AI76" s="28">
        <f>'IDEES(ELC)'!AG23/'IDEES(ELC)'!AG35</f>
        <v>2.8744739312352194E-3</v>
      </c>
      <c r="AJ76" s="28">
        <f>'IDEES(ELC)'!AH23/'IDEES(ELC)'!AH35</f>
        <v>2.6094890259503933E-3</v>
      </c>
      <c r="AK76" s="28">
        <f>'IDEES(ELC)'!AI23/'IDEES(ELC)'!AI35</f>
        <v>2.8571435059458338E-3</v>
      </c>
      <c r="AL76" s="28">
        <f>'IDEES(ELC)'!AJ23/'IDEES(ELC)'!AJ35</f>
        <v>2.8571435059458338E-3</v>
      </c>
      <c r="AM76" s="28">
        <f>'IDEES(ELC)'!AK23/'IDEES(ELC)'!AK35</f>
        <v>2.8571435059458338E-3</v>
      </c>
      <c r="AN76" s="28">
        <f>'IDEES(ELC)'!AL23/'IDEES(ELC)'!AL35</f>
        <v>2.8571435059458342E-3</v>
      </c>
      <c r="AO76" s="28">
        <f>'IDEES(ELC)'!AM23/'IDEES(ELC)'!AM35</f>
        <v>2.8571435059458338E-3</v>
      </c>
      <c r="AP76" s="28">
        <f>'IDEES(ELC)'!AN23/'IDEES(ELC)'!AN35</f>
        <v>2.8571435059458342E-3</v>
      </c>
      <c r="AQ76" s="29"/>
    </row>
    <row r="77" spans="1:43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5">
      <c r="E78" s="3" t="s">
        <v>72</v>
      </c>
    </row>
    <row r="79" spans="1:43" ht="15.75" thickBot="1" x14ac:dyDescent="0.3">
      <c r="C79" s="178" t="s">
        <v>42</v>
      </c>
      <c r="D79" s="178" t="s">
        <v>47</v>
      </c>
      <c r="E79" s="178" t="s">
        <v>34</v>
      </c>
      <c r="F79" s="177" t="s">
        <v>0</v>
      </c>
      <c r="G79" s="177" t="s">
        <v>1</v>
      </c>
      <c r="H79" s="177" t="s">
        <v>2</v>
      </c>
      <c r="I79" s="177" t="s">
        <v>33</v>
      </c>
      <c r="J79" s="177" t="s">
        <v>3</v>
      </c>
      <c r="K79" s="177" t="s">
        <v>4</v>
      </c>
      <c r="L79" s="177" t="s">
        <v>5</v>
      </c>
      <c r="M79" s="177" t="s">
        <v>6</v>
      </c>
      <c r="N79" s="177" t="s">
        <v>7</v>
      </c>
      <c r="O79" s="177" t="s">
        <v>9</v>
      </c>
      <c r="P79" s="177" t="s">
        <v>10</v>
      </c>
      <c r="Q79" s="177" t="s">
        <v>11</v>
      </c>
      <c r="R79" s="177" t="s">
        <v>8</v>
      </c>
      <c r="S79" s="177" t="s">
        <v>12</v>
      </c>
      <c r="T79" s="177" t="s">
        <v>13</v>
      </c>
      <c r="U79" s="177" t="s">
        <v>14</v>
      </c>
      <c r="V79" s="177" t="s">
        <v>15</v>
      </c>
      <c r="W79" s="177" t="s">
        <v>16</v>
      </c>
      <c r="X79" s="177" t="s">
        <v>17</v>
      </c>
      <c r="Y79" s="177" t="s">
        <v>18</v>
      </c>
      <c r="Z79" s="177" t="s">
        <v>19</v>
      </c>
      <c r="AA79" s="177" t="s">
        <v>20</v>
      </c>
      <c r="AB79" s="177" t="s">
        <v>21</v>
      </c>
      <c r="AC79" s="177" t="s">
        <v>22</v>
      </c>
      <c r="AD79" s="177" t="s">
        <v>23</v>
      </c>
      <c r="AE79" s="177" t="s">
        <v>24</v>
      </c>
      <c r="AF79" s="177" t="s">
        <v>25</v>
      </c>
      <c r="AG79" s="177" t="s">
        <v>26</v>
      </c>
      <c r="AH79" s="177" t="s">
        <v>27</v>
      </c>
      <c r="AI79" s="177" t="s">
        <v>28</v>
      </c>
      <c r="AJ79" s="177" t="s">
        <v>29</v>
      </c>
      <c r="AK79" s="177" t="s">
        <v>121</v>
      </c>
      <c r="AL79" s="177" t="s">
        <v>122</v>
      </c>
      <c r="AM79" s="177" t="s">
        <v>124</v>
      </c>
      <c r="AN79" s="177" t="s">
        <v>125</v>
      </c>
      <c r="AO79" s="177" t="s">
        <v>126</v>
      </c>
      <c r="AP79" s="177" t="s">
        <v>123</v>
      </c>
    </row>
    <row r="80" spans="1:43" x14ac:dyDescent="0.25">
      <c r="A80" t="str">
        <f>A76</f>
        <v>Electricity</v>
      </c>
      <c r="C80" t="str">
        <f>C76</f>
        <v>NRbldg_StLight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</row>
    <row r="82" spans="1:43" x14ac:dyDescent="0.25">
      <c r="E82" s="3" t="s">
        <v>223</v>
      </c>
    </row>
    <row r="83" spans="1:43" ht="15.75" thickBot="1" x14ac:dyDescent="0.3">
      <c r="C83" s="178" t="s">
        <v>42</v>
      </c>
      <c r="D83" s="178" t="s">
        <v>47</v>
      </c>
      <c r="E83" s="178" t="s">
        <v>34</v>
      </c>
      <c r="F83" s="177" t="s">
        <v>0</v>
      </c>
      <c r="G83" s="177" t="s">
        <v>1</v>
      </c>
      <c r="H83" s="177" t="s">
        <v>2</v>
      </c>
      <c r="I83" s="177" t="s">
        <v>33</v>
      </c>
      <c r="J83" s="177" t="s">
        <v>3</v>
      </c>
      <c r="K83" s="177" t="s">
        <v>4</v>
      </c>
      <c r="L83" s="177" t="s">
        <v>5</v>
      </c>
      <c r="M83" s="177" t="s">
        <v>6</v>
      </c>
      <c r="N83" s="177" t="s">
        <v>7</v>
      </c>
      <c r="O83" s="177" t="s">
        <v>9</v>
      </c>
      <c r="P83" s="177" t="s">
        <v>10</v>
      </c>
      <c r="Q83" s="177" t="s">
        <v>11</v>
      </c>
      <c r="R83" s="177" t="s">
        <v>8</v>
      </c>
      <c r="S83" s="177" t="s">
        <v>12</v>
      </c>
      <c r="T83" s="177" t="s">
        <v>13</v>
      </c>
      <c r="U83" s="177" t="s">
        <v>14</v>
      </c>
      <c r="V83" s="177" t="s">
        <v>15</v>
      </c>
      <c r="W83" s="177" t="s">
        <v>16</v>
      </c>
      <c r="X83" s="177" t="s">
        <v>17</v>
      </c>
      <c r="Y83" s="177" t="s">
        <v>18</v>
      </c>
      <c r="Z83" s="177" t="s">
        <v>19</v>
      </c>
      <c r="AA83" s="177" t="s">
        <v>20</v>
      </c>
      <c r="AB83" s="177" t="s">
        <v>21</v>
      </c>
      <c r="AC83" s="177" t="s">
        <v>22</v>
      </c>
      <c r="AD83" s="177" t="s">
        <v>23</v>
      </c>
      <c r="AE83" s="177" t="s">
        <v>24</v>
      </c>
      <c r="AF83" s="177" t="s">
        <v>25</v>
      </c>
      <c r="AG83" s="177" t="s">
        <v>26</v>
      </c>
      <c r="AH83" s="177" t="s">
        <v>27</v>
      </c>
      <c r="AI83" s="177" t="s">
        <v>28</v>
      </c>
      <c r="AJ83" s="177" t="s">
        <v>29</v>
      </c>
      <c r="AK83" s="177" t="s">
        <v>121</v>
      </c>
      <c r="AL83" s="177" t="s">
        <v>122</v>
      </c>
      <c r="AM83" s="177" t="s">
        <v>124</v>
      </c>
      <c r="AN83" s="177" t="s">
        <v>125</v>
      </c>
      <c r="AO83" s="177" t="s">
        <v>126</v>
      </c>
      <c r="AP83" s="177" t="s">
        <v>123</v>
      </c>
    </row>
    <row r="84" spans="1:43" x14ac:dyDescent="0.25">
      <c r="A84" t="str">
        <f>A80</f>
        <v>Electricity</v>
      </c>
      <c r="C84" t="str">
        <f>C80</f>
        <v>NRbldg_StLight</v>
      </c>
      <c r="F84" s="7">
        <v>15</v>
      </c>
      <c r="G84" s="7">
        <v>15</v>
      </c>
      <c r="H84" s="7">
        <v>15</v>
      </c>
      <c r="I84" s="7">
        <v>15</v>
      </c>
      <c r="J84" s="7">
        <v>15</v>
      </c>
      <c r="K84" s="7">
        <v>15</v>
      </c>
      <c r="L84" s="7">
        <v>15</v>
      </c>
      <c r="M84" s="7">
        <v>15</v>
      </c>
      <c r="N84" s="7">
        <v>15</v>
      </c>
      <c r="O84" s="7">
        <v>15</v>
      </c>
      <c r="P84" s="7">
        <v>15</v>
      </c>
      <c r="Q84" s="7">
        <v>15</v>
      </c>
      <c r="R84" s="7">
        <v>15</v>
      </c>
      <c r="S84" s="7">
        <v>15</v>
      </c>
      <c r="T84" s="7">
        <v>15</v>
      </c>
      <c r="U84" s="7">
        <v>15</v>
      </c>
      <c r="V84" s="7">
        <v>15</v>
      </c>
      <c r="W84" s="7">
        <v>15</v>
      </c>
      <c r="X84" s="7">
        <v>15</v>
      </c>
      <c r="Y84" s="7">
        <v>15</v>
      </c>
      <c r="Z84" s="7">
        <v>15</v>
      </c>
      <c r="AA84" s="7">
        <v>15</v>
      </c>
      <c r="AB84" s="7">
        <v>15</v>
      </c>
      <c r="AC84" s="7">
        <v>15</v>
      </c>
      <c r="AD84" s="7">
        <v>15</v>
      </c>
      <c r="AE84" s="7">
        <v>15</v>
      </c>
      <c r="AF84" s="7">
        <v>15</v>
      </c>
      <c r="AG84" s="7">
        <v>15</v>
      </c>
      <c r="AH84" s="7">
        <v>15</v>
      </c>
      <c r="AI84" s="7">
        <v>15</v>
      </c>
      <c r="AJ84" s="7">
        <v>15</v>
      </c>
      <c r="AK84" s="7">
        <v>15</v>
      </c>
      <c r="AL84" s="7">
        <v>15</v>
      </c>
      <c r="AM84" s="7">
        <v>15</v>
      </c>
      <c r="AN84" s="7">
        <v>15</v>
      </c>
      <c r="AO84" s="7">
        <v>15</v>
      </c>
      <c r="AP84" s="7">
        <v>15</v>
      </c>
    </row>
    <row r="87" spans="1:43" x14ac:dyDescent="0.25">
      <c r="E87" s="3" t="s">
        <v>71</v>
      </c>
    </row>
    <row r="88" spans="1:43" ht="15.75" thickBot="1" x14ac:dyDescent="0.3">
      <c r="C88" s="178" t="s">
        <v>42</v>
      </c>
      <c r="D88" s="178" t="s">
        <v>47</v>
      </c>
      <c r="E88" s="178" t="s">
        <v>48</v>
      </c>
      <c r="F88" s="177" t="s">
        <v>0</v>
      </c>
      <c r="G88" s="177" t="s">
        <v>1</v>
      </c>
      <c r="H88" s="177" t="s">
        <v>2</v>
      </c>
      <c r="I88" s="177" t="s">
        <v>33</v>
      </c>
      <c r="J88" s="177" t="s">
        <v>3</v>
      </c>
      <c r="K88" s="177" t="s">
        <v>4</v>
      </c>
      <c r="L88" s="177" t="s">
        <v>5</v>
      </c>
      <c r="M88" s="177" t="s">
        <v>6</v>
      </c>
      <c r="N88" s="177" t="s">
        <v>7</v>
      </c>
      <c r="O88" s="177" t="s">
        <v>9</v>
      </c>
      <c r="P88" s="177" t="s">
        <v>10</v>
      </c>
      <c r="Q88" s="177" t="s">
        <v>11</v>
      </c>
      <c r="R88" s="177" t="s">
        <v>8</v>
      </c>
      <c r="S88" s="177" t="s">
        <v>12</v>
      </c>
      <c r="T88" s="177" t="s">
        <v>13</v>
      </c>
      <c r="U88" s="177" t="s">
        <v>14</v>
      </c>
      <c r="V88" s="177" t="s">
        <v>15</v>
      </c>
      <c r="W88" s="177" t="s">
        <v>16</v>
      </c>
      <c r="X88" s="177" t="s">
        <v>17</v>
      </c>
      <c r="Y88" s="177" t="s">
        <v>18</v>
      </c>
      <c r="Z88" s="177" t="s">
        <v>19</v>
      </c>
      <c r="AA88" s="177" t="s">
        <v>20</v>
      </c>
      <c r="AB88" s="177" t="s">
        <v>21</v>
      </c>
      <c r="AC88" s="177" t="s">
        <v>22</v>
      </c>
      <c r="AD88" s="177" t="s">
        <v>23</v>
      </c>
      <c r="AE88" s="177" t="s">
        <v>24</v>
      </c>
      <c r="AF88" s="177" t="s">
        <v>25</v>
      </c>
      <c r="AG88" s="177" t="s">
        <v>26</v>
      </c>
      <c r="AH88" s="177" t="s">
        <v>27</v>
      </c>
      <c r="AI88" s="177" t="s">
        <v>28</v>
      </c>
      <c r="AJ88" s="177" t="s">
        <v>29</v>
      </c>
      <c r="AK88" s="177" t="s">
        <v>121</v>
      </c>
      <c r="AL88" s="177" t="s">
        <v>122</v>
      </c>
      <c r="AM88" s="177" t="s">
        <v>124</v>
      </c>
      <c r="AN88" s="177" t="s">
        <v>125</v>
      </c>
      <c r="AO88" s="177" t="s">
        <v>126</v>
      </c>
      <c r="AP88" s="177" t="s">
        <v>123</v>
      </c>
    </row>
    <row r="89" spans="1:43" x14ac:dyDescent="0.25">
      <c r="A89" t="str">
        <f>A72</f>
        <v>Electricity</v>
      </c>
      <c r="C89" t="str">
        <f>TechComm!L15</f>
        <v>NRbldg_Vent</v>
      </c>
      <c r="D89" t="str">
        <f>D72</f>
        <v>COMELC</v>
      </c>
      <c r="E89" t="str">
        <f>TechComm!C15</f>
        <v>NR_Vent</v>
      </c>
      <c r="F89" s="1">
        <f>'IDEES(ELC)'!D36</f>
        <v>54.5929</v>
      </c>
      <c r="G89" s="1">
        <f>'IDEES(ELC)'!E36</f>
        <v>82.012500000000003</v>
      </c>
      <c r="H89" s="1">
        <f>'IDEES(ELC)'!F36</f>
        <v>25.3781</v>
      </c>
      <c r="I89" s="1">
        <f>'IDEES(ELC)'!G36</f>
        <v>84.199671129576572</v>
      </c>
      <c r="J89" s="1">
        <f>'IDEES(ELC)'!H36</f>
        <v>7.7354000000000003</v>
      </c>
      <c r="K89" s="1">
        <f>'IDEES(ELC)'!I36</f>
        <v>53.342300000000002</v>
      </c>
      <c r="L89" s="1">
        <f>'IDEES(ELC)'!J36</f>
        <v>835.47199999999998</v>
      </c>
      <c r="M89" s="1">
        <f>'IDEES(ELC)'!K36</f>
        <v>49.880800000000001</v>
      </c>
      <c r="N89" s="1">
        <f>'IDEES(ELC)'!L36</f>
        <v>7.6493200000000003</v>
      </c>
      <c r="O89" s="1">
        <f>'IDEES(ELC)'!M36</f>
        <v>338.935</v>
      </c>
      <c r="P89" s="1">
        <f>'IDEES(ELC)'!N36</f>
        <v>61.967799999999997</v>
      </c>
      <c r="Q89" s="1">
        <f>'IDEES(ELC)'!O36</f>
        <v>497.05799999999999</v>
      </c>
      <c r="R89" s="1">
        <f>'IDEES(ELC)'!P36</f>
        <v>61.097999999999999</v>
      </c>
      <c r="S89" s="1">
        <f>'IDEES(ELC)'!Q36</f>
        <v>17.779299999999999</v>
      </c>
      <c r="T89" s="1">
        <f>'IDEES(ELC)'!R36</f>
        <v>44.526000000000003</v>
      </c>
      <c r="U89" s="1">
        <f>'IDEES(ELC)'!S36</f>
        <v>44.070900000000002</v>
      </c>
      <c r="V89" s="1">
        <f>'IDEES(ELC)'!T36</f>
        <v>7.6000747102591566</v>
      </c>
      <c r="W89" s="1">
        <f>'IDEES(ELC)'!U36</f>
        <v>343.61700000000002</v>
      </c>
      <c r="X89" s="1">
        <f>'IDEES(ELC)'!V36</f>
        <v>10.8636</v>
      </c>
      <c r="Y89" s="1">
        <f>'IDEES(ELC)'!W36</f>
        <v>9.66526</v>
      </c>
      <c r="Z89" s="1">
        <f>'IDEES(ELC)'!X36</f>
        <v>8.7515300000000007</v>
      </c>
      <c r="AA89" s="1">
        <f>'IDEES(ELC)'!Y36</f>
        <v>1.95817</v>
      </c>
      <c r="AB89" s="1">
        <f>'IDEES(ELC)'!Z36</f>
        <v>148.34399999999999</v>
      </c>
      <c r="AC89" s="1">
        <f>'IDEES(ELC)'!AA36</f>
        <v>74.332761631223676</v>
      </c>
      <c r="AD89" s="1">
        <f>'IDEES(ELC)'!AB36</f>
        <v>145.05799999999999</v>
      </c>
      <c r="AE89" s="1">
        <f>'IDEES(ELC)'!AC36</f>
        <v>60.557099999999998</v>
      </c>
      <c r="AF89" s="1">
        <f>'IDEES(ELC)'!AD36</f>
        <v>28.931799999999999</v>
      </c>
      <c r="AG89" s="1">
        <f>'IDEES(ELC)'!AE36</f>
        <v>131.38300000000001</v>
      </c>
      <c r="AH89" s="1">
        <f>'IDEES(ELC)'!AF36</f>
        <v>12.910500000000001</v>
      </c>
      <c r="AI89" s="1">
        <f>'IDEES(ELC)'!AG36</f>
        <v>25.522500000000001</v>
      </c>
      <c r="AJ89" s="1">
        <f>'IDEES(ELC)'!AH36</f>
        <v>416.613</v>
      </c>
      <c r="AK89" s="1">
        <f>'IDEES(ELC)'!AI36</f>
        <v>4.0664146175875224</v>
      </c>
      <c r="AL89" s="1">
        <f>'IDEES(ELC)'!AJ36</f>
        <v>6.8455792353686391</v>
      </c>
      <c r="AM89" s="1">
        <f>'IDEES(ELC)'!AK36</f>
        <v>4.0016373435432732E-2</v>
      </c>
      <c r="AN89" s="1">
        <f>'IDEES(ELC)'!AL36</f>
        <v>5.438870060182869</v>
      </c>
      <c r="AO89" s="1">
        <f>'IDEES(ELC)'!AM36</f>
        <v>21.711185259074689</v>
      </c>
      <c r="AP89" s="1">
        <f>'IDEES(ELC)'!AN36</f>
        <v>2.599002511839335</v>
      </c>
      <c r="AQ89" s="7"/>
    </row>
    <row r="90" spans="1:43" x14ac:dyDescent="0.25"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:43" x14ac:dyDescent="0.25">
      <c r="E91" s="24" t="s">
        <v>46</v>
      </c>
      <c r="AQ91" s="7"/>
    </row>
    <row r="92" spans="1:43" ht="15.75" thickBot="1" x14ac:dyDescent="0.3">
      <c r="C92" s="178" t="s">
        <v>42</v>
      </c>
      <c r="D92" s="178" t="s">
        <v>47</v>
      </c>
      <c r="E92" s="178" t="s">
        <v>34</v>
      </c>
      <c r="F92" s="177" t="s">
        <v>0</v>
      </c>
      <c r="G92" s="177" t="s">
        <v>1</v>
      </c>
      <c r="H92" s="177" t="s">
        <v>2</v>
      </c>
      <c r="I92" s="177" t="s">
        <v>33</v>
      </c>
      <c r="J92" s="177" t="s">
        <v>3</v>
      </c>
      <c r="K92" s="177" t="s">
        <v>4</v>
      </c>
      <c r="L92" s="177" t="s">
        <v>5</v>
      </c>
      <c r="M92" s="177" t="s">
        <v>6</v>
      </c>
      <c r="N92" s="177" t="s">
        <v>7</v>
      </c>
      <c r="O92" s="177" t="s">
        <v>9</v>
      </c>
      <c r="P92" s="177" t="s">
        <v>10</v>
      </c>
      <c r="Q92" s="177" t="s">
        <v>11</v>
      </c>
      <c r="R92" s="177" t="s">
        <v>8</v>
      </c>
      <c r="S92" s="177" t="s">
        <v>12</v>
      </c>
      <c r="T92" s="177" t="s">
        <v>13</v>
      </c>
      <c r="U92" s="177" t="s">
        <v>14</v>
      </c>
      <c r="V92" s="177" t="s">
        <v>15</v>
      </c>
      <c r="W92" s="177" t="s">
        <v>16</v>
      </c>
      <c r="X92" s="177" t="s">
        <v>17</v>
      </c>
      <c r="Y92" s="177" t="s">
        <v>18</v>
      </c>
      <c r="Z92" s="177" t="s">
        <v>19</v>
      </c>
      <c r="AA92" s="177" t="s">
        <v>20</v>
      </c>
      <c r="AB92" s="177" t="s">
        <v>21</v>
      </c>
      <c r="AC92" s="177" t="s">
        <v>22</v>
      </c>
      <c r="AD92" s="177" t="s">
        <v>23</v>
      </c>
      <c r="AE92" s="177" t="s">
        <v>24</v>
      </c>
      <c r="AF92" s="177" t="s">
        <v>25</v>
      </c>
      <c r="AG92" s="177" t="s">
        <v>26</v>
      </c>
      <c r="AH92" s="177" t="s">
        <v>27</v>
      </c>
      <c r="AI92" s="177" t="s">
        <v>28</v>
      </c>
      <c r="AJ92" s="177" t="s">
        <v>29</v>
      </c>
      <c r="AK92" s="177" t="s">
        <v>121</v>
      </c>
      <c r="AL92" s="177" t="s">
        <v>122</v>
      </c>
      <c r="AM92" s="177" t="s">
        <v>124</v>
      </c>
      <c r="AN92" s="177" t="s">
        <v>125</v>
      </c>
      <c r="AO92" s="177" t="s">
        <v>126</v>
      </c>
      <c r="AP92" s="177" t="s">
        <v>123</v>
      </c>
    </row>
    <row r="93" spans="1:43" x14ac:dyDescent="0.25">
      <c r="A93" t="str">
        <f>A89</f>
        <v>Electricity</v>
      </c>
      <c r="C93" t="str">
        <f>C89</f>
        <v>NRbldg_Vent</v>
      </c>
      <c r="D93" t="str">
        <f>D89</f>
        <v>COMELC</v>
      </c>
      <c r="F93" s="28">
        <f>'IDEES(ELC)'!D24/'IDEES(ELC)'!D36</f>
        <v>0.10203776315235132</v>
      </c>
      <c r="G93" s="28">
        <f>'IDEES(ELC)'!E24/'IDEES(ELC)'!E36</f>
        <v>0.10311333486968449</v>
      </c>
      <c r="H93" s="28">
        <f>'IDEES(ELC)'!F24/'IDEES(ELC)'!F36</f>
        <v>0.11818465932437813</v>
      </c>
      <c r="I93" s="28">
        <f>'IDEES(ELC)'!G24/'IDEES(ELC)'!G36</f>
        <v>0.10203776315235133</v>
      </c>
      <c r="J93" s="28">
        <f>'IDEES(ELC)'!H24/'IDEES(ELC)'!H36</f>
        <v>0.11611477156966674</v>
      </c>
      <c r="K93" s="28">
        <f>'IDEES(ELC)'!I24/'IDEES(ELC)'!I36</f>
        <v>0.11735642242647956</v>
      </c>
      <c r="L93" s="28">
        <f>'IDEES(ELC)'!J24/'IDEES(ELC)'!J36</f>
        <v>0.10196039062948849</v>
      </c>
      <c r="M93" s="28">
        <f>'IDEES(ELC)'!K24/'IDEES(ELC)'!K36</f>
        <v>0.10273443344934324</v>
      </c>
      <c r="N93" s="28">
        <f>'IDEES(ELC)'!L24/'IDEES(ELC)'!L36</f>
        <v>0.11603447794052281</v>
      </c>
      <c r="O93" s="28">
        <f>'IDEES(ELC)'!M24/'IDEES(ELC)'!M36</f>
        <v>0.1173178579019576</v>
      </c>
      <c r="P93" s="28">
        <f>'IDEES(ELC)'!N24/'IDEES(ELC)'!N36</f>
        <v>0.10250963719867415</v>
      </c>
      <c r="Q93" s="28">
        <f>'IDEES(ELC)'!O24/'IDEES(ELC)'!O36</f>
        <v>0.1066987185398887</v>
      </c>
      <c r="R93" s="28">
        <f>'IDEES(ELC)'!P24/'IDEES(ELC)'!P36</f>
        <v>0.11565745477757046</v>
      </c>
      <c r="S93" s="28">
        <f>'IDEES(ELC)'!Q24/'IDEES(ELC)'!Q36</f>
        <v>0.11717425981900302</v>
      </c>
      <c r="T93" s="28">
        <f>'IDEES(ELC)'!R24/'IDEES(ELC)'!R36</f>
        <v>0.12096547769842339</v>
      </c>
      <c r="U93" s="28">
        <f>'IDEES(ELC)'!S24/'IDEES(ELC)'!S36</f>
        <v>0.10437620797396921</v>
      </c>
      <c r="V93" s="28">
        <f>'IDEES(ELC)'!T24/'IDEES(ELC)'!T36</f>
        <v>0.10052583822869016</v>
      </c>
      <c r="W93" s="28">
        <f>'IDEES(ELC)'!U24/'IDEES(ELC)'!U36</f>
        <v>0.10794769037620373</v>
      </c>
      <c r="X93" s="28">
        <f>'IDEES(ELC)'!V24/'IDEES(ELC)'!V36</f>
        <v>0.11964576074229535</v>
      </c>
      <c r="Y93" s="28">
        <f>'IDEES(ELC)'!W24/'IDEES(ELC)'!W36</f>
        <v>0.1002097592822128</v>
      </c>
      <c r="Z93" s="28">
        <f>'IDEES(ELC)'!X24/'IDEES(ELC)'!X36</f>
        <v>0.11730941382821063</v>
      </c>
      <c r="AA93" s="28">
        <f>'IDEES(ELC)'!Y24/'IDEES(ELC)'!Y36</f>
        <v>0.11508082092974564</v>
      </c>
      <c r="AB93" s="28">
        <f>'IDEES(ELC)'!Z24/'IDEES(ELC)'!Z36</f>
        <v>0.10159729792913769</v>
      </c>
      <c r="AC93" s="28">
        <f>'IDEES(ELC)'!AA24/'IDEES(ELC)'!AA36</f>
        <v>0.10052583822869016</v>
      </c>
      <c r="AD93" s="28">
        <f>'IDEES(ELC)'!AB24/'IDEES(ELC)'!AB36</f>
        <v>0.11550947620951621</v>
      </c>
      <c r="AE93" s="28">
        <f>'IDEES(ELC)'!AC24/'IDEES(ELC)'!AC36</f>
        <v>0.11860563884333961</v>
      </c>
      <c r="AF93" s="28">
        <f>'IDEES(ELC)'!AD24/'IDEES(ELC)'!AD36</f>
        <v>0.11980087448413167</v>
      </c>
      <c r="AG93" s="28">
        <f>'IDEES(ELC)'!AE24/'IDEES(ELC)'!AE36</f>
        <v>0.10052583822869016</v>
      </c>
      <c r="AH93" s="28">
        <f>'IDEES(ELC)'!AF24/'IDEES(ELC)'!AF36</f>
        <v>0.11298311913558733</v>
      </c>
      <c r="AI93" s="28">
        <f>'IDEES(ELC)'!AG24/'IDEES(ELC)'!AG36</f>
        <v>0.11534439198354392</v>
      </c>
      <c r="AJ93" s="28">
        <f>'IDEES(ELC)'!AH24/'IDEES(ELC)'!AH36</f>
        <v>0.10497224215278927</v>
      </c>
      <c r="AK93" s="28">
        <f>'IDEES(ELC)'!AI24/'IDEES(ELC)'!AI36</f>
        <v>0.11565745477757047</v>
      </c>
      <c r="AL93" s="28">
        <f>'IDEES(ELC)'!AJ24/'IDEES(ELC)'!AJ36</f>
        <v>0.11565745477757047</v>
      </c>
      <c r="AM93" s="28">
        <f>'IDEES(ELC)'!AK24/'IDEES(ELC)'!AK36</f>
        <v>0.11565745477757047</v>
      </c>
      <c r="AN93" s="28">
        <f>'IDEES(ELC)'!AL24/'IDEES(ELC)'!AL36</f>
        <v>0.11565745477757047</v>
      </c>
      <c r="AO93" s="28">
        <f>'IDEES(ELC)'!AM24/'IDEES(ELC)'!AM36</f>
        <v>0.11565745477757046</v>
      </c>
      <c r="AP93" s="28">
        <f>'IDEES(ELC)'!AN24/'IDEES(ELC)'!AN36</f>
        <v>0.11565745477757049</v>
      </c>
      <c r="AQ93" s="29"/>
    </row>
    <row r="94" spans="1:43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E95" s="3" t="s">
        <v>72</v>
      </c>
    </row>
    <row r="96" spans="1:43" ht="15.75" thickBot="1" x14ac:dyDescent="0.3">
      <c r="C96" s="178" t="s">
        <v>42</v>
      </c>
      <c r="D96" s="178" t="s">
        <v>47</v>
      </c>
      <c r="E96" s="178" t="s">
        <v>34</v>
      </c>
      <c r="F96" s="177" t="s">
        <v>0</v>
      </c>
      <c r="G96" s="177" t="s">
        <v>1</v>
      </c>
      <c r="H96" s="177" t="s">
        <v>2</v>
      </c>
      <c r="I96" s="177" t="s">
        <v>33</v>
      </c>
      <c r="J96" s="177" t="s">
        <v>3</v>
      </c>
      <c r="K96" s="177" t="s">
        <v>4</v>
      </c>
      <c r="L96" s="177" t="s">
        <v>5</v>
      </c>
      <c r="M96" s="177" t="s">
        <v>6</v>
      </c>
      <c r="N96" s="177" t="s">
        <v>7</v>
      </c>
      <c r="O96" s="177" t="s">
        <v>9</v>
      </c>
      <c r="P96" s="177" t="s">
        <v>10</v>
      </c>
      <c r="Q96" s="177" t="s">
        <v>11</v>
      </c>
      <c r="R96" s="177" t="s">
        <v>8</v>
      </c>
      <c r="S96" s="177" t="s">
        <v>12</v>
      </c>
      <c r="T96" s="177" t="s">
        <v>13</v>
      </c>
      <c r="U96" s="177" t="s">
        <v>14</v>
      </c>
      <c r="V96" s="177" t="s">
        <v>15</v>
      </c>
      <c r="W96" s="177" t="s">
        <v>16</v>
      </c>
      <c r="X96" s="177" t="s">
        <v>17</v>
      </c>
      <c r="Y96" s="177" t="s">
        <v>18</v>
      </c>
      <c r="Z96" s="177" t="s">
        <v>19</v>
      </c>
      <c r="AA96" s="177" t="s">
        <v>20</v>
      </c>
      <c r="AB96" s="177" t="s">
        <v>21</v>
      </c>
      <c r="AC96" s="177" t="s">
        <v>22</v>
      </c>
      <c r="AD96" s="177" t="s">
        <v>23</v>
      </c>
      <c r="AE96" s="177" t="s">
        <v>24</v>
      </c>
      <c r="AF96" s="177" t="s">
        <v>25</v>
      </c>
      <c r="AG96" s="177" t="s">
        <v>26</v>
      </c>
      <c r="AH96" s="177" t="s">
        <v>27</v>
      </c>
      <c r="AI96" s="177" t="s">
        <v>28</v>
      </c>
      <c r="AJ96" s="177" t="s">
        <v>29</v>
      </c>
      <c r="AK96" s="177" t="s">
        <v>121</v>
      </c>
      <c r="AL96" s="177" t="s">
        <v>122</v>
      </c>
      <c r="AM96" s="177" t="s">
        <v>124</v>
      </c>
      <c r="AN96" s="177" t="s">
        <v>125</v>
      </c>
      <c r="AO96" s="177" t="s">
        <v>126</v>
      </c>
      <c r="AP96" s="177" t="s">
        <v>123</v>
      </c>
    </row>
    <row r="97" spans="1:42" x14ac:dyDescent="0.25">
      <c r="A97" t="str">
        <f>A93</f>
        <v>Electricity</v>
      </c>
      <c r="C97" t="str">
        <f>C93</f>
        <v>NRbldg_Vent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</row>
    <row r="99" spans="1:42" x14ac:dyDescent="0.25">
      <c r="E99" s="3" t="s">
        <v>223</v>
      </c>
    </row>
    <row r="100" spans="1:42" ht="15.75" thickBot="1" x14ac:dyDescent="0.3">
      <c r="C100" s="178" t="s">
        <v>42</v>
      </c>
      <c r="D100" s="178" t="s">
        <v>47</v>
      </c>
      <c r="E100" s="178" t="s">
        <v>34</v>
      </c>
      <c r="F100" s="177" t="s">
        <v>0</v>
      </c>
      <c r="G100" s="177" t="s">
        <v>1</v>
      </c>
      <c r="H100" s="177" t="s">
        <v>2</v>
      </c>
      <c r="I100" s="177" t="s">
        <v>33</v>
      </c>
      <c r="J100" s="177" t="s">
        <v>3</v>
      </c>
      <c r="K100" s="177" t="s">
        <v>4</v>
      </c>
      <c r="L100" s="177" t="s">
        <v>5</v>
      </c>
      <c r="M100" s="177" t="s">
        <v>6</v>
      </c>
      <c r="N100" s="177" t="s">
        <v>7</v>
      </c>
      <c r="O100" s="177" t="s">
        <v>9</v>
      </c>
      <c r="P100" s="177" t="s">
        <v>10</v>
      </c>
      <c r="Q100" s="177" t="s">
        <v>11</v>
      </c>
      <c r="R100" s="177" t="s">
        <v>8</v>
      </c>
      <c r="S100" s="177" t="s">
        <v>12</v>
      </c>
      <c r="T100" s="177" t="s">
        <v>13</v>
      </c>
      <c r="U100" s="177" t="s">
        <v>14</v>
      </c>
      <c r="V100" s="177" t="s">
        <v>15</v>
      </c>
      <c r="W100" s="177" t="s">
        <v>16</v>
      </c>
      <c r="X100" s="177" t="s">
        <v>17</v>
      </c>
      <c r="Y100" s="177" t="s">
        <v>18</v>
      </c>
      <c r="Z100" s="177" t="s">
        <v>19</v>
      </c>
      <c r="AA100" s="177" t="s">
        <v>20</v>
      </c>
      <c r="AB100" s="177" t="s">
        <v>21</v>
      </c>
      <c r="AC100" s="177" t="s">
        <v>22</v>
      </c>
      <c r="AD100" s="177" t="s">
        <v>23</v>
      </c>
      <c r="AE100" s="177" t="s">
        <v>24</v>
      </c>
      <c r="AF100" s="177" t="s">
        <v>25</v>
      </c>
      <c r="AG100" s="177" t="s">
        <v>26</v>
      </c>
      <c r="AH100" s="177" t="s">
        <v>27</v>
      </c>
      <c r="AI100" s="177" t="s">
        <v>28</v>
      </c>
      <c r="AJ100" s="177" t="s">
        <v>29</v>
      </c>
      <c r="AK100" s="177" t="s">
        <v>121</v>
      </c>
      <c r="AL100" s="177" t="s">
        <v>122</v>
      </c>
      <c r="AM100" s="177" t="s">
        <v>124</v>
      </c>
      <c r="AN100" s="177" t="s">
        <v>125</v>
      </c>
      <c r="AO100" s="177" t="s">
        <v>126</v>
      </c>
      <c r="AP100" s="177" t="s">
        <v>123</v>
      </c>
    </row>
    <row r="101" spans="1:42" x14ac:dyDescent="0.25">
      <c r="A101" t="str">
        <f>A97</f>
        <v>Electricity</v>
      </c>
      <c r="C101" t="str">
        <f>C97</f>
        <v>NRbldg_Vent</v>
      </c>
      <c r="F101" s="7">
        <v>10</v>
      </c>
      <c r="G101" s="7">
        <v>10</v>
      </c>
      <c r="H101" s="7">
        <v>10</v>
      </c>
      <c r="I101" s="7">
        <v>10</v>
      </c>
      <c r="J101" s="7">
        <v>10</v>
      </c>
      <c r="K101" s="7">
        <v>10</v>
      </c>
      <c r="L101" s="7">
        <v>10</v>
      </c>
      <c r="M101" s="7">
        <v>10</v>
      </c>
      <c r="N101" s="7">
        <v>10</v>
      </c>
      <c r="O101" s="7">
        <v>10</v>
      </c>
      <c r="P101" s="7">
        <v>10</v>
      </c>
      <c r="Q101" s="7">
        <v>10</v>
      </c>
      <c r="R101" s="7">
        <v>10</v>
      </c>
      <c r="S101" s="7">
        <v>10</v>
      </c>
      <c r="T101" s="7">
        <v>10</v>
      </c>
      <c r="U101" s="7">
        <v>10</v>
      </c>
      <c r="V101" s="7">
        <v>10</v>
      </c>
      <c r="W101" s="7">
        <v>10</v>
      </c>
      <c r="X101" s="7">
        <v>10</v>
      </c>
      <c r="Y101" s="7">
        <v>10</v>
      </c>
      <c r="Z101" s="7">
        <v>10</v>
      </c>
      <c r="AA101" s="7">
        <v>10</v>
      </c>
      <c r="AB101" s="7">
        <v>10</v>
      </c>
      <c r="AC101" s="7">
        <v>10</v>
      </c>
      <c r="AD101" s="7">
        <v>10</v>
      </c>
      <c r="AE101" s="7">
        <v>10</v>
      </c>
      <c r="AF101" s="7">
        <v>10</v>
      </c>
      <c r="AG101" s="7">
        <v>10</v>
      </c>
      <c r="AH101" s="7">
        <v>10</v>
      </c>
      <c r="AI101" s="7">
        <v>10</v>
      </c>
      <c r="AJ101" s="7">
        <v>10</v>
      </c>
      <c r="AK101" s="7">
        <v>10</v>
      </c>
      <c r="AL101" s="7">
        <v>10</v>
      </c>
      <c r="AM101" s="7">
        <v>10</v>
      </c>
      <c r="AN101" s="7">
        <v>10</v>
      </c>
      <c r="AO101" s="7">
        <v>10</v>
      </c>
      <c r="AP101" s="7">
        <v>10</v>
      </c>
    </row>
    <row r="103" spans="1:42" x14ac:dyDescent="0.25">
      <c r="E103" s="3" t="s">
        <v>412</v>
      </c>
    </row>
    <row r="104" spans="1:42" ht="15.75" thickBot="1" x14ac:dyDescent="0.3">
      <c r="C104" s="178" t="s">
        <v>42</v>
      </c>
      <c r="D104" s="178" t="s">
        <v>47</v>
      </c>
      <c r="E104" s="178" t="s">
        <v>34</v>
      </c>
      <c r="F104" s="177" t="str">
        <f>'IDEES(ELC)'!D29</f>
        <v>AT</v>
      </c>
      <c r="G104" s="177" t="str">
        <f>'IDEES(ELC)'!E29</f>
        <v>BE</v>
      </c>
      <c r="H104" s="177" t="str">
        <f>'IDEES(ELC)'!F29</f>
        <v>BG</v>
      </c>
      <c r="I104" s="177" t="str">
        <f>'IDEES(ELC)'!G29</f>
        <v>CH</v>
      </c>
      <c r="J104" s="177" t="str">
        <f>'IDEES(ELC)'!H29</f>
        <v>CY</v>
      </c>
      <c r="K104" s="177" t="str">
        <f>'IDEES(ELC)'!I29</f>
        <v>CZ</v>
      </c>
      <c r="L104" s="177" t="str">
        <f>'IDEES(ELC)'!J29</f>
        <v>DE</v>
      </c>
      <c r="M104" s="177" t="str">
        <f>'IDEES(ELC)'!K29</f>
        <v>DK</v>
      </c>
      <c r="N104" s="177" t="str">
        <f>'IDEES(ELC)'!L29</f>
        <v>EE</v>
      </c>
      <c r="O104" s="177" t="str">
        <f>'IDEES(ELC)'!M29</f>
        <v>ES</v>
      </c>
      <c r="P104" s="177" t="str">
        <f>'IDEES(ELC)'!N29</f>
        <v>FI</v>
      </c>
      <c r="Q104" s="177" t="str">
        <f>'IDEES(ELC)'!O29</f>
        <v>FR</v>
      </c>
      <c r="R104" s="177" t="str">
        <f>'IDEES(ELC)'!P29</f>
        <v>EL</v>
      </c>
      <c r="S104" s="177" t="str">
        <f>'IDEES(ELC)'!Q29</f>
        <v>HR</v>
      </c>
      <c r="T104" s="177" t="str">
        <f>'IDEES(ELC)'!R29</f>
        <v>HU</v>
      </c>
      <c r="U104" s="177" t="str">
        <f>'IDEES(ELC)'!S29</f>
        <v>IE</v>
      </c>
      <c r="V104" s="177" t="str">
        <f>'IDEES(ELC)'!T29</f>
        <v>IS</v>
      </c>
      <c r="W104" s="177" t="str">
        <f>'IDEES(ELC)'!U29</f>
        <v>IT</v>
      </c>
      <c r="X104" s="177" t="str">
        <f>'IDEES(ELC)'!V29</f>
        <v>LT</v>
      </c>
      <c r="Y104" s="177" t="str">
        <f>'IDEES(ELC)'!W29</f>
        <v>LU</v>
      </c>
      <c r="Z104" s="177" t="str">
        <f>'IDEES(ELC)'!X29</f>
        <v>LV</v>
      </c>
      <c r="AA104" s="177" t="str">
        <f>'IDEES(ELC)'!Y29</f>
        <v>MT</v>
      </c>
      <c r="AB104" s="177" t="str">
        <f>'IDEES(ELC)'!Z29</f>
        <v>NL</v>
      </c>
      <c r="AC104" s="177" t="str">
        <f>'IDEES(ELC)'!AA29</f>
        <v>NO</v>
      </c>
      <c r="AD104" s="177" t="str">
        <f>'IDEES(ELC)'!AB29</f>
        <v>PL</v>
      </c>
      <c r="AE104" s="177" t="str">
        <f>'IDEES(ELC)'!AC29</f>
        <v>PT</v>
      </c>
      <c r="AF104" s="177" t="str">
        <f>'IDEES(ELC)'!AD29</f>
        <v>RO</v>
      </c>
      <c r="AG104" s="177" t="str">
        <f>'IDEES(ELC)'!AE29</f>
        <v>SE</v>
      </c>
      <c r="AH104" s="177" t="str">
        <f>'IDEES(ELC)'!AF29</f>
        <v>SI</v>
      </c>
      <c r="AI104" s="177" t="str">
        <f>'IDEES(ELC)'!AG29</f>
        <v>SK</v>
      </c>
      <c r="AJ104" s="177" t="str">
        <f>'IDEES(ELC)'!AH29</f>
        <v>UK</v>
      </c>
      <c r="AK104" s="177" t="str">
        <f>'IDEES(ELC)'!AI29</f>
        <v>AL</v>
      </c>
      <c r="AL104" s="177" t="str">
        <f>'IDEES(ELC)'!AJ29</f>
        <v>BA</v>
      </c>
      <c r="AM104" s="177" t="str">
        <f>'IDEES(ELC)'!AK29</f>
        <v>ME</v>
      </c>
      <c r="AN104" s="177" t="str">
        <f>'IDEES(ELC)'!AL29</f>
        <v>MK</v>
      </c>
      <c r="AO104" s="177" t="str">
        <f>'IDEES(ELC)'!AM29</f>
        <v>RS</v>
      </c>
      <c r="AP104" s="177" t="str">
        <f>'IDEES(ELC)'!AN29</f>
        <v>KS</v>
      </c>
    </row>
    <row r="105" spans="1:42" x14ac:dyDescent="0.25">
      <c r="E105" t="str">
        <f>TechComm!C10</f>
        <v>NR_BuildLight</v>
      </c>
      <c r="F105" s="39">
        <f>'IDEES(ELC)'!D31</f>
        <v>157.90299999999999</v>
      </c>
      <c r="G105" s="39">
        <f>'IDEES(ELC)'!E31</f>
        <v>180.67</v>
      </c>
      <c r="H105" s="39">
        <f>'IDEES(ELC)'!F31</f>
        <v>62.8583</v>
      </c>
      <c r="I105" s="39">
        <f>'IDEES(ELC)'!G31</f>
        <v>243.53680918898846</v>
      </c>
      <c r="J105" s="39">
        <f>'IDEES(ELC)'!H31</f>
        <v>14.3652</v>
      </c>
      <c r="K105" s="39">
        <f>'IDEES(ELC)'!I31</f>
        <v>118.91</v>
      </c>
      <c r="L105" s="39">
        <f>'IDEES(ELC)'!J31</f>
        <v>1837.55</v>
      </c>
      <c r="M105" s="39">
        <f>'IDEES(ELC)'!K31</f>
        <v>131.601</v>
      </c>
      <c r="N105" s="39">
        <f>'IDEES(ELC)'!L31</f>
        <v>17.400099999999998</v>
      </c>
      <c r="O105" s="39">
        <f>'IDEES(ELC)'!M31</f>
        <v>634.73099999999999</v>
      </c>
      <c r="P105" s="39">
        <f>'IDEES(ELC)'!N31</f>
        <v>108.688</v>
      </c>
      <c r="Q105" s="39">
        <f>'IDEES(ELC)'!O31</f>
        <v>922.19</v>
      </c>
      <c r="R105" s="39">
        <f>'IDEES(ELC)'!P31</f>
        <v>129.00800000000001</v>
      </c>
      <c r="S105" s="39">
        <f>'IDEES(ELC)'!Q31</f>
        <v>41.033200000000001</v>
      </c>
      <c r="T105" s="39">
        <f>'IDEES(ELC)'!R31</f>
        <v>119.81100000000001</v>
      </c>
      <c r="U105" s="39">
        <f>'IDEES(ELC)'!S31</f>
        <v>85.3048</v>
      </c>
      <c r="V105" s="39">
        <f>'IDEES(ELC)'!T31</f>
        <v>12.923418485417271</v>
      </c>
      <c r="W105" s="39">
        <f>'IDEES(ELC)'!U31</f>
        <v>1014.45</v>
      </c>
      <c r="X105" s="39">
        <f>'IDEES(ELC)'!V31</f>
        <v>28.9422</v>
      </c>
      <c r="Y105" s="39">
        <f>'IDEES(ELC)'!W31</f>
        <v>16.744</v>
      </c>
      <c r="Z105" s="39">
        <f>'IDEES(ELC)'!X31</f>
        <v>22.871099999999998</v>
      </c>
      <c r="AA105" s="39">
        <f>'IDEES(ELC)'!Y31</f>
        <v>4.0810399999999998</v>
      </c>
      <c r="AB105" s="39">
        <f>'IDEES(ELC)'!Z31</f>
        <v>482.00799999999998</v>
      </c>
      <c r="AC105" s="39">
        <f>'IDEES(ELC)'!AA31</f>
        <v>126.39788717344265</v>
      </c>
      <c r="AD105" s="39">
        <f>'IDEES(ELC)'!AB31</f>
        <v>359.334</v>
      </c>
      <c r="AE105" s="39">
        <f>'IDEES(ELC)'!AC31</f>
        <v>129.81100000000001</v>
      </c>
      <c r="AF105" s="39">
        <f>'IDEES(ELC)'!AD31</f>
        <v>102.491</v>
      </c>
      <c r="AG105" s="39">
        <f>'IDEES(ELC)'!AE31</f>
        <v>223.40799999999999</v>
      </c>
      <c r="AH105" s="39">
        <f>'IDEES(ELC)'!AF31</f>
        <v>28.027999999999999</v>
      </c>
      <c r="AI105" s="39">
        <f>'IDEES(ELC)'!AG31</f>
        <v>71.692999999999998</v>
      </c>
      <c r="AJ105" s="39">
        <f>'IDEES(ELC)'!AH31</f>
        <v>856.94799999999998</v>
      </c>
      <c r="AK105" s="39">
        <f>'IDEES(ELC)'!AI31</f>
        <v>10.285766463535531</v>
      </c>
      <c r="AL105" s="39">
        <f>'IDEES(ELC)'!AJ31</f>
        <v>17.315506642655937</v>
      </c>
      <c r="AM105" s="39">
        <f>'IDEES(ELC)'!AK31</f>
        <v>0.10121916001735135</v>
      </c>
      <c r="AN105" s="39">
        <f>'IDEES(ELC)'!AL31</f>
        <v>13.757315110613495</v>
      </c>
      <c r="AO105" s="39">
        <f>'IDEES(ELC)'!AM31</f>
        <v>54.917218784218306</v>
      </c>
      <c r="AP105" s="39">
        <f>'IDEES(ELC)'!AN31</f>
        <v>6.5740302917712166</v>
      </c>
    </row>
    <row r="106" spans="1:42" x14ac:dyDescent="0.25">
      <c r="E106" t="str">
        <f>TechComm!C11</f>
        <v>NR_BuildTech</v>
      </c>
      <c r="F106" s="39">
        <f>'IDEES(ELC)'!D32</f>
        <v>27.884</v>
      </c>
      <c r="G106" s="39">
        <f>'IDEES(ELC)'!E32</f>
        <v>41.888800000000003</v>
      </c>
      <c r="H106" s="39">
        <f>'IDEES(ELC)'!F32</f>
        <v>10.3697</v>
      </c>
      <c r="I106" s="39">
        <f>'IDEES(ELC)'!G32</f>
        <v>43.00602513838087</v>
      </c>
      <c r="J106" s="39">
        <f>'IDEES(ELC)'!H32</f>
        <v>5.2679299999999998</v>
      </c>
      <c r="K106" s="39">
        <f>'IDEES(ELC)'!I32</f>
        <v>18.163499999999999</v>
      </c>
      <c r="L106" s="39">
        <f>'IDEES(ELC)'!J32</f>
        <v>298.709</v>
      </c>
      <c r="M106" s="39">
        <f>'IDEES(ELC)'!K32</f>
        <v>23.778700000000001</v>
      </c>
      <c r="N106" s="39">
        <f>'IDEES(ELC)'!L32</f>
        <v>3.0387599999999999</v>
      </c>
      <c r="O106" s="39">
        <f>'IDEES(ELC)'!M32</f>
        <v>163.49799999999999</v>
      </c>
      <c r="P106" s="39">
        <f>'IDEES(ELC)'!N32</f>
        <v>35.167499999999997</v>
      </c>
      <c r="Q106" s="39">
        <f>'IDEES(ELC)'!O32</f>
        <v>317.34800000000001</v>
      </c>
      <c r="R106" s="39">
        <f>'IDEES(ELC)'!P32</f>
        <v>20.804300000000001</v>
      </c>
      <c r="S106" s="39">
        <f>'IDEES(ELC)'!Q32</f>
        <v>8.6485699999999994</v>
      </c>
      <c r="T106" s="39">
        <f>'IDEES(ELC)'!R32</f>
        <v>17.494</v>
      </c>
      <c r="U106" s="39">
        <f>'IDEES(ELC)'!S32</f>
        <v>18.537400000000002</v>
      </c>
      <c r="V106" s="39">
        <f>'IDEES(ELC)'!T32</f>
        <v>3.9610536811078729</v>
      </c>
      <c r="W106" s="39">
        <f>'IDEES(ELC)'!U32</f>
        <v>164.53700000000001</v>
      </c>
      <c r="X106" s="39">
        <f>'IDEES(ELC)'!V32</f>
        <v>3.9633600000000002</v>
      </c>
      <c r="Y106" s="39">
        <f>'IDEES(ELC)'!W32</f>
        <v>5.36592</v>
      </c>
      <c r="Z106" s="39">
        <f>'IDEES(ELC)'!X32</f>
        <v>4.2464500000000003</v>
      </c>
      <c r="AA106" s="39">
        <f>'IDEES(ELC)'!Y32</f>
        <v>1.0001599999999999</v>
      </c>
      <c r="AB106" s="39">
        <f>'IDEES(ELC)'!Z32</f>
        <v>75.768299999999996</v>
      </c>
      <c r="AC106" s="39">
        <f>'IDEES(ELC)'!AA32</f>
        <v>38.741205884308016</v>
      </c>
      <c r="AD106" s="39">
        <f>'IDEES(ELC)'!AB32</f>
        <v>52.921500000000002</v>
      </c>
      <c r="AE106" s="39">
        <f>'IDEES(ELC)'!AC32</f>
        <v>30.930299999999999</v>
      </c>
      <c r="AF106" s="39">
        <f>'IDEES(ELC)'!AD32</f>
        <v>12.560700000000001</v>
      </c>
      <c r="AG106" s="39">
        <f>'IDEES(ELC)'!AE32</f>
        <v>68.474999999999994</v>
      </c>
      <c r="AH106" s="39">
        <f>'IDEES(ELC)'!AF32</f>
        <v>5.8615199999999996</v>
      </c>
      <c r="AI106" s="39">
        <f>'IDEES(ELC)'!AG32</f>
        <v>10.0276</v>
      </c>
      <c r="AJ106" s="39">
        <f>'IDEES(ELC)'!AH32</f>
        <v>177.32499999999999</v>
      </c>
      <c r="AK106" s="39">
        <f>'IDEES(ELC)'!AI32</f>
        <v>1.5661185259228838</v>
      </c>
      <c r="AL106" s="39">
        <f>'IDEES(ELC)'!AJ32</f>
        <v>2.6364720446397234</v>
      </c>
      <c r="AM106" s="39">
        <f>'IDEES(ELC)'!AK32</f>
        <v>1.5411705315642392E-2</v>
      </c>
      <c r="AN106" s="39">
        <f>'IDEES(ELC)'!AL32</f>
        <v>2.0946991299163473</v>
      </c>
      <c r="AO106" s="39">
        <f>'IDEES(ELC)'!AM32</f>
        <v>8.3617369726437758</v>
      </c>
      <c r="AP106" s="39">
        <f>'IDEES(ELC)'!AN32</f>
        <v>1.0009667890497849</v>
      </c>
    </row>
    <row r="107" spans="1:42" x14ac:dyDescent="0.25">
      <c r="E107" t="str">
        <f>TechComm!C12</f>
        <v>NR_ICTM</v>
      </c>
      <c r="F107" s="39">
        <f>'IDEES(ELC)'!D33</f>
        <v>827.70600000000002</v>
      </c>
      <c r="G107" s="39">
        <f>'IDEES(ELC)'!E33</f>
        <v>1443.26</v>
      </c>
      <c r="H107" s="39">
        <f>'IDEES(ELC)'!F33</f>
        <v>367.108</v>
      </c>
      <c r="I107" s="39">
        <f>'IDEES(ELC)'!G33</f>
        <v>1276.5867538082298</v>
      </c>
      <c r="J107" s="39">
        <f>'IDEES(ELC)'!H33</f>
        <v>95.837500000000006</v>
      </c>
      <c r="K107" s="39">
        <f>'IDEES(ELC)'!I33</f>
        <v>1066.68</v>
      </c>
      <c r="L107" s="39">
        <f>'IDEES(ELC)'!J33</f>
        <v>16358.2</v>
      </c>
      <c r="M107" s="39">
        <f>'IDEES(ELC)'!K33</f>
        <v>774.19799999999998</v>
      </c>
      <c r="N107" s="39">
        <f>'IDEES(ELC)'!L33</f>
        <v>136.131</v>
      </c>
      <c r="O107" s="39">
        <f>'IDEES(ELC)'!M33</f>
        <v>5092.32</v>
      </c>
      <c r="P107" s="39">
        <f>'IDEES(ELC)'!N33</f>
        <v>770.99800000000005</v>
      </c>
      <c r="Q107" s="39">
        <f>'IDEES(ELC)'!O33</f>
        <v>8528.51</v>
      </c>
      <c r="R107" s="39">
        <f>'IDEES(ELC)'!P33</f>
        <v>937.05100000000004</v>
      </c>
      <c r="S107" s="39">
        <f>'IDEES(ELC)'!Q33</f>
        <v>324.34899999999999</v>
      </c>
      <c r="T107" s="39">
        <f>'IDEES(ELC)'!R33</f>
        <v>837.23800000000006</v>
      </c>
      <c r="U107" s="39">
        <f>'IDEES(ELC)'!S33</f>
        <v>579.04499999999996</v>
      </c>
      <c r="V107" s="39">
        <f>'IDEES(ELC)'!T33</f>
        <v>98.864660464517613</v>
      </c>
      <c r="W107" s="39">
        <f>'IDEES(ELC)'!U33</f>
        <v>5908.29</v>
      </c>
      <c r="X107" s="39">
        <f>'IDEES(ELC)'!V33</f>
        <v>195.38300000000001</v>
      </c>
      <c r="Y107" s="39">
        <f>'IDEES(ELC)'!W33</f>
        <v>133.09299999999999</v>
      </c>
      <c r="Z107" s="39">
        <f>'IDEES(ELC)'!X33</f>
        <v>141.494</v>
      </c>
      <c r="AA107" s="39">
        <f>'IDEES(ELC)'!Y33</f>
        <v>44.1462</v>
      </c>
      <c r="AB107" s="39">
        <f>'IDEES(ELC)'!Z33</f>
        <v>2557.19</v>
      </c>
      <c r="AC107" s="39">
        <f>'IDEES(ELC)'!AA33</f>
        <v>966.94881566634763</v>
      </c>
      <c r="AD107" s="39">
        <f>'IDEES(ELC)'!AB33</f>
        <v>3371.76</v>
      </c>
      <c r="AE107" s="39">
        <f>'IDEES(ELC)'!AC33</f>
        <v>991.32100000000003</v>
      </c>
      <c r="AF107" s="39">
        <f>'IDEES(ELC)'!AD33</f>
        <v>526.70600000000002</v>
      </c>
      <c r="AG107" s="39">
        <f>'IDEES(ELC)'!AE33</f>
        <v>1709.08</v>
      </c>
      <c r="AH107" s="39">
        <f>'IDEES(ELC)'!AF33</f>
        <v>181.03899999999999</v>
      </c>
      <c r="AI107" s="39">
        <f>'IDEES(ELC)'!AG33</f>
        <v>545.66300000000001</v>
      </c>
      <c r="AJ107" s="39">
        <f>'IDEES(ELC)'!AH33</f>
        <v>6986.93</v>
      </c>
      <c r="AK107" s="39">
        <f>'IDEES(ELC)'!AI33</f>
        <v>72.749603459372665</v>
      </c>
      <c r="AL107" s="39">
        <f>'IDEES(ELC)'!AJ33</f>
        <v>122.46984669709842</v>
      </c>
      <c r="AM107" s="39">
        <f>'IDEES(ELC)'!AK33</f>
        <v>0.71590714992978621</v>
      </c>
      <c r="AN107" s="39">
        <f>'IDEES(ELC)'!AL33</f>
        <v>97.303319350179805</v>
      </c>
      <c r="AO107" s="39">
        <f>'IDEES(ELC)'!AM33</f>
        <v>388.42082442830605</v>
      </c>
      <c r="AP107" s="39">
        <f>'IDEES(ELC)'!AN33</f>
        <v>46.497079099720096</v>
      </c>
    </row>
    <row r="108" spans="1:42" x14ac:dyDescent="0.25">
      <c r="E108" t="str">
        <f>TechComm!C13</f>
        <v>NR_Refrig</v>
      </c>
      <c r="F108" s="39">
        <f>'IDEES(ELC)'!D34</f>
        <v>224.35599999999999</v>
      </c>
      <c r="G108" s="39">
        <f>'IDEES(ELC)'!E34</f>
        <v>363.43900000000002</v>
      </c>
      <c r="H108" s="39">
        <f>'IDEES(ELC)'!F34</f>
        <v>139.608</v>
      </c>
      <c r="I108" s="39">
        <f>'IDEES(ELC)'!G34</f>
        <v>346.02853880169914</v>
      </c>
      <c r="J108" s="39">
        <f>'IDEES(ELC)'!H34</f>
        <v>24.0136</v>
      </c>
      <c r="K108" s="39">
        <f>'IDEES(ELC)'!I34</f>
        <v>228.74799999999999</v>
      </c>
      <c r="L108" s="39">
        <f>'IDEES(ELC)'!J34</f>
        <v>2361.44</v>
      </c>
      <c r="M108" s="39">
        <f>'IDEES(ELC)'!K34</f>
        <v>190.554</v>
      </c>
      <c r="N108" s="39">
        <f>'IDEES(ELC)'!L34</f>
        <v>31.081299999999999</v>
      </c>
      <c r="O108" s="39">
        <f>'IDEES(ELC)'!M34</f>
        <v>1339.08</v>
      </c>
      <c r="P108" s="39">
        <f>'IDEES(ELC)'!N34</f>
        <v>217.524</v>
      </c>
      <c r="Q108" s="39">
        <f>'IDEES(ELC)'!O34</f>
        <v>2789.41</v>
      </c>
      <c r="R108" s="39">
        <f>'IDEES(ELC)'!P34</f>
        <v>238.648</v>
      </c>
      <c r="S108" s="39">
        <f>'IDEES(ELC)'!Q34</f>
        <v>97.724999999999994</v>
      </c>
      <c r="T108" s="39">
        <f>'IDEES(ELC)'!R34</f>
        <v>195.565</v>
      </c>
      <c r="U108" s="39">
        <f>'IDEES(ELC)'!S34</f>
        <v>124.34699999999999</v>
      </c>
      <c r="V108" s="39">
        <f>'IDEES(ELC)'!T34</f>
        <v>19.787278077758064</v>
      </c>
      <c r="W108" s="39">
        <f>'IDEES(ELC)'!U34</f>
        <v>1580.18</v>
      </c>
      <c r="X108" s="39">
        <f>'IDEES(ELC)'!V34</f>
        <v>46.280999999999999</v>
      </c>
      <c r="Y108" s="39">
        <f>'IDEES(ELC)'!W34</f>
        <v>17.2562</v>
      </c>
      <c r="Z108" s="39">
        <f>'IDEES(ELC)'!X34</f>
        <v>41.078600000000002</v>
      </c>
      <c r="AA108" s="39">
        <f>'IDEES(ELC)'!Y34</f>
        <v>11.0055</v>
      </c>
      <c r="AB108" s="39">
        <f>'IDEES(ELC)'!Z34</f>
        <v>508.69499999999999</v>
      </c>
      <c r="AC108" s="39">
        <f>'IDEES(ELC)'!AA34</f>
        <v>193.53007447404076</v>
      </c>
      <c r="AD108" s="39">
        <f>'IDEES(ELC)'!AB34</f>
        <v>786.80200000000002</v>
      </c>
      <c r="AE108" s="39">
        <f>'IDEES(ELC)'!AC34</f>
        <v>298.84899999999999</v>
      </c>
      <c r="AF108" s="39">
        <f>'IDEES(ELC)'!AD34</f>
        <v>144.25299999999999</v>
      </c>
      <c r="AG108" s="39">
        <f>'IDEES(ELC)'!AE34</f>
        <v>342.06400000000002</v>
      </c>
      <c r="AH108" s="39">
        <f>'IDEES(ELC)'!AF34</f>
        <v>48.578299999999999</v>
      </c>
      <c r="AI108" s="39">
        <f>'IDEES(ELC)'!AG34</f>
        <v>93.684200000000004</v>
      </c>
      <c r="AJ108" s="39">
        <f>'IDEES(ELC)'!AH34</f>
        <v>1948.57</v>
      </c>
      <c r="AK108" s="39">
        <f>'IDEES(ELC)'!AI34</f>
        <v>25.812248300175696</v>
      </c>
      <c r="AL108" s="39">
        <f>'IDEES(ELC)'!AJ34</f>
        <v>43.45346148856131</v>
      </c>
      <c r="AM108" s="39">
        <f>'IDEES(ELC)'!AK34</f>
        <v>0.25401063696764381</v>
      </c>
      <c r="AN108" s="39">
        <f>'IDEES(ELC)'!AL34</f>
        <v>34.524139240164459</v>
      </c>
      <c r="AO108" s="39">
        <f>'IDEES(ELC)'!AM34</f>
        <v>137.8153871409273</v>
      </c>
      <c r="AP108" s="39">
        <f>'IDEES(ELC)'!AN34</f>
        <v>16.497604026462344</v>
      </c>
    </row>
    <row r="109" spans="1:42" x14ac:dyDescent="0.25">
      <c r="E109" t="str">
        <f>TechComm!C14</f>
        <v>NR_StLight</v>
      </c>
      <c r="F109" s="39">
        <f>'IDEES(ELC)'!D35</f>
        <v>831.41300000000001</v>
      </c>
      <c r="G109" s="39">
        <f>'IDEES(ELC)'!E35</f>
        <v>1069.1199999999999</v>
      </c>
      <c r="H109" s="39">
        <f>'IDEES(ELC)'!F35</f>
        <v>473.27100000000002</v>
      </c>
      <c r="I109" s="39">
        <f>'IDEES(ELC)'!G35</f>
        <v>1282.3041306260457</v>
      </c>
      <c r="J109" s="39">
        <f>'IDEES(ELC)'!H35</f>
        <v>91.433700000000002</v>
      </c>
      <c r="K109" s="39">
        <f>'IDEES(ELC)'!I35</f>
        <v>936.5</v>
      </c>
      <c r="L109" s="39">
        <f>'IDEES(ELC)'!J35</f>
        <v>8675.8700000000008</v>
      </c>
      <c r="M109" s="39">
        <f>'IDEES(ELC)'!K35</f>
        <v>671.78800000000001</v>
      </c>
      <c r="N109" s="39">
        <f>'IDEES(ELC)'!L35</f>
        <v>73.611699999999999</v>
      </c>
      <c r="O109" s="39">
        <f>'IDEES(ELC)'!M35</f>
        <v>5375.46</v>
      </c>
      <c r="P109" s="39">
        <f>'IDEES(ELC)'!N35</f>
        <v>724.74400000000003</v>
      </c>
      <c r="Q109" s="39">
        <f>'IDEES(ELC)'!O35</f>
        <v>7316.52</v>
      </c>
      <c r="R109" s="39">
        <f>'IDEES(ELC)'!P35</f>
        <v>810.98800000000006</v>
      </c>
      <c r="S109" s="39">
        <f>'IDEES(ELC)'!Q35</f>
        <v>327.86399999999998</v>
      </c>
      <c r="T109" s="39">
        <f>'IDEES(ELC)'!R35</f>
        <v>746.77599999999995</v>
      </c>
      <c r="U109" s="39">
        <f>'IDEES(ELC)'!S35</f>
        <v>557.49099999999999</v>
      </c>
      <c r="V109" s="39">
        <f>'IDEES(ELC)'!T35</f>
        <v>81.883757827216172</v>
      </c>
      <c r="W109" s="39">
        <f>'IDEES(ELC)'!U35</f>
        <v>6198.98</v>
      </c>
      <c r="X109" s="39">
        <f>'IDEES(ELC)'!V35</f>
        <v>176.589</v>
      </c>
      <c r="Y109" s="39">
        <f>'IDEES(ELC)'!W35</f>
        <v>81.567700000000002</v>
      </c>
      <c r="Z109" s="39">
        <f>'IDEES(ELC)'!X35</f>
        <v>146.49600000000001</v>
      </c>
      <c r="AA109" s="39">
        <f>'IDEES(ELC)'!Y35</f>
        <v>41.179099999999998</v>
      </c>
      <c r="AB109" s="39">
        <f>'IDEES(ELC)'!Z35</f>
        <v>2168.02</v>
      </c>
      <c r="AC109" s="39">
        <f>'IDEES(ELC)'!AA35</f>
        <v>800.86658145913884</v>
      </c>
      <c r="AD109" s="39">
        <f>'IDEES(ELC)'!AB35</f>
        <v>2635.46</v>
      </c>
      <c r="AE109" s="39">
        <f>'IDEES(ELC)'!AC35</f>
        <v>1085.07</v>
      </c>
      <c r="AF109" s="39">
        <f>'IDEES(ELC)'!AD35</f>
        <v>737.16600000000005</v>
      </c>
      <c r="AG109" s="39">
        <f>'IDEES(ELC)'!AE35</f>
        <v>1415.53</v>
      </c>
      <c r="AH109" s="39">
        <f>'IDEES(ELC)'!AF35</f>
        <v>170.059</v>
      </c>
      <c r="AI109" s="39">
        <f>'IDEES(ELC)'!AG35</f>
        <v>335.31700000000001</v>
      </c>
      <c r="AJ109" s="39">
        <f>'IDEES(ELC)'!AH35</f>
        <v>7253.84</v>
      </c>
      <c r="AK109" s="39">
        <f>'IDEES(ELC)'!AI35</f>
        <v>78.110346595214139</v>
      </c>
      <c r="AL109" s="39">
        <f>'IDEES(ELC)'!AJ35</f>
        <v>131.49435485672942</v>
      </c>
      <c r="AM109" s="39">
        <f>'IDEES(ELC)'!AK35</f>
        <v>0.76866062427730175</v>
      </c>
      <c r="AN109" s="39">
        <f>'IDEES(ELC)'!AL35</f>
        <v>104.47336669748071</v>
      </c>
      <c r="AO109" s="39">
        <f>'IDEES(ELC)'!AM35</f>
        <v>417.04261986578581</v>
      </c>
      <c r="AP109" s="39">
        <f>'IDEES(ELC)'!AN35</f>
        <v>49.923336917877187</v>
      </c>
    </row>
    <row r="110" spans="1:42" x14ac:dyDescent="0.25">
      <c r="E110" t="str">
        <f>TechComm!C15</f>
        <v>NR_Vent</v>
      </c>
      <c r="F110" s="39">
        <f>'IDEES(ELC)'!D36</f>
        <v>54.5929</v>
      </c>
      <c r="G110" s="39">
        <f>'IDEES(ELC)'!E36</f>
        <v>82.012500000000003</v>
      </c>
      <c r="H110" s="39">
        <f>'IDEES(ELC)'!F36</f>
        <v>25.3781</v>
      </c>
      <c r="I110" s="39">
        <f>'IDEES(ELC)'!G36</f>
        <v>84.199671129576572</v>
      </c>
      <c r="J110" s="39">
        <f>'IDEES(ELC)'!H36</f>
        <v>7.7354000000000003</v>
      </c>
      <c r="K110" s="39">
        <f>'IDEES(ELC)'!I36</f>
        <v>53.342300000000002</v>
      </c>
      <c r="L110" s="39">
        <f>'IDEES(ELC)'!J36</f>
        <v>835.47199999999998</v>
      </c>
      <c r="M110" s="39">
        <f>'IDEES(ELC)'!K36</f>
        <v>49.880800000000001</v>
      </c>
      <c r="N110" s="39">
        <f>'IDEES(ELC)'!L36</f>
        <v>7.6493200000000003</v>
      </c>
      <c r="O110" s="39">
        <f>'IDEES(ELC)'!M36</f>
        <v>338.935</v>
      </c>
      <c r="P110" s="39">
        <f>'IDEES(ELC)'!N36</f>
        <v>61.967799999999997</v>
      </c>
      <c r="Q110" s="39">
        <f>'IDEES(ELC)'!O36</f>
        <v>497.05799999999999</v>
      </c>
      <c r="R110" s="39">
        <f>'IDEES(ELC)'!P36</f>
        <v>61.097999999999999</v>
      </c>
      <c r="S110" s="39">
        <f>'IDEES(ELC)'!Q36</f>
        <v>17.779299999999999</v>
      </c>
      <c r="T110" s="39">
        <f>'IDEES(ELC)'!R36</f>
        <v>44.526000000000003</v>
      </c>
      <c r="U110" s="39">
        <f>'IDEES(ELC)'!S36</f>
        <v>44.070900000000002</v>
      </c>
      <c r="V110" s="39">
        <f>'IDEES(ELC)'!T36</f>
        <v>7.6000747102591566</v>
      </c>
      <c r="W110" s="39">
        <f>'IDEES(ELC)'!U36</f>
        <v>343.61700000000002</v>
      </c>
      <c r="X110" s="39">
        <f>'IDEES(ELC)'!V36</f>
        <v>10.8636</v>
      </c>
      <c r="Y110" s="39">
        <f>'IDEES(ELC)'!W36</f>
        <v>9.66526</v>
      </c>
      <c r="Z110" s="39">
        <f>'IDEES(ELC)'!X36</f>
        <v>8.7515300000000007</v>
      </c>
      <c r="AA110" s="39">
        <f>'IDEES(ELC)'!Y36</f>
        <v>1.95817</v>
      </c>
      <c r="AB110" s="39">
        <f>'IDEES(ELC)'!Z36</f>
        <v>148.34399999999999</v>
      </c>
      <c r="AC110" s="39">
        <f>'IDEES(ELC)'!AA36</f>
        <v>74.332761631223676</v>
      </c>
      <c r="AD110" s="39">
        <f>'IDEES(ELC)'!AB36</f>
        <v>145.05799999999999</v>
      </c>
      <c r="AE110" s="39">
        <f>'IDEES(ELC)'!AC36</f>
        <v>60.557099999999998</v>
      </c>
      <c r="AF110" s="39">
        <f>'IDEES(ELC)'!AD36</f>
        <v>28.931799999999999</v>
      </c>
      <c r="AG110" s="39">
        <f>'IDEES(ELC)'!AE36</f>
        <v>131.38300000000001</v>
      </c>
      <c r="AH110" s="39">
        <f>'IDEES(ELC)'!AF36</f>
        <v>12.910500000000001</v>
      </c>
      <c r="AI110" s="39">
        <f>'IDEES(ELC)'!AG36</f>
        <v>25.522500000000001</v>
      </c>
      <c r="AJ110" s="39">
        <f>'IDEES(ELC)'!AH36</f>
        <v>416.613</v>
      </c>
      <c r="AK110" s="39">
        <f>'IDEES(ELC)'!AI36</f>
        <v>4.0664146175875224</v>
      </c>
      <c r="AL110" s="39">
        <f>'IDEES(ELC)'!AJ36</f>
        <v>6.8455792353686391</v>
      </c>
      <c r="AM110" s="39">
        <f>'IDEES(ELC)'!AK36</f>
        <v>4.0016373435432732E-2</v>
      </c>
      <c r="AN110" s="39">
        <f>'IDEES(ELC)'!AL36</f>
        <v>5.438870060182869</v>
      </c>
      <c r="AO110" s="39">
        <f>'IDEES(ELC)'!AM36</f>
        <v>21.711185259074689</v>
      </c>
      <c r="AP110" s="39">
        <f>'IDEES(ELC)'!AN36</f>
        <v>2.599002511839335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AQ54"/>
  <sheetViews>
    <sheetView zoomScaleNormal="100" workbookViewId="0"/>
  </sheetViews>
  <sheetFormatPr defaultColWidth="13.5703125" defaultRowHeight="15" x14ac:dyDescent="0.25"/>
  <cols>
    <col min="1" max="1" width="5.42578125" style="21" customWidth="1"/>
    <col min="2" max="2" width="13.5703125" style="21"/>
    <col min="3" max="3" width="17.7109375" style="21" bestFit="1" customWidth="1"/>
    <col min="4" max="4" width="15.28515625" style="21" bestFit="1" customWidth="1"/>
    <col min="5" max="5" width="11.140625" style="21" bestFit="1" customWidth="1"/>
    <col min="6" max="6" width="9.7109375" style="21" bestFit="1" customWidth="1"/>
    <col min="7" max="7" width="7.28515625" style="21" customWidth="1"/>
    <col min="8" max="8" width="8.28515625" style="21" bestFit="1" customWidth="1"/>
    <col min="9" max="10" width="7.28515625" style="21" customWidth="1"/>
    <col min="11" max="11" width="8.28515625" style="21" bestFit="1" customWidth="1"/>
    <col min="12" max="21" width="7.28515625" style="21" customWidth="1"/>
    <col min="22" max="22" width="8.28515625" style="21" bestFit="1" customWidth="1"/>
    <col min="23" max="24" width="7.28515625" style="21" customWidth="1"/>
    <col min="25" max="26" width="8.28515625" style="21" bestFit="1" customWidth="1"/>
    <col min="27" max="27" width="7.28515625" style="21" customWidth="1"/>
    <col min="28" max="28" width="8.28515625" style="21" bestFit="1" customWidth="1"/>
    <col min="29" max="31" width="7.28515625" style="21" customWidth="1"/>
    <col min="32" max="32" width="8.28515625" style="21" bestFit="1" customWidth="1"/>
    <col min="33" max="43" width="7.28515625" style="21" customWidth="1"/>
    <col min="44" max="44" width="4" style="21" bestFit="1" customWidth="1"/>
    <col min="45" max="16384" width="13.5703125" style="21"/>
  </cols>
  <sheetData>
    <row r="4" spans="1:43" x14ac:dyDescent="0.25">
      <c r="F4" s="24" t="s">
        <v>411</v>
      </c>
      <c r="G4" s="24"/>
    </row>
    <row r="5" spans="1:43" ht="15.75" thickBot="1" x14ac:dyDescent="0.3">
      <c r="D5" s="178" t="s">
        <v>42</v>
      </c>
      <c r="E5" s="178" t="s">
        <v>48</v>
      </c>
      <c r="F5" s="178" t="s">
        <v>127</v>
      </c>
      <c r="G5" s="177" t="s">
        <v>0</v>
      </c>
      <c r="H5" s="177" t="s">
        <v>1</v>
      </c>
      <c r="I5" s="177" t="s">
        <v>2</v>
      </c>
      <c r="J5" s="177" t="s">
        <v>33</v>
      </c>
      <c r="K5" s="177" t="s">
        <v>3</v>
      </c>
      <c r="L5" s="177" t="s">
        <v>4</v>
      </c>
      <c r="M5" s="177" t="s">
        <v>5</v>
      </c>
      <c r="N5" s="177" t="s">
        <v>6</v>
      </c>
      <c r="O5" s="177" t="s">
        <v>7</v>
      </c>
      <c r="P5" s="177" t="s">
        <v>9</v>
      </c>
      <c r="Q5" s="177" t="s">
        <v>10</v>
      </c>
      <c r="R5" s="177" t="s">
        <v>11</v>
      </c>
      <c r="S5" s="177" t="s">
        <v>8</v>
      </c>
      <c r="T5" s="177" t="s">
        <v>12</v>
      </c>
      <c r="U5" s="177" t="s">
        <v>13</v>
      </c>
      <c r="V5" s="177" t="s">
        <v>14</v>
      </c>
      <c r="W5" s="177" t="s">
        <v>15</v>
      </c>
      <c r="X5" s="177" t="s">
        <v>16</v>
      </c>
      <c r="Y5" s="177" t="s">
        <v>17</v>
      </c>
      <c r="Z5" s="177" t="s">
        <v>18</v>
      </c>
      <c r="AA5" s="177" t="s">
        <v>19</v>
      </c>
      <c r="AB5" s="177" t="s">
        <v>20</v>
      </c>
      <c r="AC5" s="177" t="s">
        <v>21</v>
      </c>
      <c r="AD5" s="177" t="s">
        <v>22</v>
      </c>
      <c r="AE5" s="177" t="s">
        <v>23</v>
      </c>
      <c r="AF5" s="177" t="s">
        <v>24</v>
      </c>
      <c r="AG5" s="177" t="s">
        <v>25</v>
      </c>
      <c r="AH5" s="177" t="s">
        <v>26</v>
      </c>
      <c r="AI5" s="177" t="s">
        <v>27</v>
      </c>
      <c r="AJ5" s="177" t="s">
        <v>28</v>
      </c>
      <c r="AK5" s="177" t="s">
        <v>29</v>
      </c>
      <c r="AL5" s="177" t="s">
        <v>121</v>
      </c>
      <c r="AM5" s="177" t="s">
        <v>122</v>
      </c>
      <c r="AN5" s="177" t="s">
        <v>124</v>
      </c>
      <c r="AO5" s="177" t="s">
        <v>125</v>
      </c>
      <c r="AP5" s="177" t="s">
        <v>126</v>
      </c>
      <c r="AQ5" s="177" t="s">
        <v>123</v>
      </c>
    </row>
    <row r="6" spans="1:43" x14ac:dyDescent="0.25">
      <c r="D6" s="21" t="str">
        <f>TechComm!L4</f>
        <v>NRbldg-Hosp</v>
      </c>
      <c r="E6" s="21" t="str">
        <f>TechComm!C4</f>
        <v>NR_Hosp</v>
      </c>
      <c r="G6" s="153">
        <f>Areas_Entranze_BPIE!B67/1000</f>
        <v>4.5699690520000003</v>
      </c>
      <c r="H6" s="153">
        <f>Areas_Entranze_BPIE!C67/1000</f>
        <v>25.700716050977359</v>
      </c>
      <c r="I6" s="153">
        <f>Areas_Entranze_BPIE!D67/1000</f>
        <v>4.04</v>
      </c>
      <c r="J6" s="153">
        <f>Areas_Entranze_BPIE!E67/1000</f>
        <v>5.6389075288589465</v>
      </c>
      <c r="K6" s="153">
        <f>Areas_Entranze_BPIE!F67/1000</f>
        <v>0.25635961929860723</v>
      </c>
      <c r="L6" s="153">
        <f>Areas_Entranze_BPIE!G67/1000</f>
        <v>5.1420000000000003</v>
      </c>
      <c r="M6" s="153">
        <f>Areas_Entranze_BPIE!H67/1000</f>
        <v>64.373999999999995</v>
      </c>
      <c r="N6" s="153">
        <f>Areas_Entranze_BPIE!I67/1000</f>
        <v>3.6669999999999998</v>
      </c>
      <c r="O6" s="153">
        <f>Areas_Entranze_BPIE!J67/1000</f>
        <v>0.53800000000000003</v>
      </c>
      <c r="P6" s="153">
        <f>Areas_Entranze_BPIE!K67/1000</f>
        <v>19.056000000000001</v>
      </c>
      <c r="Q6" s="153">
        <f>Areas_Entranze_BPIE!L67/1000</f>
        <v>8.4260000000000002</v>
      </c>
      <c r="R6" s="153">
        <f>Areas_Entranze_BPIE!M67/1000</f>
        <v>116.864</v>
      </c>
      <c r="S6" s="153">
        <f>Areas_Entranze_BPIE!N67/1000</f>
        <v>1.96</v>
      </c>
      <c r="T6" s="153">
        <f>Areas_Entranze_BPIE!O67/1000</f>
        <v>3.15</v>
      </c>
      <c r="U6" s="153">
        <f>Areas_Entranze_BPIE!P67/1000</f>
        <v>11.236000000000001</v>
      </c>
      <c r="V6" s="153">
        <f>Areas_Entranze_BPIE!Q67/1000</f>
        <v>2.7957309775145771</v>
      </c>
      <c r="W6" s="153">
        <f>Areas_Entranze_BPIE!R67/1000</f>
        <v>1.0744942417406487</v>
      </c>
      <c r="X6" s="153">
        <f>Areas_Entranze_BPIE!S67/1000</f>
        <v>31.038419999999999</v>
      </c>
      <c r="Y6" s="153">
        <f>Areas_Entranze_BPIE!T67/1000</f>
        <v>2.7927300000000002</v>
      </c>
      <c r="Z6" s="153">
        <f>Areas_Entranze_BPIE!U67/1000</f>
        <v>1.1946464798554448</v>
      </c>
      <c r="AA6" s="153">
        <f>Areas_Entranze_BPIE!V67/1000</f>
        <v>1.3280000000000001</v>
      </c>
      <c r="AB6" s="153">
        <f>Areas_Entranze_BPIE!W67/1000</f>
        <v>4.7529948008047725E-2</v>
      </c>
      <c r="AC6" s="153">
        <f>Areas_Entranze_BPIE!X67/1000</f>
        <v>5.4160000000000004</v>
      </c>
      <c r="AD6" s="153">
        <f>Areas_Entranze_BPIE!Y67/1000</f>
        <v>11.750651477792916</v>
      </c>
      <c r="AE6" s="153">
        <f>Areas_Entranze_BPIE!Z67/1000</f>
        <v>10.247999999999999</v>
      </c>
      <c r="AF6" s="153">
        <f>Areas_Entranze_BPIE!AA67/1000</f>
        <v>3.4200713357075792</v>
      </c>
      <c r="AG6" s="153">
        <f>Areas_Entranze_BPIE!AB67/1000</f>
        <v>9.25</v>
      </c>
      <c r="AH6" s="153">
        <f>Areas_Entranze_BPIE!AC67/1000</f>
        <v>19.146999999999998</v>
      </c>
      <c r="AI6" s="153">
        <f>Areas_Entranze_BPIE!AD67/1000</f>
        <v>1.2430000000000001</v>
      </c>
      <c r="AJ6" s="153">
        <f>Areas_Entranze_BPIE!AE67/1000</f>
        <v>6.73</v>
      </c>
      <c r="AK6" s="153">
        <f>Areas_Entranze_BPIE!AF67/1000</f>
        <v>23.268000000000001</v>
      </c>
      <c r="AL6" s="153">
        <f>Areas_Entranze_BPIE!AG67/1000</f>
        <v>0.27767905741145976</v>
      </c>
      <c r="AM6" s="153">
        <f>Areas_Entranze_BPIE!AH67/1000</f>
        <v>0.67945643596713601</v>
      </c>
      <c r="AN6" s="153">
        <f>Areas_Entranze_BPIE!AI67/1000</f>
        <v>2.9917815178845428E-3</v>
      </c>
      <c r="AO6" s="153">
        <f>Areas_Entranze_BPIE!AJ67/1000</f>
        <v>0.49677715694226598</v>
      </c>
      <c r="AP6" s="153">
        <f>Areas_Entranze_BPIE!AK67/1000</f>
        <v>2.0523982694370515</v>
      </c>
      <c r="AQ6" s="153">
        <f>Areas_Entranze_BPIE!AL67/1000</f>
        <v>0.22316241534447115</v>
      </c>
    </row>
    <row r="7" spans="1:43" x14ac:dyDescent="0.25">
      <c r="D7" s="21" t="str">
        <f>TechComm!L5</f>
        <v>NRbldg-HoRest</v>
      </c>
      <c r="E7" s="21" t="str">
        <f>TechComm!C5</f>
        <v>NR_HoRest</v>
      </c>
      <c r="G7" s="153">
        <f>Areas_Entranze_BPIE!B66/1000</f>
        <v>36.346693561999999</v>
      </c>
      <c r="H7" s="153">
        <f>Areas_Entranze_BPIE!C66/1000</f>
        <v>12.595735535131954</v>
      </c>
      <c r="I7" s="153">
        <f>Areas_Entranze_BPIE!D66/1000</f>
        <v>1.2</v>
      </c>
      <c r="J7" s="153">
        <f>Areas_Entranze_BPIE!E66/1000</f>
        <v>42.373016633955672</v>
      </c>
      <c r="K7" s="153">
        <f>Areas_Entranze_BPIE!F66/1000</f>
        <v>3.1671023211208378</v>
      </c>
      <c r="L7" s="153">
        <f>Areas_Entranze_BPIE!G66/1000</f>
        <v>1.4790000000000001</v>
      </c>
      <c r="M7" s="153">
        <f>Areas_Entranze_BPIE!H66/1000</f>
        <v>284.60000000000002</v>
      </c>
      <c r="N7" s="153">
        <f>Areas_Entranze_BPIE!I66/1000</f>
        <v>5.3209999999999997</v>
      </c>
      <c r="O7" s="153">
        <f>Areas_Entranze_BPIE!J66/1000</f>
        <v>0.57199999999999995</v>
      </c>
      <c r="P7" s="153">
        <f>Areas_Entranze_BPIE!K66/1000</f>
        <v>36.218000000000004</v>
      </c>
      <c r="Q7" s="153">
        <f>Areas_Entranze_BPIE!L66/1000</f>
        <v>5.9859999999999998</v>
      </c>
      <c r="R7" s="153">
        <f>Areas_Entranze_BPIE!M66/1000</f>
        <v>64.119</v>
      </c>
      <c r="S7" s="153">
        <f>Areas_Entranze_BPIE!N66/1000</f>
        <v>26.056999999999999</v>
      </c>
      <c r="T7" s="153">
        <f>Areas_Entranze_BPIE!O66/1000</f>
        <v>8.7780000000000005</v>
      </c>
      <c r="U7" s="153">
        <f>Areas_Entranze_BPIE!P66/1000</f>
        <v>28.463000000000001</v>
      </c>
      <c r="V7" s="153">
        <f>Areas_Entranze_BPIE!Q66/1000</f>
        <v>6.5120185421563859</v>
      </c>
      <c r="W7" s="153">
        <f>Areas_Entranze_BPIE!R66/1000</f>
        <v>0.32715699906268386</v>
      </c>
      <c r="X7" s="153">
        <f>Areas_Entranze_BPIE!S66/1000</f>
        <v>41.389000000000003</v>
      </c>
      <c r="Y7" s="153">
        <f>Areas_Entranze_BPIE!T66/1000</f>
        <v>2.2448778741442612</v>
      </c>
      <c r="Z7" s="153">
        <f>Areas_Entranze_BPIE!U66/1000</f>
        <v>1.3372517528915484</v>
      </c>
      <c r="AA7" s="153">
        <f>Areas_Entranze_BPIE!V66/1000</f>
        <v>1.431</v>
      </c>
      <c r="AB7" s="153">
        <f>Areas_Entranze_BPIE!W66/1000</f>
        <v>0.72452379154769364</v>
      </c>
      <c r="AC7" s="153">
        <f>Areas_Entranze_BPIE!X66/1000</f>
        <v>13.352</v>
      </c>
      <c r="AD7" s="153">
        <f>Areas_Entranze_BPIE!Y66/1000</f>
        <v>4.5773725610572447</v>
      </c>
      <c r="AE7" s="153">
        <f>Areas_Entranze_BPIE!Z66/1000</f>
        <v>42.692999999999998</v>
      </c>
      <c r="AF7" s="153">
        <f>Areas_Entranze_BPIE!AA66/1000</f>
        <v>6.4496276002986175</v>
      </c>
      <c r="AG7" s="153">
        <f>Areas_Entranze_BPIE!AB66/1000</f>
        <v>5.17</v>
      </c>
      <c r="AH7" s="153">
        <f>Areas_Entranze_BPIE!AC66/1000</f>
        <v>6.4580000000000002</v>
      </c>
      <c r="AI7" s="153">
        <f>Areas_Entranze_BPIE!AD66/1000</f>
        <v>3.0049999999999999</v>
      </c>
      <c r="AJ7" s="153">
        <f>Areas_Entranze_BPIE!AE66/1000</f>
        <v>5.6050000000000004</v>
      </c>
      <c r="AK7" s="153">
        <f>Areas_Entranze_BPIE!AF66/1000</f>
        <v>67.399000000000001</v>
      </c>
      <c r="AL7" s="153">
        <f>Areas_Entranze_BPIE!AG66/1000</f>
        <v>0.67999037669225537</v>
      </c>
      <c r="AM7" s="153">
        <f>Areas_Entranze_BPIE!AH66/1000</f>
        <v>0.78448403105061837</v>
      </c>
      <c r="AN7" s="153">
        <f>Areas_Entranze_BPIE!AI66/1000</f>
        <v>6.3291182578825572E-3</v>
      </c>
      <c r="AO7" s="153">
        <f>Areas_Entranze_BPIE!AJ66/1000</f>
        <v>0.83488341838213564</v>
      </c>
      <c r="AP7" s="153">
        <f>Areas_Entranze_BPIE!AK66/1000</f>
        <v>2.8944364216097123</v>
      </c>
      <c r="AQ7" s="153">
        <f>Areas_Entranze_BPIE!AL66/1000</f>
        <v>0.42918684277574615</v>
      </c>
    </row>
    <row r="8" spans="1:43" x14ac:dyDescent="0.25">
      <c r="D8" s="21" t="str">
        <f>TechComm!L6</f>
        <v>NRbldg-SpoRecr</v>
      </c>
      <c r="E8" s="21" t="str">
        <f>TechComm!C6</f>
        <v>NR_SpoRecr</v>
      </c>
      <c r="G8" s="153">
        <f>Areas_Entranze_BPIE!B68/1000</f>
        <v>9.2284821100000016</v>
      </c>
      <c r="H8" s="153">
        <f>Areas_Entranze_BPIE!C68/1000</f>
        <v>26.524349247239272</v>
      </c>
      <c r="I8" s="153">
        <f>Areas_Entranze_BPIE!D68/1000</f>
        <v>9.2029999999999994</v>
      </c>
      <c r="J8" s="153">
        <f>Areas_Entranze_BPIE!E68/1000</f>
        <v>11.127230079160739</v>
      </c>
      <c r="K8" s="153">
        <f>Areas_Entranze_BPIE!F68/1000</f>
        <v>1.7546385522768799</v>
      </c>
      <c r="L8" s="153">
        <f>Areas_Entranze_BPIE!G68/1000</f>
        <v>18.341999999999999</v>
      </c>
      <c r="M8" s="153">
        <f>Areas_Entranze_BPIE!H68/1000</f>
        <v>42.835000000000001</v>
      </c>
      <c r="N8" s="153">
        <f>Areas_Entranze_BPIE!I68/1000</f>
        <v>26.236000000000001</v>
      </c>
      <c r="O8" s="153">
        <f>Areas_Entranze_BPIE!J68/1000</f>
        <v>4.93</v>
      </c>
      <c r="P8" s="153">
        <f>Areas_Entranze_BPIE!K68/1000</f>
        <v>77.796000000000006</v>
      </c>
      <c r="Q8" s="153">
        <f>Areas_Entranze_BPIE!L68/1000</f>
        <v>29.114000000000001</v>
      </c>
      <c r="R8" s="153">
        <f>Areas_Entranze_BPIE!M68/1000</f>
        <v>124.723</v>
      </c>
      <c r="S8" s="153">
        <f>Areas_Entranze_BPIE!N68/1000</f>
        <v>13.755000000000001</v>
      </c>
      <c r="T8" s="153">
        <f>Areas_Entranze_BPIE!O68/1000</f>
        <v>5.5019999999999998</v>
      </c>
      <c r="U8" s="153">
        <f>Areas_Entranze_BPIE!P68/1000</f>
        <v>12.183999999999999</v>
      </c>
      <c r="V8" s="153">
        <f>Areas_Entranze_BPIE!Q68/1000</f>
        <v>14.780185549913803</v>
      </c>
      <c r="W8" s="153">
        <f>Areas_Entranze_BPIE!R68/1000</f>
        <v>1.6069015407379565</v>
      </c>
      <c r="X8" s="153">
        <f>Areas_Entranze_BPIE!S68/1000</f>
        <v>73.418000000000006</v>
      </c>
      <c r="Y8" s="153">
        <f>Areas_Entranze_BPIE!T68/1000</f>
        <v>1.833812116673277</v>
      </c>
      <c r="Z8" s="153">
        <f>Areas_Entranze_BPIE!U68/1000</f>
        <v>1.4392122849116844</v>
      </c>
      <c r="AA8" s="153">
        <f>Areas_Entranze_BPIE!V68/1000</f>
        <v>2.6219999999999999</v>
      </c>
      <c r="AB8" s="153">
        <f>Areas_Entranze_BPIE!W68/1000</f>
        <v>0.34474723568420135</v>
      </c>
      <c r="AC8" s="153">
        <f>Areas_Entranze_BPIE!X68/1000</f>
        <v>135.76400000000001</v>
      </c>
      <c r="AD8" s="153">
        <f>Areas_Entranze_BPIE!Y68/1000</f>
        <v>16.55572770903429</v>
      </c>
      <c r="AE8" s="153">
        <f>Areas_Entranze_BPIE!Z68/1000</f>
        <v>46.439</v>
      </c>
      <c r="AF8" s="153">
        <f>Areas_Entranze_BPIE!AA68/1000</f>
        <v>13.948118850132682</v>
      </c>
      <c r="AG8" s="153">
        <f>Areas_Entranze_BPIE!AB68/1000</f>
        <v>1.375</v>
      </c>
      <c r="AH8" s="153">
        <f>Areas_Entranze_BPIE!AC68/1000</f>
        <v>28.326000000000001</v>
      </c>
      <c r="AI8" s="153">
        <f>Areas_Entranze_BPIE!AD68/1000</f>
        <v>5.4329999999999998</v>
      </c>
      <c r="AJ8" s="153">
        <f>Areas_Entranze_BPIE!AE68/1000</f>
        <v>4.9059999999999997</v>
      </c>
      <c r="AK8" s="153">
        <f>Areas_Entranze_BPIE!AF68/1000</f>
        <v>136.10499999999999</v>
      </c>
      <c r="AL8" s="153">
        <f>Areas_Entranze_BPIE!AG68/1000</f>
        <v>1.2251087995981811</v>
      </c>
      <c r="AM8" s="153">
        <f>Areas_Entranze_BPIE!AH68/1000</f>
        <v>2.4992713513806701</v>
      </c>
      <c r="AN8" s="153">
        <f>Areas_Entranze_BPIE!AI68/1000</f>
        <v>1.25338034482156E-2</v>
      </c>
      <c r="AO8" s="153">
        <f>Areas_Entranze_BPIE!AJ68/1000</f>
        <v>1.9740459130981485</v>
      </c>
      <c r="AP8" s="153">
        <f>Areas_Entranze_BPIE!AK68/1000</f>
        <v>7.8449331794109955</v>
      </c>
      <c r="AQ8" s="153">
        <f>Areas_Entranze_BPIE!AL68/1000</f>
        <v>0.9192883444815253</v>
      </c>
    </row>
    <row r="9" spans="1:43" x14ac:dyDescent="0.25">
      <c r="D9" s="21" t="str">
        <f>TechComm!L7</f>
        <v>NRbldg-ShopL</v>
      </c>
      <c r="E9" s="21" t="str">
        <f>TechComm!C7</f>
        <v>NR_ShopL</v>
      </c>
      <c r="G9" s="153">
        <f>Areas_Entranze_BPIE!B64/1000</f>
        <v>8.4983246621501252</v>
      </c>
      <c r="H9" s="153">
        <f>Areas_Entranze_BPIE!C64/1000</f>
        <v>23.285750394380752</v>
      </c>
      <c r="I9" s="153">
        <f>Areas_Entranze_BPIE!D64/1000</f>
        <v>7.0763682607854426</v>
      </c>
      <c r="J9" s="153">
        <f>Areas_Entranze_BPIE!E64/1000</f>
        <v>10.524958381880428</v>
      </c>
      <c r="K9" s="153">
        <f>Areas_Entranze_BPIE!F64/1000</f>
        <v>1.7202745455054307</v>
      </c>
      <c r="L9" s="153">
        <f>Areas_Entranze_BPIE!G64/1000</f>
        <v>9.5258803510573244</v>
      </c>
      <c r="M9" s="153">
        <f>Areas_Entranze_BPIE!H64/1000</f>
        <v>307.79177845416342</v>
      </c>
      <c r="N9" s="153">
        <f>Areas_Entranze_BPIE!I64/1000</f>
        <v>7.5360151981499399</v>
      </c>
      <c r="O9" s="153">
        <f>Areas_Entranze_BPIE!J64/1000</f>
        <v>1.1174708485061531</v>
      </c>
      <c r="P9" s="153">
        <f>Areas_Entranze_BPIE!K64/1000</f>
        <v>35.896456455453858</v>
      </c>
      <c r="Q9" s="153">
        <f>Areas_Entranze_BPIE!L64/1000</f>
        <v>19.244246883080496</v>
      </c>
      <c r="R9" s="153">
        <f>Areas_Entranze_BPIE!M64/1000</f>
        <v>103.59699999999999</v>
      </c>
      <c r="S9" s="153">
        <f>Areas_Entranze_BPIE!N64/1000</f>
        <v>12.930740280743393</v>
      </c>
      <c r="T9" s="153">
        <f>Areas_Entranze_BPIE!O64/1000</f>
        <v>1.4346740827847451</v>
      </c>
      <c r="U9" s="153">
        <f>Areas_Entranze_BPIE!P64/1000</f>
        <v>15.641193127536097</v>
      </c>
      <c r="V9" s="153">
        <f>Areas_Entranze_BPIE!Q64/1000</f>
        <v>24.238728295842435</v>
      </c>
      <c r="W9" s="153">
        <f>Areas_Entranze_BPIE!R64/1000</f>
        <v>0.50228381294402358</v>
      </c>
      <c r="X9" s="153">
        <f>Areas_Entranze_BPIE!S64/1000</f>
        <v>69.018754232100775</v>
      </c>
      <c r="Y9" s="153">
        <f>Areas_Entranze_BPIE!T64/1000</f>
        <v>5.2975676602624047</v>
      </c>
      <c r="Z9" s="153">
        <f>Areas_Entranze_BPIE!U64/1000</f>
        <v>2.4194108433281811</v>
      </c>
      <c r="AA9" s="153">
        <f>Areas_Entranze_BPIE!V64/1000</f>
        <v>1.319</v>
      </c>
      <c r="AB9" s="153">
        <f>Areas_Entranze_BPIE!W64/1000</f>
        <v>0.26461103010710835</v>
      </c>
      <c r="AC9" s="153">
        <f>Areas_Entranze_BPIE!X64/1000</f>
        <v>44.438499999999998</v>
      </c>
      <c r="AD9" s="153">
        <f>Areas_Entranze_BPIE!Y64/1000</f>
        <v>4.4465438908792159</v>
      </c>
      <c r="AE9" s="153">
        <f>Areas_Entranze_BPIE!Z64/1000</f>
        <v>57.973600589834788</v>
      </c>
      <c r="AF9" s="153">
        <f>Areas_Entranze_BPIE!AA64/1000</f>
        <v>6.4727724417919585</v>
      </c>
      <c r="AG9" s="153">
        <f>Areas_Entranze_BPIE!AB64/1000</f>
        <v>11.06816574122851</v>
      </c>
      <c r="AH9" s="153">
        <f>Areas_Entranze_BPIE!AC64/1000</f>
        <v>8.2929241280454224</v>
      </c>
      <c r="AI9" s="153">
        <f>Areas_Entranze_BPIE!AD64/1000</f>
        <v>3.1581047904855302</v>
      </c>
      <c r="AJ9" s="153">
        <f>Areas_Entranze_BPIE!AE64/1000</f>
        <v>0.18084052222007238</v>
      </c>
      <c r="AK9" s="153">
        <f>Areas_Entranze_BPIE!AF64/1000</f>
        <v>197.7598673729747</v>
      </c>
      <c r="AL9" s="153">
        <f>Areas_Entranze_BPIE!AG64/1000</f>
        <v>0.53191942157110572</v>
      </c>
      <c r="AM9" s="153">
        <f>Areas_Entranze_BPIE!AH64/1000</f>
        <v>1.3384770096107768</v>
      </c>
      <c r="AN9" s="153">
        <f>Areas_Entranze_BPIE!AI64/1000</f>
        <v>5.3180310999297424E-3</v>
      </c>
      <c r="AO9" s="153">
        <f>Areas_Entranze_BPIE!AJ64/1000</f>
        <v>0.95399757761450643</v>
      </c>
      <c r="AP9" s="153">
        <f>Areas_Entranze_BPIE!AK64/1000</f>
        <v>4.0535137614190617</v>
      </c>
      <c r="AQ9" s="153">
        <f>Areas_Entranze_BPIE!AL64/1000</f>
        <v>0.44652662341229571</v>
      </c>
    </row>
    <row r="10" spans="1:43" x14ac:dyDescent="0.25">
      <c r="D10" s="21" t="str">
        <f>TechComm!L8</f>
        <v>NRbldg-ShopS</v>
      </c>
      <c r="E10" s="21" t="str">
        <f>TechComm!C8</f>
        <v>NR_ShopS</v>
      </c>
      <c r="G10" s="153">
        <f>Areas_Entranze_BPIE!B65/1000</f>
        <v>5.5527245318498739</v>
      </c>
      <c r="H10" s="153">
        <f>Areas_Entranze_BPIE!C65/1000</f>
        <v>23.285750394380752</v>
      </c>
      <c r="I10" s="153">
        <f>Areas_Entranze_BPIE!D65/1000</f>
        <v>4.6236317392145576</v>
      </c>
      <c r="J10" s="153">
        <f>Areas_Entranze_BPIE!E65/1000</f>
        <v>6.8769077350099943</v>
      </c>
      <c r="K10" s="153">
        <f>Areas_Entranze_BPIE!F65/1000</f>
        <v>2.0567957196964959</v>
      </c>
      <c r="L10" s="153">
        <f>Areas_Entranze_BPIE!G65/1000</f>
        <v>6.2241196489426747</v>
      </c>
      <c r="M10" s="153">
        <f>Areas_Entranze_BPIE!H65/1000</f>
        <v>201.10822154583659</v>
      </c>
      <c r="N10" s="153">
        <f>Areas_Entranze_BPIE!I65/1000</f>
        <v>6.3629848018500601</v>
      </c>
      <c r="O10" s="153">
        <f>Areas_Entranze_BPIE!J65/1000</f>
        <v>0.94352915149384697</v>
      </c>
      <c r="P10" s="153">
        <f>Areas_Entranze_BPIE!K65/1000</f>
        <v>42.918543544546139</v>
      </c>
      <c r="Q10" s="153">
        <f>Areas_Entranze_BPIE!L65/1000</f>
        <v>16.248753116919502</v>
      </c>
      <c r="R10" s="153">
        <f>Areas_Entranze_BPIE!M65/1000</f>
        <v>103.59699999999999</v>
      </c>
      <c r="S10" s="153">
        <f>Areas_Entranze_BPIE!N65/1000</f>
        <v>15.460259719256607</v>
      </c>
      <c r="T10" s="153">
        <f>Areas_Entranze_BPIE!O65/1000</f>
        <v>1.7153259172152551</v>
      </c>
      <c r="U10" s="153">
        <f>Areas_Entranze_BPIE!P65/1000</f>
        <v>10.219806872463904</v>
      </c>
      <c r="V10" s="153">
        <f>Areas_Entranze_BPIE!Q65/1000</f>
        <v>10.016883353185133</v>
      </c>
      <c r="W10" s="153">
        <f>Areas_Entranze_BPIE!R65/1000</f>
        <v>0.4241000295172882</v>
      </c>
      <c r="X10" s="153">
        <f>Areas_Entranze_BPIE!S65/1000</f>
        <v>82.520245767899226</v>
      </c>
      <c r="Y10" s="153">
        <f>Areas_Entranze_BPIE!T65/1000</f>
        <v>3.461380339737596</v>
      </c>
      <c r="Z10" s="153">
        <f>Areas_Entranze_BPIE!U65/1000</f>
        <v>1.5808200411789193</v>
      </c>
      <c r="AA10" s="153">
        <f>Areas_Entranze_BPIE!V65/1000</f>
        <v>1.319</v>
      </c>
      <c r="AB10" s="153">
        <f>Areas_Entranze_BPIE!W65/1000</f>
        <v>0.31637440403379075</v>
      </c>
      <c r="AC10" s="153">
        <f>Areas_Entranze_BPIE!X65/1000</f>
        <v>44.438499999999998</v>
      </c>
      <c r="AD10" s="153">
        <f>Areas_Entranze_BPIE!Y65/1000</f>
        <v>3.7544100502039295</v>
      </c>
      <c r="AE10" s="153">
        <f>Areas_Entranze_BPIE!Z65/1000</f>
        <v>37.879399410165213</v>
      </c>
      <c r="AF10" s="153">
        <f>Areas_Entranze_BPIE!AA65/1000</f>
        <v>7.7389802038462525</v>
      </c>
      <c r="AG10" s="153">
        <f>Areas_Entranze_BPIE!AB65/1000</f>
        <v>7.2318342587714906</v>
      </c>
      <c r="AH10" s="153">
        <f>Areas_Entranze_BPIE!AC65/1000</f>
        <v>7.0020758719545775</v>
      </c>
      <c r="AI10" s="153">
        <f>Areas_Entranze_BPIE!AD65/1000</f>
        <v>3.77589520951447</v>
      </c>
      <c r="AJ10" s="153">
        <f>Areas_Entranze_BPIE!AE65/1000</f>
        <v>0.11815947777992761</v>
      </c>
      <c r="AK10" s="153">
        <f>Areas_Entranze_BPIE!AF65/1000</f>
        <v>81.726132627025308</v>
      </c>
      <c r="AL10" s="153">
        <f>Areas_Entranze_BPIE!AG65/1000</f>
        <v>0.63597382892708298</v>
      </c>
      <c r="AM10" s="153">
        <f>Areas_Entranze_BPIE!AH65/1000</f>
        <v>1.6003107128872649</v>
      </c>
      <c r="AN10" s="153">
        <f>Areas_Entranze_BPIE!AI65/1000</f>
        <v>6.3583476440585464E-3</v>
      </c>
      <c r="AO10" s="153">
        <f>Areas_Entranze_BPIE!AJ65/1000</f>
        <v>1.1406191757966395</v>
      </c>
      <c r="AP10" s="153">
        <f>Areas_Entranze_BPIE!AK65/1000</f>
        <v>4.8464646390312183</v>
      </c>
      <c r="AQ10" s="153">
        <f>Areas_Entranze_BPIE!AL65/1000</f>
        <v>0.53387643859782929</v>
      </c>
    </row>
    <row r="11" spans="1:43" x14ac:dyDescent="0.25">
      <c r="D11" s="21" t="str">
        <f>TechComm!L9</f>
        <v>NRbldg-Offic</v>
      </c>
      <c r="E11" s="21" t="str">
        <f>TechComm!C9</f>
        <v>NR_Offic</v>
      </c>
      <c r="G11" s="153">
        <f>Areas_Entranze_BPIE!B62/1000</f>
        <v>50.124227542</v>
      </c>
      <c r="H11" s="153">
        <f>Areas_Entranze_BPIE!C62/1000</f>
        <v>86.946263185174132</v>
      </c>
      <c r="I11" s="153">
        <f>Areas_Entranze_BPIE!D62/1000</f>
        <v>37.700000000000003</v>
      </c>
      <c r="J11" s="153">
        <f>Areas_Entranze_BPIE!E62/1000</f>
        <v>61.966292641333233</v>
      </c>
      <c r="K11" s="153">
        <f>Areas_Entranze_BPIE!F62/1000</f>
        <v>9.1045149099354585</v>
      </c>
      <c r="L11" s="153">
        <f>Areas_Entranze_BPIE!G62/1000</f>
        <v>48.024999999999999</v>
      </c>
      <c r="M11" s="153">
        <f>Areas_Entranze_BPIE!H62/1000</f>
        <v>554.86356255199996</v>
      </c>
      <c r="N11" s="153">
        <f>Areas_Entranze_BPIE!I62/1000</f>
        <v>73.372</v>
      </c>
      <c r="O11" s="153">
        <f>Areas_Entranze_BPIE!J62/1000</f>
        <v>3.9140000000000001</v>
      </c>
      <c r="P11" s="153">
        <f>Areas_Entranze_BPIE!K62/1000</f>
        <v>138.11199999999999</v>
      </c>
      <c r="Q11" s="153">
        <f>Areas_Entranze_BPIE!L62/1000</f>
        <v>28.1</v>
      </c>
      <c r="R11" s="153">
        <f>Areas_Entranze_BPIE!M62/1000</f>
        <v>394.47199999999998</v>
      </c>
      <c r="S11" s="153">
        <f>Areas_Entranze_BPIE!N62/1000</f>
        <v>69.816000000000003</v>
      </c>
      <c r="T11" s="153">
        <f>Areas_Entranze_BPIE!O62/1000</f>
        <v>11.62</v>
      </c>
      <c r="U11" s="153">
        <f>Areas_Entranze_BPIE!P62/1000</f>
        <v>21.007999999999999</v>
      </c>
      <c r="V11" s="153">
        <f>Areas_Entranze_BPIE!Q62/1000</f>
        <v>27.684686877083767</v>
      </c>
      <c r="W11" s="153">
        <f>Areas_Entranze_BPIE!R62/1000</f>
        <v>5.0529766761457555</v>
      </c>
      <c r="X11" s="153">
        <f>Areas_Entranze_BPIE!S62/1000</f>
        <v>129.92919599999999</v>
      </c>
      <c r="Y11" s="153">
        <f>Areas_Entranze_BPIE!T62/1000</f>
        <v>19.599046999999999</v>
      </c>
      <c r="Z11" s="153">
        <f>Areas_Entranze_BPIE!U62/1000</f>
        <v>6.9747372210001704</v>
      </c>
      <c r="AA11" s="153">
        <f>Areas_Entranze_BPIE!V62/1000</f>
        <v>8.5570000000000004</v>
      </c>
      <c r="AB11" s="153">
        <f>Areas_Entranze_BPIE!W62/1000</f>
        <v>1.4940635229466914</v>
      </c>
      <c r="AC11" s="153">
        <f>Areas_Entranze_BPIE!X62/1000</f>
        <v>51.41</v>
      </c>
      <c r="AD11" s="153">
        <f>Areas_Entranze_BPIE!Y62/1000</f>
        <v>43.450123656141507</v>
      </c>
      <c r="AE11" s="153">
        <f>Areas_Entranze_BPIE!Z62/1000</f>
        <v>190.14699999999999</v>
      </c>
      <c r="AF11" s="153">
        <f>Areas_Entranze_BPIE!AA62/1000</f>
        <v>24.921273905849898</v>
      </c>
      <c r="AG11" s="153">
        <f>Areas_Entranze_BPIE!AB62/1000</f>
        <v>25.244</v>
      </c>
      <c r="AH11" s="153">
        <f>Areas_Entranze_BPIE!AC62/1000</f>
        <v>83.274000000000001</v>
      </c>
      <c r="AI11" s="153">
        <f>Areas_Entranze_BPIE!AD62/1000</f>
        <v>10.907999999999999</v>
      </c>
      <c r="AJ11" s="153">
        <f>Areas_Entranze_BPIE!AE62/1000</f>
        <v>20.61</v>
      </c>
      <c r="AK11" s="153">
        <f>Areas_Entranze_BPIE!AF62/1000</f>
        <v>229.84</v>
      </c>
      <c r="AL11" s="153">
        <f>Areas_Entranze_BPIE!AG62/1000</f>
        <v>2.0700538596122136</v>
      </c>
      <c r="AM11" s="153">
        <f>Areas_Entranze_BPIE!AH62/1000</f>
        <v>5.0876389394866397</v>
      </c>
      <c r="AN11" s="153">
        <f>Areas_Entranze_BPIE!AI62/1000</f>
        <v>2.0712536202361697E-2</v>
      </c>
      <c r="AO11" s="153">
        <f>Areas_Entranze_BPIE!AJ62/1000</f>
        <v>3.6710913251058805</v>
      </c>
      <c r="AP11" s="153">
        <f>Areas_Entranze_BPIE!AK62/1000</f>
        <v>15.433749636472108</v>
      </c>
      <c r="AQ11" s="153">
        <f>Areas_Entranze_BPIE!AL62/1000</f>
        <v>1.7091305172881808</v>
      </c>
    </row>
    <row r="13" spans="1:43" x14ac:dyDescent="0.25">
      <c r="F13" s="24" t="s">
        <v>46</v>
      </c>
      <c r="G13" s="24"/>
    </row>
    <row r="14" spans="1:43" ht="15.75" thickBot="1" x14ac:dyDescent="0.3">
      <c r="D14" s="178" t="s">
        <v>42</v>
      </c>
      <c r="E14" s="178" t="s">
        <v>47</v>
      </c>
      <c r="F14" s="178" t="s">
        <v>127</v>
      </c>
      <c r="G14" s="177" t="s">
        <v>0</v>
      </c>
      <c r="H14" s="177" t="s">
        <v>1</v>
      </c>
      <c r="I14" s="177" t="s">
        <v>2</v>
      </c>
      <c r="J14" s="177" t="s">
        <v>33</v>
      </c>
      <c r="K14" s="177" t="s">
        <v>3</v>
      </c>
      <c r="L14" s="177" t="s">
        <v>4</v>
      </c>
      <c r="M14" s="177" t="s">
        <v>5</v>
      </c>
      <c r="N14" s="177" t="s">
        <v>6</v>
      </c>
      <c r="O14" s="177" t="s">
        <v>7</v>
      </c>
      <c r="P14" s="177" t="s">
        <v>9</v>
      </c>
      <c r="Q14" s="177" t="s">
        <v>10</v>
      </c>
      <c r="R14" s="177" t="s">
        <v>11</v>
      </c>
      <c r="S14" s="177" t="s">
        <v>8</v>
      </c>
      <c r="T14" s="177" t="s">
        <v>12</v>
      </c>
      <c r="U14" s="177" t="s">
        <v>13</v>
      </c>
      <c r="V14" s="177" t="s">
        <v>14</v>
      </c>
      <c r="W14" s="177" t="s">
        <v>15</v>
      </c>
      <c r="X14" s="177" t="s">
        <v>16</v>
      </c>
      <c r="Y14" s="177" t="s">
        <v>17</v>
      </c>
      <c r="Z14" s="177" t="s">
        <v>18</v>
      </c>
      <c r="AA14" s="177" t="s">
        <v>19</v>
      </c>
      <c r="AB14" s="177" t="s">
        <v>20</v>
      </c>
      <c r="AC14" s="177" t="s">
        <v>21</v>
      </c>
      <c r="AD14" s="177" t="s">
        <v>22</v>
      </c>
      <c r="AE14" s="177" t="s">
        <v>23</v>
      </c>
      <c r="AF14" s="177" t="s">
        <v>24</v>
      </c>
      <c r="AG14" s="177" t="s">
        <v>25</v>
      </c>
      <c r="AH14" s="177" t="s">
        <v>26</v>
      </c>
      <c r="AI14" s="177" t="s">
        <v>27</v>
      </c>
      <c r="AJ14" s="177" t="s">
        <v>28</v>
      </c>
      <c r="AK14" s="177" t="s">
        <v>29</v>
      </c>
      <c r="AL14" s="177" t="s">
        <v>121</v>
      </c>
      <c r="AM14" s="177" t="s">
        <v>122</v>
      </c>
      <c r="AN14" s="177" t="s">
        <v>124</v>
      </c>
      <c r="AO14" s="177" t="s">
        <v>125</v>
      </c>
      <c r="AP14" s="177" t="s">
        <v>126</v>
      </c>
      <c r="AQ14" s="177" t="s">
        <v>123</v>
      </c>
    </row>
    <row r="15" spans="1:43" x14ac:dyDescent="0.25">
      <c r="B15" s="21" t="str">
        <f>TechComm!T3</f>
        <v>Hospital</v>
      </c>
      <c r="D15" s="30" t="str">
        <f>D6</f>
        <v>NRbldg-Hosp</v>
      </c>
      <c r="E15" s="21" t="str">
        <f>TechComm!C25</f>
        <v>NR_ES-HO-SpHeat</v>
      </c>
      <c r="G15" s="153">
        <f>SUMPRODUCT(IDEES!E181:E188,IDEES!E152:E159)/G6</f>
        <v>0.96275324735730994</v>
      </c>
      <c r="H15" s="153">
        <f>SUMPRODUCT(IDEES!F181:F188,IDEES!F152:F159)/H6</f>
        <v>0.58216457835592228</v>
      </c>
      <c r="I15" s="153">
        <f>SUMPRODUCT(IDEES!G181:G188,IDEES!G152:G159)/I6</f>
        <v>0.20614231112914849</v>
      </c>
      <c r="J15" s="153">
        <f>SUMPRODUCT(IDEES!H181:H188,IDEES!H152:H159)/J6</f>
        <v>0.92896999978985528</v>
      </c>
      <c r="K15" s="153">
        <f>SUMPRODUCT(IDEES!I181:I188,IDEES!I152:I159)/K6</f>
        <v>1.08367735276232</v>
      </c>
      <c r="L15" s="153">
        <f>SUMPRODUCT(IDEES!J181:J188,IDEES!J152:J159)/L6</f>
        <v>0.94302788402081561</v>
      </c>
      <c r="M15" s="153">
        <f>SUMPRODUCT(IDEES!K181:K188,IDEES!K152:K159)/M6</f>
        <v>0.74861056031606898</v>
      </c>
      <c r="N15" s="153">
        <f>SUMPRODUCT(IDEES!L181:L188,IDEES!L152:L159)/N6</f>
        <v>2.8924900087305376</v>
      </c>
      <c r="O15" s="153">
        <f>SUMPRODUCT(IDEES!M181:M188,IDEES!M152:M159)/O6</f>
        <v>3.7375756416009782</v>
      </c>
      <c r="P15" s="153">
        <f>SUMPRODUCT(IDEES!N181:N188,IDEES!N152:N159)/P6</f>
        <v>0.61099659474235113</v>
      </c>
      <c r="Q15" s="153">
        <f>SUMPRODUCT(IDEES!O181:O188,IDEES!O152:O159)/Q6</f>
        <v>2.144457968981929</v>
      </c>
      <c r="R15" s="153">
        <f>SUMPRODUCT(IDEES!P181:P188,IDEES!P152:P159)/R6</f>
        <v>0.52253295003101474</v>
      </c>
      <c r="S15" s="153">
        <f>SUMPRODUCT(IDEES!Q181:Q188,IDEES!Q152:Q159)/S6</f>
        <v>1.086192794383908</v>
      </c>
      <c r="T15" s="153">
        <f>SUMPRODUCT(IDEES!R181:R188,IDEES!R152:R159)/T6</f>
        <v>0.32944065750413215</v>
      </c>
      <c r="U15" s="153">
        <f>SUMPRODUCT(IDEES!S181:S188,IDEES!S152:S159)/U6</f>
        <v>0.42353683892158112</v>
      </c>
      <c r="V15" s="153">
        <f>SUMPRODUCT(IDEES!T181:T188,IDEES!T152:T159)/V6</f>
        <v>0.94561767401136176</v>
      </c>
      <c r="W15" s="153">
        <f>SUMPRODUCT(IDEES!U181:U188,IDEES!U152:U159)/W6</f>
        <v>1.4461705945214931</v>
      </c>
      <c r="X15" s="153">
        <f>SUMPRODUCT(IDEES!V181:V188,IDEES!V152:V159)/X6</f>
        <v>1.0006148208408701</v>
      </c>
      <c r="Y15" s="153">
        <f>SUMPRODUCT(IDEES!W181:W188,IDEES!W152:W159)/Y6</f>
        <v>0.26674311415883278</v>
      </c>
      <c r="Z15" s="153">
        <f>SUMPRODUCT(IDEES!X181:X188,IDEES!X152:X159)/Z6</f>
        <v>0.61103545129636339</v>
      </c>
      <c r="AA15" s="153">
        <f>SUMPRODUCT(IDEES!Y181:Y188,IDEES!Y152:Y159)/AA6</f>
        <v>1.1876522061094374</v>
      </c>
      <c r="AB15" s="153">
        <f>SUMPRODUCT(IDEES!Z181:Z188,IDEES!Z152:Z159)/AB6</f>
        <v>0.44923194573243286</v>
      </c>
      <c r="AC15" s="153">
        <f>SUMPRODUCT(IDEES!AA181:AA188,IDEES!AA152:AA159)/AC6</f>
        <v>5.7193774296961672</v>
      </c>
      <c r="AD15" s="153">
        <f>SUMPRODUCT(IDEES!AB181:AB188,IDEES!AB152:AB159)/AD6</f>
        <v>0.9766579367604562</v>
      </c>
      <c r="AE15" s="153">
        <f>SUMPRODUCT(IDEES!AC181:AC188,IDEES!AC152:AC159)/AE6</f>
        <v>1.0745845473468689</v>
      </c>
      <c r="AF15" s="153">
        <f>SUMPRODUCT(IDEES!AD181:AD188,IDEES!AD152:AD159)/AF6</f>
        <v>0.64300035979761505</v>
      </c>
      <c r="AG15" s="153">
        <f>SUMPRODUCT(IDEES!AE181:AE188,IDEES!AE152:AE159)/AG6</f>
        <v>0.23741554761400377</v>
      </c>
      <c r="AH15" s="153">
        <f>SUMPRODUCT(IDEES!AF181:AF188,IDEES!AF152:AF159)/AH6</f>
        <v>1.3870752154131851</v>
      </c>
      <c r="AI15" s="153">
        <f>SUMPRODUCT(IDEES!AG181:AG188,IDEES!AG152:AG159)/AI6</f>
        <v>0.77712070082440565</v>
      </c>
      <c r="AJ15" s="153">
        <f>SUMPRODUCT(IDEES!AH181:AH188,IDEES!AH152:AH159)/AJ6</f>
        <v>0.53120282379804906</v>
      </c>
      <c r="AK15" s="153">
        <f>SUMPRODUCT(IDEES!AI181:AI188,IDEES!AI152:AI159)/AK6</f>
        <v>0.86997693241161744</v>
      </c>
      <c r="AL15" s="153">
        <f>SUMPRODUCT(IDEES!AJ181:AJ188,IDEES!AJ152:AJ159)/AL6</f>
        <v>0.4475568238554149</v>
      </c>
      <c r="AM15" s="153">
        <f>SUMPRODUCT(IDEES!AK181:AK188,IDEES!AK152:AK159)/AM6</f>
        <v>0.80321538488200128</v>
      </c>
      <c r="AN15" s="153">
        <f>SUMPRODUCT(IDEES!AL181:AL188,IDEES!AL152:AL159)/AN6</f>
        <v>0.53699090101288682</v>
      </c>
      <c r="AO15" s="153">
        <f>SUMPRODUCT(IDEES!AM181:AM188,IDEES!AM152:AM159)/AO6</f>
        <v>0.63993209601790102</v>
      </c>
      <c r="AP15" s="153">
        <f>SUMPRODUCT(IDEES!AN181:AN188,IDEES!AN152:AN159)/AP6</f>
        <v>0.71498357698620196</v>
      </c>
      <c r="AQ15" s="153">
        <f>SUMPRODUCT(IDEES!AO181:AO188,IDEES!AO152:AO159)/AQ6</f>
        <v>0.57966071979760103</v>
      </c>
    </row>
    <row r="16" spans="1:43" x14ac:dyDescent="0.25">
      <c r="A16" s="22"/>
      <c r="B16" s="21" t="str">
        <f>TechComm!T4</f>
        <v>Hotels &amp; Restaurant</v>
      </c>
      <c r="C16" s="25"/>
      <c r="D16" s="33" t="str">
        <f t="shared" ref="D16:D20" si="0">D7</f>
        <v>NRbldg-HoRest</v>
      </c>
      <c r="E16" s="21" t="str">
        <f>TechComm!C26</f>
        <v>NR_ES-HR-SpHeat</v>
      </c>
      <c r="F16" s="22"/>
      <c r="G16" s="153">
        <f>SUMPRODUCT(IDEES!E209:E216,IDEES!E152:E159)/G7</f>
        <v>0.22351613586171054</v>
      </c>
      <c r="H16" s="153">
        <f>SUMPRODUCT(IDEES!F209:F216,IDEES!F152:F159)/H7</f>
        <v>0.90124692415580587</v>
      </c>
      <c r="I16" s="153">
        <f>SUMPRODUCT(IDEES!G209:G216,IDEES!G152:G159)/I7</f>
        <v>1.2814828513069452</v>
      </c>
      <c r="J16" s="153">
        <f>SUMPRODUCT(IDEES!H209:H216,IDEES!H152:H159)/J7</f>
        <v>0.22827209116968486</v>
      </c>
      <c r="K16" s="153">
        <f>SUMPRODUCT(IDEES!I209:I216,IDEES!I152:I159)/K7</f>
        <v>0.12345476527125936</v>
      </c>
      <c r="L16" s="153">
        <f>SUMPRODUCT(IDEES!J209:J216,IDEES!J152:J159)/L7</f>
        <v>6.0538822811857376</v>
      </c>
      <c r="M16" s="153">
        <f>SUMPRODUCT(IDEES!K209:K216,IDEES!K152:K159)/M7</f>
        <v>0.31266343021275567</v>
      </c>
      <c r="N16" s="153">
        <f>SUMPRODUCT(IDEES!L209:L216,IDEES!L152:L159)/N7</f>
        <v>0.32693390491050517</v>
      </c>
      <c r="O16" s="153">
        <f>SUMPRODUCT(IDEES!M209:M216,IDEES!M152:M159)/O7</f>
        <v>0.58703008292501924</v>
      </c>
      <c r="P16" s="153">
        <f>SUMPRODUCT(IDEES!N209:N216,IDEES!N152:N159)/P7</f>
        <v>0.45197634697693628</v>
      </c>
      <c r="Q16" s="153">
        <f>SUMPRODUCT(IDEES!O209:O216,IDEES!O152:O159)/Q7</f>
        <v>0.49639521142280602</v>
      </c>
      <c r="R16" s="153">
        <f>SUMPRODUCT(IDEES!P209:P216,IDEES!P152:P159)/R7</f>
        <v>0.72257680492601417</v>
      </c>
      <c r="S16" s="153">
        <f>SUMPRODUCT(IDEES!Q209:Q216,IDEES!Q152:Q159)/S7</f>
        <v>0.11498969263540304</v>
      </c>
      <c r="T16" s="153">
        <f>SUMPRODUCT(IDEES!R209:R216,IDEES!R152:R159)/T7</f>
        <v>0.16630499585790293</v>
      </c>
      <c r="U16" s="153">
        <f>SUMPRODUCT(IDEES!S209:S216,IDEES!S152:S159)/U7</f>
        <v>0.30872214830988298</v>
      </c>
      <c r="V16" s="153">
        <f>SUMPRODUCT(IDEES!T209:T216,IDEES!T152:T159)/V7</f>
        <v>0.30924949735305751</v>
      </c>
      <c r="W16" s="153">
        <f>SUMPRODUCT(IDEES!U209:U216,IDEES!U152:U159)/W7</f>
        <v>0.77900069730694954</v>
      </c>
      <c r="X16" s="153">
        <f>SUMPRODUCT(IDEES!V209:V216,IDEES!V152:V159)/X7</f>
        <v>1.0560924565424525</v>
      </c>
      <c r="Y16" s="153">
        <f>SUMPRODUCT(IDEES!W209:W216,IDEES!W152:W159)/Y7</f>
        <v>0.61273824314203384</v>
      </c>
      <c r="Z16" s="153">
        <f>SUMPRODUCT(IDEES!X209:X216,IDEES!X152:X159)/Z7</f>
        <v>1.0079481196078801</v>
      </c>
      <c r="AA16" s="153">
        <f>SUMPRODUCT(IDEES!Y209:Y216,IDEES!Y152:Y159)/AA7</f>
        <v>0.85232640530626491</v>
      </c>
      <c r="AB16" s="153">
        <f>SUMPRODUCT(IDEES!Z209:Z216,IDEES!Z152:Z159)/AB7</f>
        <v>4.1476839636354047E-2</v>
      </c>
      <c r="AC16" s="153">
        <f>SUMPRODUCT(IDEES!AA209:AA216,IDEES!AA152:AA159)/AC7</f>
        <v>1.7603072702906617</v>
      </c>
      <c r="AD16" s="153">
        <f>SUMPRODUCT(IDEES!AB209:AB216,IDEES!AB152:AB159)/AD7</f>
        <v>0.41120521168486546</v>
      </c>
      <c r="AE16" s="153">
        <f>SUMPRODUCT(IDEES!AC209:AC216,IDEES!AC152:AC159)/AE7</f>
        <v>0.47628683072447636</v>
      </c>
      <c r="AF16" s="153">
        <f>SUMPRODUCT(IDEES!AD209:AD216,IDEES!AD152:AD159)/AF7</f>
        <v>0.47987936838953876</v>
      </c>
      <c r="AG16" s="153">
        <f>SUMPRODUCT(IDEES!AE209:AE216,IDEES!AE152:AE159)/AG7</f>
        <v>0.78434274695054518</v>
      </c>
      <c r="AH16" s="153">
        <f>SUMPRODUCT(IDEES!AF209:AF216,IDEES!AF152:AF159)/AH7</f>
        <v>0.67448632908476658</v>
      </c>
      <c r="AI16" s="153">
        <f>SUMPRODUCT(IDEES!AG209:AG216,IDEES!AG152:AG159)/AI7</f>
        <v>0.45241340792525109</v>
      </c>
      <c r="AJ16" s="153">
        <f>SUMPRODUCT(IDEES!AH209:AH216,IDEES!AH152:AH159)/AJ7</f>
        <v>1.1777289789826897</v>
      </c>
      <c r="AK16" s="153">
        <f>SUMPRODUCT(IDEES!AI209:AI216,IDEES!AI152:AI159)/AK7</f>
        <v>0.22938947140579766</v>
      </c>
      <c r="AL16" s="153">
        <f>SUMPRODUCT(IDEES!AJ209:AJ216,IDEES!AJ152:AJ159)/AL7</f>
        <v>0.25630515313559915</v>
      </c>
      <c r="AM16" s="153">
        <f>SUMPRODUCT(IDEES!AK209:AK216,IDEES!AK152:AK159)/AM7</f>
        <v>0.92736026069291999</v>
      </c>
      <c r="AN16" s="153">
        <f>SUMPRODUCT(IDEES!AL209:AL216,IDEES!AL152:AL159)/AN7</f>
        <v>0.35725139122669847</v>
      </c>
      <c r="AO16" s="153">
        <f>SUMPRODUCT(IDEES!AM209:AM216,IDEES!AM152:AM159)/AO7</f>
        <v>0.53490579180057984</v>
      </c>
      <c r="AP16" s="153">
        <f>SUMPRODUCT(IDEES!AN209:AN216,IDEES!AN152:AN159)/AP7</f>
        <v>0.67467995607710496</v>
      </c>
      <c r="AQ16" s="153">
        <f>SUMPRODUCT(IDEES!AO209:AO216,IDEES!AO152:AO159)/AQ7</f>
        <v>0.41797792510446785</v>
      </c>
    </row>
    <row r="17" spans="1:43" x14ac:dyDescent="0.25">
      <c r="A17" s="22"/>
      <c r="B17" s="21" t="str">
        <f>TechComm!T5</f>
        <v>Sport and Recreation</v>
      </c>
      <c r="C17" s="25"/>
      <c r="D17" s="34" t="str">
        <f t="shared" si="0"/>
        <v>NRbldg-SpoRecr</v>
      </c>
      <c r="E17" s="21" t="str">
        <f>TechComm!C27</f>
        <v>NR_ES-SR-SpHeat</v>
      </c>
      <c r="F17" s="22"/>
      <c r="G17" s="26">
        <f>SUMPRODUCT(IDEES!E237:E244,IDEES!E152:E159)/G8</f>
        <v>0.37393188488709467</v>
      </c>
      <c r="H17" s="26">
        <f>SUMPRODUCT(IDEES!F237:F244,IDEES!F152:F159)/H8</f>
        <v>0.39546399348233391</v>
      </c>
      <c r="I17" s="26">
        <f>SUMPRODUCT(IDEES!G237:G244,IDEES!G152:G159)/I8</f>
        <v>7.097634088904535E-2</v>
      </c>
      <c r="J17" s="26">
        <f>SUMPRODUCT(IDEES!H237:H244,IDEES!H152:H159)/J8</f>
        <v>0.36923606662074376</v>
      </c>
      <c r="K17" s="26">
        <f>SUMPRODUCT(IDEES!I237:I244,IDEES!I152:I159)/K8</f>
        <v>4.9825451339092101E-2</v>
      </c>
      <c r="L17" s="26">
        <f>SUMPRODUCT(IDEES!J237:J244,IDEES!J152:J159)/L8</f>
        <v>0.20735019100466409</v>
      </c>
      <c r="M17" s="26">
        <f>SUMPRODUCT(IDEES!K237:K244,IDEES!K152:K159)/M8</f>
        <v>0.88239328772346148</v>
      </c>
      <c r="N17" s="26">
        <f>SUMPRODUCT(IDEES!L237:L244,IDEES!L152:L159)/N8</f>
        <v>0.28030947843140747</v>
      </c>
      <c r="O17" s="26">
        <f>SUMPRODUCT(IDEES!M237:M244,IDEES!M152:M159)/O8</f>
        <v>0.28279906889393797</v>
      </c>
      <c r="P17" s="26">
        <f>SUMPRODUCT(IDEES!N237:N244,IDEES!N152:N159)/P8</f>
        <v>4.7098010226108412E-2</v>
      </c>
      <c r="Q17" s="26">
        <f>SUMPRODUCT(IDEES!O237:O244,IDEES!O152:O159)/Q8</f>
        <v>0.43031822887257215</v>
      </c>
      <c r="R17" s="26">
        <f>SUMPRODUCT(IDEES!P237:P244,IDEES!P152:P159)/R8</f>
        <v>0.34324843409649247</v>
      </c>
      <c r="S17" s="26">
        <f>SUMPRODUCT(IDEES!Q237:Q244,IDEES!Q152:Q159)/S8</f>
        <v>4.8707034367662105E-2</v>
      </c>
      <c r="T17" s="26">
        <f>SUMPRODUCT(IDEES!R237:R244,IDEES!R152:R159)/T8</f>
        <v>5.9354883533468364E-2</v>
      </c>
      <c r="U17" s="26">
        <f>SUMPRODUCT(IDEES!S237:S244,IDEES!S152:S159)/U8</f>
        <v>0.30634271235473609</v>
      </c>
      <c r="V17" s="26">
        <f>SUMPRODUCT(IDEES!T237:T244,IDEES!T152:T159)/V8</f>
        <v>7.433852803923309E-2</v>
      </c>
      <c r="W17" s="26">
        <f>SUMPRODUCT(IDEES!U237:U244,IDEES!U152:U159)/W8</f>
        <v>0.67048177904509765</v>
      </c>
      <c r="X17" s="26">
        <f>SUMPRODUCT(IDEES!V237:V244,IDEES!V152:V159)/X8</f>
        <v>0.13312305653469902</v>
      </c>
      <c r="Y17" s="26">
        <f>SUMPRODUCT(IDEES!W237:W244,IDEES!W152:W159)/Y8</f>
        <v>0.31861179671207096</v>
      </c>
      <c r="Z17" s="26">
        <f>SUMPRODUCT(IDEES!X237:X244,IDEES!X152:X159)/Z8</f>
        <v>0.39780980255670878</v>
      </c>
      <c r="AA17" s="26">
        <f>SUMPRODUCT(IDEES!Y237:Y244,IDEES!Y152:Y159)/AA8</f>
        <v>0.42171141032963572</v>
      </c>
      <c r="AB17" s="26">
        <f>SUMPRODUCT(IDEES!Z237:Z244,IDEES!Z152:Z159)/AB8</f>
        <v>1.949065670819531E-2</v>
      </c>
      <c r="AC17" s="26">
        <f>SUMPRODUCT(IDEES!AA237:AA244,IDEES!AA152:AA159)/AC8</f>
        <v>0.15995708175026166</v>
      </c>
      <c r="AD17" s="26">
        <f>SUMPRODUCT(IDEES!AB237:AB244,IDEES!AB152:AB159)/AD8</f>
        <v>0.48062768374298881</v>
      </c>
      <c r="AE17" s="26">
        <f>SUMPRODUCT(IDEES!AC237:AC244,IDEES!AC152:AC159)/AE8</f>
        <v>0.1859907607170275</v>
      </c>
      <c r="AF17" s="26">
        <f>SUMPRODUCT(IDEES!AD237:AD244,IDEES!AD152:AD159)/AF8</f>
        <v>4.9615804157821471E-2</v>
      </c>
      <c r="AG17" s="26">
        <f>SUMPRODUCT(IDEES!AE237:AE244,IDEES!AE152:AE159)/AG8</f>
        <v>1.2526874107761579</v>
      </c>
      <c r="AH17" s="26">
        <f>SUMPRODUCT(IDEES!AF237:AF244,IDEES!AF152:AF159)/AH8</f>
        <v>0.65008197783291277</v>
      </c>
      <c r="AI17" s="26">
        <f>SUMPRODUCT(IDEES!AG237:AG244,IDEES!AG152:AG159)/AI8</f>
        <v>5.595117286336726E-2</v>
      </c>
      <c r="AJ17" s="26">
        <f>SUMPRODUCT(IDEES!AH237:AH244,IDEES!AH152:AH159)/AJ8</f>
        <v>0.57153445568562822</v>
      </c>
      <c r="AK17" s="26">
        <f>SUMPRODUCT(IDEES!AI237:AI244,IDEES!AI152:AI159)/AK8</f>
        <v>6.1812398662718246E-2</v>
      </c>
      <c r="AL17" s="26">
        <f>SUMPRODUCT(IDEES!AJ237:AJ244,IDEES!AJ152:AJ159)/AL8</f>
        <v>3.1923165076616536E-2</v>
      </c>
      <c r="AM17" s="26">
        <f>SUMPRODUCT(IDEES!AK237:AK244,IDEES!AK152:AK159)/AM8</f>
        <v>6.8717842785376973E-2</v>
      </c>
      <c r="AN17" s="26">
        <f>SUMPRODUCT(IDEES!AL237:AL244,IDEES!AL152:AL159)/AN8</f>
        <v>4.0336964720895763E-2</v>
      </c>
      <c r="AO17" s="26">
        <f>SUMPRODUCT(IDEES!AM237:AM244,IDEES!AM152:AM159)/AO8</f>
        <v>5.0678943723182039E-2</v>
      </c>
      <c r="AP17" s="26">
        <f>SUMPRODUCT(IDEES!AN237:AN244,IDEES!AN152:AN159)/AP8</f>
        <v>5.8865081637783589E-2</v>
      </c>
      <c r="AQ17" s="26">
        <f>SUMPRODUCT(IDEES!AO237:AO244,IDEES!AO152:AO159)/AQ8</f>
        <v>4.4282533983673503E-2</v>
      </c>
    </row>
    <row r="18" spans="1:43" x14ac:dyDescent="0.25">
      <c r="A18" s="22"/>
      <c r="B18" s="21" t="str">
        <f>TechComm!T6</f>
        <v>Shop – Large (shopping malls)</v>
      </c>
      <c r="C18" s="25"/>
      <c r="D18" s="32" t="str">
        <f t="shared" si="0"/>
        <v>NRbldg-ShopL</v>
      </c>
      <c r="E18" s="21" t="str">
        <f>TechComm!C28</f>
        <v>NR_ES-SL-SpHeat</v>
      </c>
      <c r="F18" s="22"/>
      <c r="G18" s="26">
        <f>SUMPRODUCT(IDEES!E265:E272,IDEES!E152:E159)/G9</f>
        <v>1.1958840939929567</v>
      </c>
      <c r="H18" s="26">
        <f>SUMPRODUCT(IDEES!F265:F272,IDEES!F152:F159)/H9</f>
        <v>0.66906518528020531</v>
      </c>
      <c r="I18" s="26">
        <f>SUMPRODUCT(IDEES!G265:G272,IDEES!G152:G159)/I9</f>
        <v>0.27185181491821636</v>
      </c>
      <c r="J18" s="26">
        <f>SUMPRODUCT(IDEES!H265:H272,IDEES!H152:H159)/J9</f>
        <v>1.1496626741212919</v>
      </c>
      <c r="K18" s="26">
        <f>SUMPRODUCT(IDEES!I265:I272,IDEES!I152:I159)/K9</f>
        <v>0.17675136070354031</v>
      </c>
      <c r="L18" s="26">
        <f>SUMPRODUCT(IDEES!J265:J272,IDEES!J152:J159)/L9</f>
        <v>1.1758329908910727</v>
      </c>
      <c r="M18" s="26">
        <f>SUMPRODUCT(IDEES!K265:K272,IDEES!K152:K159)/M9</f>
        <v>0.36166258878292218</v>
      </c>
      <c r="N18" s="26">
        <f>SUMPRODUCT(IDEES!L265:L272,IDEES!L152:L159)/N9</f>
        <v>0.50741176038221525</v>
      </c>
      <c r="O18" s="26">
        <f>SUMPRODUCT(IDEES!M265:M272,IDEES!M152:M159)/O9</f>
        <v>0.64871745083728027</v>
      </c>
      <c r="P18" s="26">
        <f>SUMPRODUCT(IDEES!N265:N272,IDEES!N152:N159)/P9</f>
        <v>0.35500123891853347</v>
      </c>
      <c r="Q18" s="26">
        <f>SUMPRODUCT(IDEES!O265:O272,IDEES!O152:O159)/Q9</f>
        <v>0.33849915624294885</v>
      </c>
      <c r="R18" s="26">
        <f>SUMPRODUCT(IDEES!P265:P272,IDEES!P152:P159)/R9</f>
        <v>0.61378308907743273</v>
      </c>
      <c r="S18" s="26">
        <f>SUMPRODUCT(IDEES!Q265:Q272,IDEES!Q152:Q159)/S9</f>
        <v>0.18019822706983812</v>
      </c>
      <c r="T18" s="26">
        <f>SUMPRODUCT(IDEES!R265:R272,IDEES!R152:R159)/T9</f>
        <v>0.79167222912918822</v>
      </c>
      <c r="U18" s="26">
        <f>SUMPRODUCT(IDEES!S265:S272,IDEES!S152:S159)/U9</f>
        <v>0.70279263208378773</v>
      </c>
      <c r="V18" s="26">
        <f>SUMPRODUCT(IDEES!T265:T272,IDEES!T152:T159)/V9</f>
        <v>0.31422288434702134</v>
      </c>
      <c r="W18" s="26">
        <f>SUMPRODUCT(IDEES!U265:U272,IDEES!U152:U159)/W9</f>
        <v>1.1153057817171259</v>
      </c>
      <c r="X18" s="26">
        <f>SUMPRODUCT(IDEES!V265:V272,IDEES!V152:V159)/X9</f>
        <v>0.49250464903636204</v>
      </c>
      <c r="Y18" s="26">
        <f>SUMPRODUCT(IDEES!W265:W272,IDEES!W152:W159)/Y9</f>
        <v>0.3248177936581545</v>
      </c>
      <c r="Z18" s="26">
        <f>SUMPRODUCT(IDEES!X265:X272,IDEES!X152:X159)/Z9</f>
        <v>0.69693191015054001</v>
      </c>
      <c r="AA18" s="26">
        <f>SUMPRODUCT(IDEES!Y265:Y272,IDEES!Y152:Y159)/AA9</f>
        <v>1.2451171880619478</v>
      </c>
      <c r="AB18" s="26">
        <f>SUMPRODUCT(IDEES!Z265:Z272,IDEES!Z152:Z159)/AB9</f>
        <v>8.8316315387070798E-2</v>
      </c>
      <c r="AC18" s="26">
        <f>SUMPRODUCT(IDEES!AA265:AA272,IDEES!AA152:AA159)/AC9</f>
        <v>0.72583129741678742</v>
      </c>
      <c r="AD18" s="26">
        <f>SUMPRODUCT(IDEES!AB265:AB272,IDEES!AB152:AB159)/AD9</f>
        <v>0.93046783011936618</v>
      </c>
      <c r="AE18" s="26">
        <f>SUMPRODUCT(IDEES!AC265:AC272,IDEES!AC152:AC159)/AE9</f>
        <v>0.43877673330922884</v>
      </c>
      <c r="AF18" s="26">
        <f>SUMPRODUCT(IDEES!AD265:AD272,IDEES!AD152:AD159)/AF9</f>
        <v>0.37184928881862728</v>
      </c>
      <c r="AG18" s="26">
        <f>SUMPRODUCT(IDEES!AE265:AE272,IDEES!AE152:AE159)/AG9</f>
        <v>0.45832061478923702</v>
      </c>
      <c r="AH18" s="26">
        <f>SUMPRODUCT(IDEES!AF265:AF272,IDEES!AF152:AF159)/AH9</f>
        <v>1.1545495435068529</v>
      </c>
      <c r="AI18" s="26">
        <f>SUMPRODUCT(IDEES!AG265:AG272,IDEES!AG152:AG159)/AI9</f>
        <v>0.3347680354960561</v>
      </c>
      <c r="AJ18" s="26">
        <f>SUMPRODUCT(IDEES!AH265:AH272,IDEES!AH152:AH159)/AJ9</f>
        <v>45.663988656152931</v>
      </c>
      <c r="AK18" s="26">
        <f>SUMPRODUCT(IDEES!AI265:AI272,IDEES!AI152:AI159)/AK9</f>
        <v>0.29489357625755758</v>
      </c>
      <c r="AL18" s="26">
        <f>SUMPRODUCT(IDEES!AJ265:AJ272,IDEES!AJ152:AJ159)/AL9</f>
        <v>0.25571510104627265</v>
      </c>
      <c r="AM18" s="26">
        <f>SUMPRODUCT(IDEES!AK265:AK272,IDEES!AK152:AK159)/AM9</f>
        <v>0.44626582819589972</v>
      </c>
      <c r="AN18" s="26">
        <f>SUMPRODUCT(IDEES!AL265:AL272,IDEES!AL152:AL159)/AN9</f>
        <v>0.33064110435851557</v>
      </c>
      <c r="AO18" s="26">
        <f>SUMPRODUCT(IDEES!AM265:AM272,IDEES!AM152:AM159)/AO9</f>
        <v>0.36471964158028036</v>
      </c>
      <c r="AP18" s="26">
        <f>SUMPRODUCT(IDEES!AN265:AN272,IDEES!AN152:AN159)/AP9</f>
        <v>0.39622052406200664</v>
      </c>
      <c r="AQ18" s="26">
        <f>SUMPRODUCT(IDEES!AO265:AO272,IDEES!AO152:AO159)/AQ9</f>
        <v>0.3170724297765547</v>
      </c>
    </row>
    <row r="19" spans="1:43" x14ac:dyDescent="0.25">
      <c r="A19" s="22"/>
      <c r="B19" s="21" t="str">
        <f>TechComm!T7</f>
        <v>Shop – Small (shops)</v>
      </c>
      <c r="C19" s="25"/>
      <c r="D19" s="31" t="str">
        <f t="shared" si="0"/>
        <v>NRbldg-ShopS</v>
      </c>
      <c r="E19" s="21" t="str">
        <f>TechComm!C29</f>
        <v>NR_ES-SS-SpHeat</v>
      </c>
      <c r="F19" s="22"/>
      <c r="G19" s="153">
        <f>SUMPRODUCT(IDEES!E293:E300,IDEES!E152:E159)/G10</f>
        <v>1.2182737540678414</v>
      </c>
      <c r="H19" s="153">
        <f>SUMPRODUCT(IDEES!F293:F300,IDEES!F152:F159)/H10</f>
        <v>0.67805428720246985</v>
      </c>
      <c r="I19" s="153">
        <f>SUMPRODUCT(IDEES!G293:G300,IDEES!G152:G159)/I10</f>
        <v>0.27545584613387891</v>
      </c>
      <c r="J19" s="153">
        <f>SUMPRODUCT(IDEES!H293:H300,IDEES!H152:H159)/J10</f>
        <v>1.2099813963155297</v>
      </c>
      <c r="K19" s="153">
        <f>SUMPRODUCT(IDEES!I293:I300,IDEES!I152:I159)/K10</f>
        <v>0.18970113800739349</v>
      </c>
      <c r="L19" s="153">
        <f>SUMPRODUCT(IDEES!J293:J300,IDEES!J152:J159)/L10</f>
        <v>1.1975024770876002</v>
      </c>
      <c r="M19" s="153">
        <f>SUMPRODUCT(IDEES!K293:K300,IDEES!K152:K159)/M10</f>
        <v>0.36995791265676686</v>
      </c>
      <c r="N19" s="153">
        <f>SUMPRODUCT(IDEES!L293:L300,IDEES!L152:L159)/N10</f>
        <v>0.51944578471708047</v>
      </c>
      <c r="O19" s="153">
        <f>SUMPRODUCT(IDEES!M293:M300,IDEES!M152:M159)/O10</f>
        <v>0.65799214242053139</v>
      </c>
      <c r="P19" s="153">
        <f>SUMPRODUCT(IDEES!N293:N300,IDEES!N152:N159)/P10</f>
        <v>0.38018586559262862</v>
      </c>
      <c r="Q19" s="153">
        <f>SUMPRODUCT(IDEES!O293:O300,IDEES!O152:O159)/Q10</f>
        <v>0.35091816079914945</v>
      </c>
      <c r="R19" s="153">
        <f>SUMPRODUCT(IDEES!P293:P300,IDEES!P152:P159)/R10</f>
        <v>0.65048434688989454</v>
      </c>
      <c r="S19" s="153">
        <f>SUMPRODUCT(IDEES!Q293:Q300,IDEES!Q152:Q159)/S10</f>
        <v>0.19276858226573937</v>
      </c>
      <c r="T19" s="153">
        <f>SUMPRODUCT(IDEES!R293:R300,IDEES!R152:R159)/T10</f>
        <v>0.80299066794116036</v>
      </c>
      <c r="U19" s="153">
        <f>SUMPRODUCT(IDEES!S293:S300,IDEES!S152:S159)/U10</f>
        <v>0.71639612843430178</v>
      </c>
      <c r="V19" s="153">
        <f>SUMPRODUCT(IDEES!T293:T300,IDEES!T152:T159)/V10</f>
        <v>0.32282893749283909</v>
      </c>
      <c r="W19" s="153">
        <f>SUMPRODUCT(IDEES!U293:U300,IDEES!U152:U159)/W10</f>
        <v>1.12830939891937</v>
      </c>
      <c r="X19" s="153">
        <f>SUMPRODUCT(IDEES!V293:V300,IDEES!V152:V159)/X10</f>
        <v>0.50978865703814047</v>
      </c>
      <c r="Y19" s="153">
        <f>SUMPRODUCT(IDEES!W293:W300,IDEES!W152:W159)/Y10</f>
        <v>0.33533464757338083</v>
      </c>
      <c r="Z19" s="153">
        <f>SUMPRODUCT(IDEES!X293:X300,IDEES!X152:X159)/Z10</f>
        <v>0.74087636528115408</v>
      </c>
      <c r="AA19" s="153">
        <f>SUMPRODUCT(IDEES!Y293:Y300,IDEES!Y152:Y159)/AA10</f>
        <v>1.2846781010612764</v>
      </c>
      <c r="AB19" s="153">
        <f>SUMPRODUCT(IDEES!Z293:Z300,IDEES!Z152:Z159)/AB10</f>
        <v>8.8316315387070812E-2</v>
      </c>
      <c r="AC19" s="153">
        <f>SUMPRODUCT(IDEES!AA293:AA300,IDEES!AA152:AA159)/AC10</f>
        <v>0.75266698950179445</v>
      </c>
      <c r="AD19" s="153">
        <f>SUMPRODUCT(IDEES!AB293:AB300,IDEES!AB152:AB159)/AD10</f>
        <v>0.97099423886748415</v>
      </c>
      <c r="AE19" s="153">
        <f>SUMPRODUCT(IDEES!AC293:AC300,IDEES!AC152:AC159)/AE10</f>
        <v>0.46615747458336038</v>
      </c>
      <c r="AF19" s="153">
        <f>SUMPRODUCT(IDEES!AD293:AD300,IDEES!AD152:AD159)/AF10</f>
        <v>0.38890086151288999</v>
      </c>
      <c r="AG19" s="153">
        <f>SUMPRODUCT(IDEES!AE293:AE300,IDEES!AE152:AE159)/AG10</f>
        <v>0.46317595545353635</v>
      </c>
      <c r="AH19" s="153">
        <f>SUMPRODUCT(IDEES!AF293:AF300,IDEES!AF152:AF159)/AH10</f>
        <v>1.1923775986419252</v>
      </c>
      <c r="AI19" s="153">
        <f>SUMPRODUCT(IDEES!AG293:AG300,IDEES!AG152:AG159)/AI10</f>
        <v>0.34191236080644138</v>
      </c>
      <c r="AJ19" s="153">
        <f>SUMPRODUCT(IDEES!AH293:AH300,IDEES!AH152:AH159)/AJ10</f>
        <v>46.986763689302826</v>
      </c>
      <c r="AK19" s="153">
        <f>SUMPRODUCT(IDEES!AI293:AI300,IDEES!AI152:AI159)/AK10</f>
        <v>0.31697887199080094</v>
      </c>
      <c r="AL19" s="153">
        <f>SUMPRODUCT(IDEES!AJ293:AJ300,IDEES!AJ152:AJ159)/AL10</f>
        <v>0.27970798514117506</v>
      </c>
      <c r="AM19" s="153">
        <f>SUMPRODUCT(IDEES!AK293:AK300,IDEES!AK152:AK159)/AM10</f>
        <v>0.46939322482017609</v>
      </c>
      <c r="AN19" s="153">
        <f>SUMPRODUCT(IDEES!AL293:AL300,IDEES!AL152:AL159)/AN10</f>
        <v>0.33064110435851551</v>
      </c>
      <c r="AO19" s="153">
        <f>SUMPRODUCT(IDEES!AM293:AM300,IDEES!AM152:AM159)/AO10</f>
        <v>0.38827516147701013</v>
      </c>
      <c r="AP19" s="153">
        <f>SUMPRODUCT(IDEES!AN293:AN300,IDEES!AN152:AN159)/AP10</f>
        <v>0.41890770791670401</v>
      </c>
      <c r="AQ19" s="153">
        <f>SUMPRODUCT(IDEES!AO293:AO300,IDEES!AO152:AO159)/AQ10</f>
        <v>0.3355464275284849</v>
      </c>
    </row>
    <row r="20" spans="1:43" x14ac:dyDescent="0.25">
      <c r="A20" s="22"/>
      <c r="B20" s="21" t="str">
        <f>TechComm!T8</f>
        <v>Offices (Offices, Schools/Universities, Museums etc)</v>
      </c>
      <c r="C20" s="25"/>
      <c r="D20" s="21" t="str">
        <f t="shared" si="0"/>
        <v>NRbldg-Offic</v>
      </c>
      <c r="E20" s="21" t="str">
        <f>TechComm!C30</f>
        <v>NR_ES-OF-SpHeat</v>
      </c>
      <c r="F20" s="22"/>
      <c r="G20" s="26">
        <f>SUMPRODUCT(IDEES!E321:E328,IDEES!E152:E159)/G11</f>
        <v>0.42329092485549286</v>
      </c>
      <c r="H20" s="26">
        <f>SUMPRODUCT(IDEES!F321:F328,IDEES!F152:F159)/H11</f>
        <v>0.4678420896699868</v>
      </c>
      <c r="I20" s="26">
        <f>SUMPRODUCT(IDEES!G321:G328,IDEES!G152:G159)/I11</f>
        <v>0.10652843694442679</v>
      </c>
      <c r="J20" s="26">
        <f>SUMPRODUCT(IDEES!H321:H328,IDEES!H152:H159)/J11</f>
        <v>0.40766135842136808</v>
      </c>
      <c r="K20" s="26">
        <f>SUMPRODUCT(IDEES!I321:I328,IDEES!I152:I159)/K11</f>
        <v>8.7885735014549896E-2</v>
      </c>
      <c r="L20" s="26">
        <f>SUMPRODUCT(IDEES!J321:J328,IDEES!J152:J159)/L11</f>
        <v>0.48690880967307276</v>
      </c>
      <c r="M20" s="26">
        <f>SUMPRODUCT(IDEES!K321:K328,IDEES!K152:K159)/M11</f>
        <v>0.41883082576830827</v>
      </c>
      <c r="N20" s="26">
        <f>SUMPRODUCT(IDEES!L321:L328,IDEES!L152:L159)/N11</f>
        <v>0.20754280214628884</v>
      </c>
      <c r="O20" s="26">
        <f>SUMPRODUCT(IDEES!M321:M328,IDEES!M152:M159)/O11</f>
        <v>0.73757587151844473</v>
      </c>
      <c r="P20" s="26">
        <f>SUMPRODUCT(IDEES!N321:N328,IDEES!N152:N159)/P11</f>
        <v>0.24280895785793552</v>
      </c>
      <c r="Q20" s="26">
        <f>SUMPRODUCT(IDEES!O321:O328,IDEES!O152:O159)/Q11</f>
        <v>0.92318327830522817</v>
      </c>
      <c r="R20" s="26">
        <f>SUMPRODUCT(IDEES!P321:P328,IDEES!P152:P159)/R11</f>
        <v>0.42085981320448101</v>
      </c>
      <c r="S20" s="26">
        <f>SUMPRODUCT(IDEES!Q321:Q328,IDEES!Q152:Q159)/S11</f>
        <v>8.7828124973356791E-2</v>
      </c>
      <c r="T20" s="26">
        <f>SUMPRODUCT(IDEES!R321:R328,IDEES!R152:R159)/T11</f>
        <v>0.2572214648308509</v>
      </c>
      <c r="U20" s="26">
        <f>SUMPRODUCT(IDEES!S321:S328,IDEES!S152:S159)/U11</f>
        <v>1.0923872231132887</v>
      </c>
      <c r="V20" s="26">
        <f>SUMPRODUCT(IDEES!T321:T328,IDEES!T152:T159)/V11</f>
        <v>0.42303831225426475</v>
      </c>
      <c r="W20" s="26">
        <f>SUMPRODUCT(IDEES!U321:U328,IDEES!U152:U159)/W11</f>
        <v>0.44150088807055615</v>
      </c>
      <c r="X20" s="26">
        <f>SUMPRODUCT(IDEES!V321:V328,IDEES!V152:V159)/X11</f>
        <v>0.68847055549620217</v>
      </c>
      <c r="Y20" s="26">
        <f>SUMPRODUCT(IDEES!W321:W328,IDEES!W152:W159)/Y11</f>
        <v>0.18329288720984646</v>
      </c>
      <c r="Z20" s="26">
        <f>SUMPRODUCT(IDEES!X321:X328,IDEES!X152:X159)/Z11</f>
        <v>0.50470355649486742</v>
      </c>
      <c r="AA20" s="26">
        <f>SUMPRODUCT(IDEES!Y321:Y328,IDEES!Y152:Y159)/AA11</f>
        <v>0.50110072864325639</v>
      </c>
      <c r="AB20" s="26">
        <f>SUMPRODUCT(IDEES!Z321:Z328,IDEES!Z152:Z159)/AB11</f>
        <v>4.116181287997938E-2</v>
      </c>
      <c r="AC20" s="26">
        <f>SUMPRODUCT(IDEES!AA321:AA328,IDEES!AA152:AA159)/AC11</f>
        <v>1.6380947574212104</v>
      </c>
      <c r="AD20" s="26">
        <f>SUMPRODUCT(IDEES!AB321:AB328,IDEES!AB152:AB159)/AD11</f>
        <v>0.3792002965638136</v>
      </c>
      <c r="AE20" s="26">
        <f>SUMPRODUCT(IDEES!AC321:AC328,IDEES!AC152:AC159)/AE11</f>
        <v>0.27928565475028089</v>
      </c>
      <c r="AF20" s="26">
        <f>SUMPRODUCT(IDEES!AD321:AD328,IDEES!AD152:AD159)/AF11</f>
        <v>0.2541567962878365</v>
      </c>
      <c r="AG20" s="26">
        <f>SUMPRODUCT(IDEES!AE321:AE328,IDEES!AE152:AE159)/AG11</f>
        <v>0.41951849938915736</v>
      </c>
      <c r="AH20" s="26">
        <f>SUMPRODUCT(IDEES!AF321:AF328,IDEES!AF152:AF159)/AH11</f>
        <v>0.45787462806184276</v>
      </c>
      <c r="AI20" s="26">
        <f>SUMPRODUCT(IDEES!AG321:AG328,IDEES!AG152:AG159)/AI11</f>
        <v>0.25505865342166822</v>
      </c>
      <c r="AJ20" s="26">
        <f>SUMPRODUCT(IDEES!AH321:AH328,IDEES!AH152:AH159)/AJ11</f>
        <v>0.83648054901784274</v>
      </c>
      <c r="AK20" s="26">
        <f>SUMPRODUCT(IDEES!AI321:AI328,IDEES!AI152:AI159)/AK11</f>
        <v>0.39016610385323791</v>
      </c>
      <c r="AL20" s="26">
        <f>SUMPRODUCT(IDEES!AJ321:AJ328,IDEES!AJ152:AJ159)/AL11</f>
        <v>0.17291602749849883</v>
      </c>
      <c r="AM20" s="26">
        <f>SUMPRODUCT(IDEES!AK321:AK328,IDEES!AK152:AK159)/AM11</f>
        <v>0.30896048476204208</v>
      </c>
      <c r="AN20" s="26">
        <f>SUMPRODUCT(IDEES!AL321:AL328,IDEES!AL152:AL159)/AN11</f>
        <v>0.22340305446396333</v>
      </c>
      <c r="AO20" s="26">
        <f>SUMPRODUCT(IDEES!AM321:AM328,IDEES!AM152:AM159)/AO11</f>
        <v>0.24941691742759978</v>
      </c>
      <c r="AP20" s="26">
        <f>SUMPRODUCT(IDEES!AN321:AN328,IDEES!AN152:AN159)/AP11</f>
        <v>0.27384942947873231</v>
      </c>
      <c r="AQ20" s="26">
        <f>SUMPRODUCT(IDEES!AO321:AO328,IDEES!AO152:AO159)/AQ11</f>
        <v>0.21799437205880701</v>
      </c>
    </row>
    <row r="21" spans="1:43" x14ac:dyDescent="0.25">
      <c r="A21" s="22"/>
      <c r="B21" s="2" t="str">
        <f>B15</f>
        <v>Hospital</v>
      </c>
      <c r="C21" s="27"/>
      <c r="D21" s="30" t="str">
        <f>D15</f>
        <v>NRbldg-Hosp</v>
      </c>
      <c r="E21" s="21" t="str">
        <f>TechComm!C31</f>
        <v>NR_ES-HO-WatHeat</v>
      </c>
      <c r="F21" s="22"/>
      <c r="G21" s="153">
        <f>SUMPRODUCT(IDEES!E172:E179,IDEES!E143:E150)/G6</f>
        <v>0.18487183042838035</v>
      </c>
      <c r="H21" s="153">
        <f>SUMPRODUCT(IDEES!F172:F179,IDEES!F143:F150)/H6</f>
        <v>4.9250010585933764E-2</v>
      </c>
      <c r="I21" s="153">
        <f>SUMPRODUCT(IDEES!G172:G179,IDEES!G143:G150)/I6</f>
        <v>7.6250597791739677E-2</v>
      </c>
      <c r="J21" s="153">
        <f>SUMPRODUCT(IDEES!H172:H179,IDEES!H143:H150)/J6</f>
        <v>0.13594835479837372</v>
      </c>
      <c r="K21" s="153">
        <f>SUMPRODUCT(IDEES!I172:I179,IDEES!I143:I150)/K6</f>
        <v>0.38737331670433706</v>
      </c>
      <c r="L21" s="153">
        <f>SUMPRODUCT(IDEES!J172:J179,IDEES!J143:J150)/L6</f>
        <v>0.13944478907927985</v>
      </c>
      <c r="M21" s="153">
        <f>SUMPRODUCT(IDEES!K172:K179,IDEES!K143:K150)/M6</f>
        <v>0.11198604382016207</v>
      </c>
      <c r="N21" s="153">
        <f>SUMPRODUCT(IDEES!L172:L179,IDEES!L143:L150)/N6</f>
        <v>0.45200081768222267</v>
      </c>
      <c r="O21" s="153">
        <f>SUMPRODUCT(IDEES!M172:M179,IDEES!M143:M150)/O6</f>
        <v>0.58706231507330764</v>
      </c>
      <c r="P21" s="153">
        <f>SUMPRODUCT(IDEES!N172:N179,IDEES!N143:N150)/P6</f>
        <v>0.20202365705158237</v>
      </c>
      <c r="Q21" s="153">
        <f>SUMPRODUCT(IDEES!O172:O179,IDEES!O143:O150)/Q6</f>
        <v>0.18266772088134875</v>
      </c>
      <c r="R21" s="153">
        <f>SUMPRODUCT(IDEES!P172:P179,IDEES!P143:P150)/R6</f>
        <v>6.4164213290172731E-2</v>
      </c>
      <c r="S21" s="153">
        <f>SUMPRODUCT(IDEES!Q172:Q179,IDEES!Q143:Q150)/S6</f>
        <v>0.43863664000037983</v>
      </c>
      <c r="T21" s="153">
        <f>SUMPRODUCT(IDEES!R172:R179,IDEES!R143:R150)/T6</f>
        <v>0.11330231195540288</v>
      </c>
      <c r="U21" s="153">
        <f>SUMPRODUCT(IDEES!S172:S179,IDEES!S143:S150)/U6</f>
        <v>5.8963394800606743E-2</v>
      </c>
      <c r="V21" s="153">
        <f>SUMPRODUCT(IDEES!T172:T179,IDEES!T143:T150)/V6</f>
        <v>0.16522051490675549</v>
      </c>
      <c r="W21" s="153">
        <f>SUMPRODUCT(IDEES!U172:U179,IDEES!U143:U150)/W6</f>
        <v>4.9054590184612334E-2</v>
      </c>
      <c r="X21" s="153">
        <f>SUMPRODUCT(IDEES!V172:V179,IDEES!V143:V150)/X6</f>
        <v>0.20858410449604242</v>
      </c>
      <c r="Y21" s="153">
        <f>SUMPRODUCT(IDEES!W172:W179,IDEES!W143:W150)/Y6</f>
        <v>7.8861372122834811E-2</v>
      </c>
      <c r="Z21" s="153">
        <f>SUMPRODUCT(IDEES!X172:X179,IDEES!X143:X150)/Z6</f>
        <v>3.8346828878035255E-2</v>
      </c>
      <c r="AA21" s="153">
        <f>SUMPRODUCT(IDEES!Y172:Y179,IDEES!Y143:Y150)/AA6</f>
        <v>0.16171279712900119</v>
      </c>
      <c r="AB21" s="153">
        <f>SUMPRODUCT(IDEES!Z172:Z179,IDEES!Z143:Z150)/AB6</f>
        <v>0.71298075361206914</v>
      </c>
      <c r="AC21" s="153">
        <f>SUMPRODUCT(IDEES!AA172:AA179,IDEES!AA143:AA150)/AC6</f>
        <v>0.38943242220239177</v>
      </c>
      <c r="AD21" s="153">
        <f>SUMPRODUCT(IDEES!AB172:AB179,IDEES!AB143:AB150)/AD6</f>
        <v>0.23107949951363171</v>
      </c>
      <c r="AE21" s="153">
        <f>SUMPRODUCT(IDEES!AC172:AC179,IDEES!AC143:AC150)/AE6</f>
        <v>0.28053688941775085</v>
      </c>
      <c r="AF21" s="153">
        <f>SUMPRODUCT(IDEES!AD172:AD179,IDEES!AD143:AD150)/AF6</f>
        <v>0.22125949447924989</v>
      </c>
      <c r="AG21" s="153">
        <f>SUMPRODUCT(IDEES!AE172:AE179,IDEES!AE143:AE150)/AG6</f>
        <v>8.0312323211877756E-2</v>
      </c>
      <c r="AH21" s="153">
        <f>SUMPRODUCT(IDEES!AF172:AF179,IDEES!AF143:AF150)/AH6</f>
        <v>0.12907363994271542</v>
      </c>
      <c r="AI21" s="153">
        <f>SUMPRODUCT(IDEES!AG172:AG179,IDEES!AG143:AG150)/AI6</f>
        <v>0.17968966377688789</v>
      </c>
      <c r="AJ21" s="153">
        <f>SUMPRODUCT(IDEES!AH172:AH179,IDEES!AH143:AH150)/AJ6</f>
        <v>5.5328306463093127E-2</v>
      </c>
      <c r="AK21" s="153">
        <f>SUMPRODUCT(IDEES!AI172:AI179,IDEES!AI143:AI150)/AK6</f>
        <v>0.27587606978359319</v>
      </c>
      <c r="AL21" s="153">
        <f>SUMPRODUCT(IDEES!AJ172:AJ179,IDEES!AJ143:AJ150)/AL6</f>
        <v>0.28808624880742018</v>
      </c>
      <c r="AM21" s="153">
        <f>SUMPRODUCT(IDEES!AK172:AK179,IDEES!AK143:AK150)/AM6</f>
        <v>8.8668149439146901E-2</v>
      </c>
      <c r="AN21" s="153">
        <f>SUMPRODUCT(IDEES!AL172:AL179,IDEES!AL143:AL150)/AN6</f>
        <v>0.25710904727834738</v>
      </c>
      <c r="AO21" s="153">
        <f>SUMPRODUCT(IDEES!AM172:AM179,IDEES!AM143:AM150)/AO6</f>
        <v>0.15802434319080824</v>
      </c>
      <c r="AP21" s="153">
        <f>SUMPRODUCT(IDEES!AN172:AN179,IDEES!AN143:AN150)/AP6</f>
        <v>0.11024800143290817</v>
      </c>
      <c r="AQ21" s="153">
        <f>SUMPRODUCT(IDEES!AO172:AO179,IDEES!AO143:AO150)/AQ6</f>
        <v>0.15390236076253172</v>
      </c>
    </row>
    <row r="22" spans="1:43" x14ac:dyDescent="0.25">
      <c r="A22" s="22"/>
      <c r="B22" s="2" t="str">
        <f t="shared" ref="B22:B26" si="1">B16</f>
        <v>Hotels &amp; Restaurant</v>
      </c>
      <c r="C22" s="25"/>
      <c r="D22" s="33" t="str">
        <f t="shared" ref="D22:D38" si="2">D16</f>
        <v>NRbldg-HoRest</v>
      </c>
      <c r="E22" s="21" t="str">
        <f>TechComm!C32</f>
        <v>NR_ES-HR-WatHeat</v>
      </c>
      <c r="F22" s="22"/>
      <c r="G22" s="153">
        <f>SUMPRODUCT(IDEES!E200:E207,IDEES!E143:E150)/G7</f>
        <v>9.4814085475499299E-2</v>
      </c>
      <c r="H22" s="153">
        <f>SUMPRODUCT(IDEES!F200:F207,IDEES!F143:F150)/H7</f>
        <v>0.18360114794606108</v>
      </c>
      <c r="I22" s="153">
        <f>SUMPRODUCT(IDEES!G200:G207,IDEES!G143:G150)/I7</f>
        <v>1.0471216560716055</v>
      </c>
      <c r="J22" s="153">
        <f>SUMPRODUCT(IDEES!H200:H207,IDEES!H143:H150)/J7</f>
        <v>7.3796083764217285E-2</v>
      </c>
      <c r="K22" s="153">
        <f>SUMPRODUCT(IDEES!I200:I207,IDEES!I143:I150)/K7</f>
        <v>0.1010957357735212</v>
      </c>
      <c r="L22" s="153">
        <f>SUMPRODUCT(IDEES!J200:J207,IDEES!J143:J150)/L7</f>
        <v>1.9775157798967302</v>
      </c>
      <c r="M22" s="153">
        <f>SUMPRODUCT(IDEES!K200:K207,IDEES!K143:K150)/M7</f>
        <v>0.1033221112919147</v>
      </c>
      <c r="N22" s="153">
        <f>SUMPRODUCT(IDEES!L200:L207,IDEES!L143:L150)/N7</f>
        <v>0.1071140197395143</v>
      </c>
      <c r="O22" s="153">
        <f>SUMPRODUCT(IDEES!M200:M207,IDEES!M143:M150)/O7</f>
        <v>0.18987155008430623</v>
      </c>
      <c r="P22" s="153">
        <f>SUMPRODUCT(IDEES!N200:N207,IDEES!N143:N150)/P7</f>
        <v>0.34270869257225983</v>
      </c>
      <c r="Q22" s="153">
        <f>SUMPRODUCT(IDEES!O200:O207,IDEES!O143:O150)/Q7</f>
        <v>8.8417045499728578E-2</v>
      </c>
      <c r="R22" s="153">
        <f>SUMPRODUCT(IDEES!P200:P207,IDEES!P143:P150)/R7</f>
        <v>0.21366542676312303</v>
      </c>
      <c r="S22" s="153">
        <f>SUMPRODUCT(IDEES!Q200:Q207,IDEES!Q143:Q150)/S7</f>
        <v>0.10637808708220173</v>
      </c>
      <c r="T22" s="153">
        <f>SUMPRODUCT(IDEES!R200:R207,IDEES!R143:R150)/T7</f>
        <v>0.13108993889392076</v>
      </c>
      <c r="U22" s="153">
        <f>SUMPRODUCT(IDEES!S200:S207,IDEES!S143:S150)/U7</f>
        <v>9.4943952497669792E-2</v>
      </c>
      <c r="V22" s="153">
        <f>SUMPRODUCT(IDEES!T200:T207,IDEES!T143:T150)/V7</f>
        <v>0.12845005608384949</v>
      </c>
      <c r="W22" s="153">
        <f>SUMPRODUCT(IDEES!U200:U207,IDEES!U143:U150)/W7</f>
        <v>5.5400919722915443E-2</v>
      </c>
      <c r="X22" s="153">
        <f>SUMPRODUCT(IDEES!V200:V207,IDEES!V143:V150)/X7</f>
        <v>0.50432615654001134</v>
      </c>
      <c r="Y22" s="153">
        <f>SUMPRODUCT(IDEES!W200:W207,IDEES!W143:W150)/Y7</f>
        <v>0.40017903227184393</v>
      </c>
      <c r="Z22" s="153">
        <f>SUMPRODUCT(IDEES!X200:X207,IDEES!X143:X150)/Z7</f>
        <v>0.13973636993977157</v>
      </c>
      <c r="AA22" s="153">
        <f>SUMPRODUCT(IDEES!Y200:Y207,IDEES!Y143:Y150)/AA7</f>
        <v>0.27418911164615428</v>
      </c>
      <c r="AB22" s="153">
        <f>SUMPRODUCT(IDEES!Z200:Z207,IDEES!Z143:Z150)/AB7</f>
        <v>0.15080234902424558</v>
      </c>
      <c r="AC22" s="153">
        <f>SUMPRODUCT(IDEES!AA200:AA207,IDEES!AA143:AA150)/AC7</f>
        <v>0.28861029051219306</v>
      </c>
      <c r="AD22" s="153">
        <f>SUMPRODUCT(IDEES!AB200:AB207,IDEES!AB143:AB150)/AD7</f>
        <v>0.20398420858526706</v>
      </c>
      <c r="AE22" s="153">
        <f>SUMPRODUCT(IDEES!AC200:AC207,IDEES!AC143:AC150)/AE7</f>
        <v>0.2746794633767265</v>
      </c>
      <c r="AF22" s="153">
        <f>SUMPRODUCT(IDEES!AD200:AD207,IDEES!AD143:AD150)/AF7</f>
        <v>0.37828407004397246</v>
      </c>
      <c r="AG22" s="153">
        <f>SUMPRODUCT(IDEES!AE200:AE207,IDEES!AE143:AE150)/AG7</f>
        <v>0.58612081973163588</v>
      </c>
      <c r="AH22" s="153">
        <f>SUMPRODUCT(IDEES!AF200:AF207,IDEES!AF143:AF150)/AH7</f>
        <v>0.13159206446098548</v>
      </c>
      <c r="AI22" s="153">
        <f>SUMPRODUCT(IDEES!AG200:AG207,IDEES!AG143:AG150)/AI7</f>
        <v>0.23964333801660079</v>
      </c>
      <c r="AJ22" s="153">
        <f>SUMPRODUCT(IDEES!AH200:AH207,IDEES!AH143:AH150)/AJ7</f>
        <v>0.27098209379655858</v>
      </c>
      <c r="AK22" s="153">
        <f>SUMPRODUCT(IDEES!AI200:AI207,IDEES!AI143:AI150)/AK7</f>
        <v>0.17246866800008737</v>
      </c>
      <c r="AL22" s="153">
        <f>SUMPRODUCT(IDEES!AJ200:AJ207,IDEES!AJ143:AJ150)/AL7</f>
        <v>0.37929620762063571</v>
      </c>
      <c r="AM22" s="153">
        <f>SUMPRODUCT(IDEES!AK200:AK207,IDEES!AK143:AK150)/AM7</f>
        <v>0.24760577273199103</v>
      </c>
      <c r="AN22" s="153">
        <f>SUMPRODUCT(IDEES!AL200:AL207,IDEES!AL143:AL150)/AN7</f>
        <v>0.39184980548298065</v>
      </c>
      <c r="AO22" s="153">
        <f>SUMPRODUCT(IDEES!AM200:AM207,IDEES!AM143:AM150)/AO7</f>
        <v>0.30316243586464875</v>
      </c>
      <c r="AP22" s="153">
        <f>SUMPRODUCT(IDEES!AN200:AN207,IDEES!AN143:AN150)/AP7</f>
        <v>0.25204841031254926</v>
      </c>
      <c r="AQ22" s="153">
        <f>SUMPRODUCT(IDEES!AO200:AO207,IDEES!AO143:AO150)/AQ7</f>
        <v>0.25800941090106777</v>
      </c>
    </row>
    <row r="23" spans="1:43" x14ac:dyDescent="0.25">
      <c r="A23" s="22"/>
      <c r="B23" s="2" t="str">
        <f t="shared" si="1"/>
        <v>Sport and Recreation</v>
      </c>
      <c r="C23" s="25"/>
      <c r="D23" s="34" t="str">
        <f t="shared" si="2"/>
        <v>NRbldg-SpoRecr</v>
      </c>
      <c r="E23" s="21" t="str">
        <f>TechComm!C33</f>
        <v>NR_ES-SR-WatHeat</v>
      </c>
      <c r="F23" s="22"/>
      <c r="G23" s="153">
        <f>SUMPRODUCT(IDEES!E228:E235,IDEES!E143:E150)/G8</f>
        <v>0.10366526449139386</v>
      </c>
      <c r="H23" s="153">
        <f>SUMPRODUCT(IDEES!F228:F235,IDEES!F143:F150)/H8</f>
        <v>4.7301915674461126E-2</v>
      </c>
      <c r="I23" s="153">
        <f>SUMPRODUCT(IDEES!G228:G235,IDEES!G143:G150)/I8</f>
        <v>3.7903099923072274E-2</v>
      </c>
      <c r="J23" s="153">
        <f>SUMPRODUCT(IDEES!H228:H235,IDEES!H143:H150)/J8</f>
        <v>7.8011997003766403E-2</v>
      </c>
      <c r="K23" s="153">
        <f>SUMPRODUCT(IDEES!I228:I235,IDEES!I143:I150)/K8</f>
        <v>2.1478528758420073E-2</v>
      </c>
      <c r="L23" s="153">
        <f>SUMPRODUCT(IDEES!J228:J235,IDEES!J143:J150)/L8</f>
        <v>4.4265686856467722E-2</v>
      </c>
      <c r="M23" s="153">
        <f>SUMPRODUCT(IDEES!K228:K235,IDEES!K143:K150)/M8</f>
        <v>0.19057027528864154</v>
      </c>
      <c r="N23" s="153">
        <f>SUMPRODUCT(IDEES!L228:L235,IDEES!L143:L150)/N8</f>
        <v>5.3756987574938769E-2</v>
      </c>
      <c r="O23" s="153">
        <f>SUMPRODUCT(IDEES!M228:M235,IDEES!M143:M150)/O8</f>
        <v>5.4513237457731165E-2</v>
      </c>
      <c r="P23" s="153">
        <f>SUMPRODUCT(IDEES!N228:N235,IDEES!N143:N150)/P8</f>
        <v>1.8779740283886865E-2</v>
      </c>
      <c r="Q23" s="153">
        <f>SUMPRODUCT(IDEES!O228:O235,IDEES!O143:O150)/Q8</f>
        <v>4.4984593764322005E-2</v>
      </c>
      <c r="R23" s="153">
        <f>SUMPRODUCT(IDEES!P228:P235,IDEES!P143:P150)/R8</f>
        <v>5.95935130635874E-2</v>
      </c>
      <c r="S23" s="153">
        <f>SUMPRODUCT(IDEES!Q228:Q235,IDEES!Q143:Q150)/S8</f>
        <v>2.3719922169028143E-2</v>
      </c>
      <c r="T23" s="153">
        <f>SUMPRODUCT(IDEES!R228:R235,IDEES!R143:R150)/T8</f>
        <v>2.4617367918162311E-2</v>
      </c>
      <c r="U23" s="153">
        <f>SUMPRODUCT(IDEES!S228:S235,IDEES!S143:S150)/U8</f>
        <v>6.1572084205826778E-2</v>
      </c>
      <c r="V23" s="153">
        <f>SUMPRODUCT(IDEES!T228:T235,IDEES!T143:T150)/V8</f>
        <v>2.1130581514968369E-2</v>
      </c>
      <c r="W23" s="153">
        <f>SUMPRODUCT(IDEES!U228:U235,IDEES!U143:U150)/W8</f>
        <v>2.7911096143363498E-2</v>
      </c>
      <c r="X23" s="153">
        <f>SUMPRODUCT(IDEES!V228:V235,IDEES!V143:V150)/X8</f>
        <v>3.3465024095324418E-2</v>
      </c>
      <c r="Y23" s="153">
        <f>SUMPRODUCT(IDEES!W228:W235,IDEES!W143:W150)/Y8</f>
        <v>0.13599344516237613</v>
      </c>
      <c r="Z23" s="153">
        <f>SUMPRODUCT(IDEES!X228:X235,IDEES!X143:X150)/Z8</f>
        <v>3.6043216477106295E-2</v>
      </c>
      <c r="AA23" s="153">
        <f>SUMPRODUCT(IDEES!Y228:Y235,IDEES!Y143:Y150)/AA8</f>
        <v>8.1186102431401813E-2</v>
      </c>
      <c r="AB23" s="153">
        <f>SUMPRODUCT(IDEES!Z228:Z235,IDEES!Z143:Z150)/AB8</f>
        <v>3.7304156991704307E-2</v>
      </c>
      <c r="AC23" s="153">
        <f>SUMPRODUCT(IDEES!AA228:AA235,IDEES!AA143:AA150)/AC8</f>
        <v>1.5399196190408606E-2</v>
      </c>
      <c r="AD23" s="153">
        <f>SUMPRODUCT(IDEES!AB228:AB235,IDEES!AB143:AB150)/AD8</f>
        <v>0.13955888925358106</v>
      </c>
      <c r="AE23" s="153">
        <f>SUMPRODUCT(IDEES!AC228:AC235,IDEES!AC143:AC150)/AE8</f>
        <v>7.0101251152657626E-2</v>
      </c>
      <c r="AF23" s="153">
        <f>SUMPRODUCT(IDEES!AD228:AD235,IDEES!AD143:AD150)/AF8</f>
        <v>2.0588955647132166E-2</v>
      </c>
      <c r="AG23" s="153">
        <f>SUMPRODUCT(IDEES!AE228:AE235,IDEES!AE143:AE150)/AG8</f>
        <v>0.61178772372449197</v>
      </c>
      <c r="AH23" s="153">
        <f>SUMPRODUCT(IDEES!AF228:AF235,IDEES!AF143:AF150)/AH8</f>
        <v>7.4239572030670206E-2</v>
      </c>
      <c r="AI23" s="153">
        <f>SUMPRODUCT(IDEES!AG228:AG235,IDEES!AG143:AG150)/AI8</f>
        <v>1.5601537401220366E-2</v>
      </c>
      <c r="AJ23" s="153">
        <f>SUMPRODUCT(IDEES!AH228:AH235,IDEES!AH143:AH150)/AJ8</f>
        <v>8.5943776237303982E-2</v>
      </c>
      <c r="AK23" s="153">
        <f>SUMPRODUCT(IDEES!AI228:AI235,IDEES!AI143:AI150)/AK8</f>
        <v>3.1888272370532114E-2</v>
      </c>
      <c r="AL23" s="153">
        <f>SUMPRODUCT(IDEES!AJ228:AJ235,IDEES!AJ143:AJ150)/AL8</f>
        <v>2.478014667624065E-2</v>
      </c>
      <c r="AM23" s="153">
        <f>SUMPRODUCT(IDEES!AK228:AK235,IDEES!AK143:AK150)/AM8</f>
        <v>9.1480541610639184E-3</v>
      </c>
      <c r="AN23" s="153">
        <f>SUMPRODUCT(IDEES!AL228:AL235,IDEES!AL143:AL150)/AN8</f>
        <v>2.3290415209263792E-2</v>
      </c>
      <c r="AO23" s="153">
        <f>SUMPRODUCT(IDEES!AM228:AM235,IDEES!AM143:AM150)/AO8</f>
        <v>1.5091806875131966E-2</v>
      </c>
      <c r="AP23" s="153">
        <f>SUMPRODUCT(IDEES!AN228:AN235,IDEES!AN143:AN150)/AP8</f>
        <v>1.094601384877741E-2</v>
      </c>
      <c r="AQ23" s="153">
        <f>SUMPRODUCT(IDEES!AO228:AO235,IDEES!AO143:AO150)/AQ8</f>
        <v>1.4178407624327758E-2</v>
      </c>
    </row>
    <row r="24" spans="1:43" x14ac:dyDescent="0.25">
      <c r="A24" s="22"/>
      <c r="B24" s="2" t="str">
        <f t="shared" si="1"/>
        <v>Shop – Large (shopping malls)</v>
      </c>
      <c r="C24" s="25"/>
      <c r="D24" s="32" t="str">
        <f t="shared" si="2"/>
        <v>NRbldg-ShopL</v>
      </c>
      <c r="E24" s="21" t="str">
        <f>TechComm!C34</f>
        <v>NR_ES-SL-WatHeat</v>
      </c>
      <c r="F24" s="22"/>
      <c r="G24" s="153">
        <f>SUMPRODUCT(IDEES!E256:E263,IDEES!E143:E150)/G9</f>
        <v>7.0245150801424405E-2</v>
      </c>
      <c r="H24" s="153">
        <f>SUMPRODUCT(IDEES!F256:F263,IDEES!F143:F150)/H9</f>
        <v>2.6159140372122847E-2</v>
      </c>
      <c r="I24" s="153">
        <f>SUMPRODUCT(IDEES!G256:G263,IDEES!G143:G150)/I9</f>
        <v>3.075954162782614E-2</v>
      </c>
      <c r="J24" s="153">
        <f>SUMPRODUCT(IDEES!H256:H263,IDEES!H143:H150)/J9</f>
        <v>5.1465264508806806E-2</v>
      </c>
      <c r="K24" s="153">
        <f>SUMPRODUCT(IDEES!I256:I263,IDEES!I143:I150)/K9</f>
        <v>2.1127442620907738E-2</v>
      </c>
      <c r="L24" s="153">
        <f>SUMPRODUCT(IDEES!J256:J263,IDEES!J143:J150)/L9</f>
        <v>5.3185703377467551E-2</v>
      </c>
      <c r="M24" s="153">
        <f>SUMPRODUCT(IDEES!K256:K263,IDEES!K143:K150)/M9</f>
        <v>1.654943038676417E-2</v>
      </c>
      <c r="N24" s="153">
        <f>SUMPRODUCT(IDEES!L256:L263,IDEES!L143:L150)/N9</f>
        <v>2.4449312078908089E-2</v>
      </c>
      <c r="O24" s="153">
        <f>SUMPRODUCT(IDEES!M256:M263,IDEES!M143:M150)/O9</f>
        <v>3.1418724877838297E-2</v>
      </c>
      <c r="P24" s="153">
        <f>SUMPRODUCT(IDEES!N256:N263,IDEES!N143:N150)/P9</f>
        <v>3.9250732655826646E-2</v>
      </c>
      <c r="Q24" s="153">
        <f>SUMPRODUCT(IDEES!O256:O263,IDEES!O143:O150)/Q9</f>
        <v>8.8907955701126966E-3</v>
      </c>
      <c r="R24" s="153">
        <f>SUMPRODUCT(IDEES!P256:P263,IDEES!P143:P150)/R9</f>
        <v>3.4832816860339809E-2</v>
      </c>
      <c r="S24" s="153">
        <f>SUMPRODUCT(IDEES!Q256:Q263,IDEES!Q143:Q150)/S9</f>
        <v>2.4333409387385756E-2</v>
      </c>
      <c r="T24" s="153">
        <f>SUMPRODUCT(IDEES!R256:R263,IDEES!R143:R150)/T9</f>
        <v>9.1046120852765547E-2</v>
      </c>
      <c r="U24" s="153">
        <f>SUMPRODUCT(IDEES!S256:S263,IDEES!S143:S150)/U9</f>
        <v>2.9928847918195448E-2</v>
      </c>
      <c r="V24" s="153">
        <f>SUMPRODUCT(IDEES!T256:T263,IDEES!T143:T150)/V9</f>
        <v>2.1130640040036792E-2</v>
      </c>
      <c r="W24" s="153">
        <f>SUMPRODUCT(IDEES!U256:U263,IDEES!U143:U150)/W9</f>
        <v>1.1665217511699575E-2</v>
      </c>
      <c r="X24" s="153">
        <f>SUMPRODUCT(IDEES!V256:V263,IDEES!V143:V150)/X9</f>
        <v>3.4330416526883199E-2</v>
      </c>
      <c r="Y24" s="153">
        <f>SUMPRODUCT(IDEES!W256:W263,IDEES!W143:W150)/Y9</f>
        <v>2.9375308391673446E-2</v>
      </c>
      <c r="Z24" s="153">
        <f>SUMPRODUCT(IDEES!X256:X263,IDEES!X143:X150)/Z9</f>
        <v>1.337903863398898E-2</v>
      </c>
      <c r="AA24" s="153">
        <f>SUMPRODUCT(IDEES!Y256:Y263,IDEES!Y143:Y150)/AA9</f>
        <v>7.8353756600826496E-2</v>
      </c>
      <c r="AB24" s="153">
        <f>SUMPRODUCT(IDEES!Z256:Z263,IDEES!Z143:Z150)/AB9</f>
        <v>4.6870822686807416E-2</v>
      </c>
      <c r="AC24" s="153">
        <f>SUMPRODUCT(IDEES!AA256:AA263,IDEES!AA143:AA150)/AC9</f>
        <v>2.2840916439606576E-2</v>
      </c>
      <c r="AD24" s="153">
        <f>SUMPRODUCT(IDEES!AB256:AB263,IDEES!AB143:AB150)/AD9</f>
        <v>6.7882692426772945E-2</v>
      </c>
      <c r="AE24" s="153">
        <f>SUMPRODUCT(IDEES!AC256:AC263,IDEES!AC143:AC150)/AE9</f>
        <v>3.5040031446794011E-2</v>
      </c>
      <c r="AF24" s="153">
        <f>SUMPRODUCT(IDEES!AD256:AD263,IDEES!AD143:AD150)/AF9</f>
        <v>4.2787027419721776E-2</v>
      </c>
      <c r="AG24" s="153">
        <f>SUMPRODUCT(IDEES!AE256:AE263,IDEES!AE143:AE150)/AG9</f>
        <v>4.7425720255232909E-2</v>
      </c>
      <c r="AH24" s="153">
        <f>SUMPRODUCT(IDEES!AF256:AF263,IDEES!AF143:AF150)/AH9</f>
        <v>3.3127516737097476E-2</v>
      </c>
      <c r="AI24" s="153">
        <f>SUMPRODUCT(IDEES!AG256:AG263,IDEES!AG143:AG150)/AI9</f>
        <v>2.5884099605144109E-2</v>
      </c>
      <c r="AJ24" s="153">
        <f>SUMPRODUCT(IDEES!AH256:AH263,IDEES!AH143:AH150)/AJ9</f>
        <v>1.4548973615096545</v>
      </c>
      <c r="AK24" s="153">
        <f>SUMPRODUCT(IDEES!AI256:AI263,IDEES!AI143:AI150)/AK9</f>
        <v>3.5991343271607218E-2</v>
      </c>
      <c r="AL24" s="153">
        <f>SUMPRODUCT(IDEES!AJ256:AJ263,IDEES!AJ143:AJ150)/AL9</f>
        <v>5.5040856258256839E-2</v>
      </c>
      <c r="AM24" s="153">
        <f>SUMPRODUCT(IDEES!AK256:AK263,IDEES!AK143:AK150)/AM9</f>
        <v>1.6473418038746392E-2</v>
      </c>
      <c r="AN24" s="153">
        <f>SUMPRODUCT(IDEES!AL256:AL263,IDEES!AL143:AL150)/AN9</f>
        <v>5.2937293717674659E-2</v>
      </c>
      <c r="AO24" s="153">
        <f>SUMPRODUCT(IDEES!AM256:AM263,IDEES!AM143:AM150)/AO9</f>
        <v>3.0116445561443154E-2</v>
      </c>
      <c r="AP24" s="153">
        <f>SUMPRODUCT(IDEES!AN256:AN263,IDEES!AN143:AN150)/AP9</f>
        <v>2.0429892784990564E-2</v>
      </c>
      <c r="AQ24" s="153">
        <f>SUMPRODUCT(IDEES!AO256:AO263,IDEES!AO143:AO150)/AQ9</f>
        <v>2.8150385781461756E-2</v>
      </c>
    </row>
    <row r="25" spans="1:43" x14ac:dyDescent="0.25">
      <c r="A25" s="22"/>
      <c r="B25" s="2" t="str">
        <f t="shared" si="1"/>
        <v>Shop – Small (shops)</v>
      </c>
      <c r="C25" s="25"/>
      <c r="D25" s="31" t="str">
        <f t="shared" si="2"/>
        <v>NRbldg-ShopS</v>
      </c>
      <c r="E25" s="21" t="str">
        <f>TechComm!C35</f>
        <v>NR_ES-SS-WatHeat</v>
      </c>
      <c r="F25" s="22"/>
      <c r="G25" s="153">
        <f>SUMPRODUCT(IDEES!E284:E291,IDEES!E143:E150)/G10</f>
        <v>7.0245150801424419E-2</v>
      </c>
      <c r="H25" s="153">
        <f>SUMPRODUCT(IDEES!F284:F291,IDEES!F143:F150)/H10</f>
        <v>2.6159140372122847E-2</v>
      </c>
      <c r="I25" s="153">
        <f>SUMPRODUCT(IDEES!G284:G291,IDEES!G143:G150)/I10</f>
        <v>3.0759541627826154E-2</v>
      </c>
      <c r="J25" s="153">
        <f>SUMPRODUCT(IDEES!H284:H291,IDEES!H143:H150)/J10</f>
        <v>5.1465264508806813E-2</v>
      </c>
      <c r="K25" s="153">
        <f>SUMPRODUCT(IDEES!I284:I291,IDEES!I143:I150)/K10</f>
        <v>2.1127442620907738E-2</v>
      </c>
      <c r="L25" s="153">
        <f>SUMPRODUCT(IDEES!J284:J291,IDEES!J143:J150)/L10</f>
        <v>5.3185703377467544E-2</v>
      </c>
      <c r="M25" s="153">
        <f>SUMPRODUCT(IDEES!K284:K291,IDEES!K143:K150)/M10</f>
        <v>1.654943038676418E-2</v>
      </c>
      <c r="N25" s="153">
        <f>SUMPRODUCT(IDEES!L284:L291,IDEES!L143:L150)/N10</f>
        <v>2.4449312078908103E-2</v>
      </c>
      <c r="O25" s="153">
        <f>SUMPRODUCT(IDEES!M284:M291,IDEES!M143:M150)/O10</f>
        <v>3.141872487783829E-2</v>
      </c>
      <c r="P25" s="153">
        <f>SUMPRODUCT(IDEES!N284:N291,IDEES!N143:N150)/P10</f>
        <v>3.925073265582664E-2</v>
      </c>
      <c r="Q25" s="153">
        <f>SUMPRODUCT(IDEES!O284:O291,IDEES!O143:O150)/Q10</f>
        <v>8.8907955701127018E-3</v>
      </c>
      <c r="R25" s="153">
        <f>SUMPRODUCT(IDEES!P284:P291,IDEES!P143:P150)/R10</f>
        <v>3.4832816860339809E-2</v>
      </c>
      <c r="S25" s="153">
        <f>SUMPRODUCT(IDEES!Q284:Q291,IDEES!Q143:Q150)/S10</f>
        <v>2.4333409387385752E-2</v>
      </c>
      <c r="T25" s="153">
        <f>SUMPRODUCT(IDEES!R284:R291,IDEES!R143:R150)/T10</f>
        <v>9.1046120852765561E-2</v>
      </c>
      <c r="U25" s="153">
        <f>SUMPRODUCT(IDEES!S284:S291,IDEES!S143:S150)/U10</f>
        <v>2.9928847918195459E-2</v>
      </c>
      <c r="V25" s="153">
        <f>SUMPRODUCT(IDEES!T284:T291,IDEES!T143:T150)/V10</f>
        <v>2.1130640040036796E-2</v>
      </c>
      <c r="W25" s="153">
        <f>SUMPRODUCT(IDEES!U284:U291,IDEES!U143:U150)/W10</f>
        <v>1.1665217511699579E-2</v>
      </c>
      <c r="X25" s="153">
        <f>SUMPRODUCT(IDEES!V284:V291,IDEES!V143:V150)/X10</f>
        <v>3.4330416526883185E-2</v>
      </c>
      <c r="Y25" s="153">
        <f>SUMPRODUCT(IDEES!W284:W291,IDEES!W143:W150)/Y10</f>
        <v>2.9375308391673457E-2</v>
      </c>
      <c r="Z25" s="153">
        <f>SUMPRODUCT(IDEES!X284:X291,IDEES!X143:X150)/Z10</f>
        <v>1.337903863398898E-2</v>
      </c>
      <c r="AA25" s="153">
        <f>SUMPRODUCT(IDEES!Y284:Y291,IDEES!Y143:Y150)/AA10</f>
        <v>7.8353756600826496E-2</v>
      </c>
      <c r="AB25" s="153">
        <f>SUMPRODUCT(IDEES!Z284:Z291,IDEES!Z143:Z150)/AB10</f>
        <v>4.687082268680743E-2</v>
      </c>
      <c r="AC25" s="153">
        <f>SUMPRODUCT(IDEES!AA284:AA291,IDEES!AA143:AA150)/AC10</f>
        <v>2.2840916439606576E-2</v>
      </c>
      <c r="AD25" s="153">
        <f>SUMPRODUCT(IDEES!AB284:AB291,IDEES!AB143:AB150)/AD10</f>
        <v>6.7882692426772959E-2</v>
      </c>
      <c r="AE25" s="153">
        <f>SUMPRODUCT(IDEES!AC284:AC291,IDEES!AC143:AC150)/AE10</f>
        <v>3.5040031446794011E-2</v>
      </c>
      <c r="AF25" s="153">
        <f>SUMPRODUCT(IDEES!AD284:AD291,IDEES!AD143:AD150)/AF10</f>
        <v>4.2787027419721776E-2</v>
      </c>
      <c r="AG25" s="153">
        <f>SUMPRODUCT(IDEES!AE284:AE291,IDEES!AE143:AE150)/AG10</f>
        <v>4.7425720255232895E-2</v>
      </c>
      <c r="AH25" s="153">
        <f>SUMPRODUCT(IDEES!AF284:AF291,IDEES!AF143:AF150)/AH10</f>
        <v>3.3127516737097483E-2</v>
      </c>
      <c r="AI25" s="153">
        <f>SUMPRODUCT(IDEES!AG284:AG291,IDEES!AG143:AG150)/AI10</f>
        <v>2.5884099605144099E-2</v>
      </c>
      <c r="AJ25" s="153">
        <f>SUMPRODUCT(IDEES!AH284:AH291,IDEES!AH143:AH150)/AJ10</f>
        <v>1.4548973615096545</v>
      </c>
      <c r="AK25" s="153">
        <f>SUMPRODUCT(IDEES!AI284:AI291,IDEES!AI143:AI150)/AK10</f>
        <v>3.5991343271607225E-2</v>
      </c>
      <c r="AL25" s="153">
        <f>SUMPRODUCT(IDEES!AJ284:AJ291,IDEES!AJ143:AJ150)/AL10</f>
        <v>5.5040856258256825E-2</v>
      </c>
      <c r="AM25" s="153">
        <f>SUMPRODUCT(IDEES!AK284:AK291,IDEES!AK143:AK150)/AM10</f>
        <v>1.6473418038746388E-2</v>
      </c>
      <c r="AN25" s="153">
        <f>SUMPRODUCT(IDEES!AL284:AL291,IDEES!AL143:AL150)/AN10</f>
        <v>5.2937293717674652E-2</v>
      </c>
      <c r="AO25" s="153">
        <f>SUMPRODUCT(IDEES!AM284:AM291,IDEES!AM143:AM150)/AO10</f>
        <v>3.0116445561443134E-2</v>
      </c>
      <c r="AP25" s="153">
        <f>SUMPRODUCT(IDEES!AN284:AN291,IDEES!AN143:AN150)/AP10</f>
        <v>2.0429892784990557E-2</v>
      </c>
      <c r="AQ25" s="153">
        <f>SUMPRODUCT(IDEES!AO284:AO291,IDEES!AO143:AO150)/AQ10</f>
        <v>2.8150385781461753E-2</v>
      </c>
    </row>
    <row r="26" spans="1:43" x14ac:dyDescent="0.25">
      <c r="A26" s="22"/>
      <c r="B26" s="2" t="str">
        <f t="shared" si="1"/>
        <v>Offices (Offices, Schools/Universities, Museums etc)</v>
      </c>
      <c r="C26" s="25"/>
      <c r="D26" s="21" t="str">
        <f t="shared" si="2"/>
        <v>NRbldg-Offic</v>
      </c>
      <c r="E26" s="21" t="str">
        <f>TechComm!C36</f>
        <v>NR_ES-OF-WatHeat</v>
      </c>
      <c r="F26" s="22"/>
      <c r="G26" s="153">
        <f>SUMPRODUCT(IDEES!E312:E319,IDEES!E143:E150)/G11</f>
        <v>3.5300514503407147E-2</v>
      </c>
      <c r="H26" s="153">
        <f>SUMPRODUCT(IDEES!F312:F319,IDEES!F143:F150)/H11</f>
        <v>3.2340237220985356E-2</v>
      </c>
      <c r="I26" s="153">
        <f>SUMPRODUCT(IDEES!G312:G319,IDEES!G143:G150)/I11</f>
        <v>1.7113072709438865E-2</v>
      </c>
      <c r="J26" s="153">
        <f>SUMPRODUCT(IDEES!H312:H319,IDEES!H143:H150)/J11</f>
        <v>2.5909446969269237E-2</v>
      </c>
      <c r="K26" s="153">
        <f>SUMPRODUCT(IDEES!I312:I319,IDEES!I143:I150)/K11</f>
        <v>1.7126166257187544E-2</v>
      </c>
      <c r="L26" s="153">
        <f>SUMPRODUCT(IDEES!J312:J319,IDEES!J143:J150)/L11</f>
        <v>3.1268836118909585E-2</v>
      </c>
      <c r="M26" s="153">
        <f>SUMPRODUCT(IDEES!K312:K319,IDEES!K143:K150)/M11</f>
        <v>2.7210274307774125E-2</v>
      </c>
      <c r="N26" s="153">
        <f>SUMPRODUCT(IDEES!L312:L319,IDEES!L143:L150)/N11</f>
        <v>1.5619010174569282E-2</v>
      </c>
      <c r="O26" s="153">
        <f>SUMPRODUCT(IDEES!M312:M319,IDEES!M143:M150)/O11</f>
        <v>5.5792958616478802E-2</v>
      </c>
      <c r="P26" s="153">
        <f>SUMPRODUCT(IDEES!N312:N319,IDEES!N143:N150)/P11</f>
        <v>4.3766337541478698E-2</v>
      </c>
      <c r="Q26" s="153">
        <f>SUMPRODUCT(IDEES!O312:O319,IDEES!O143:O150)/Q11</f>
        <v>3.7871340682843403E-2</v>
      </c>
      <c r="R26" s="153">
        <f>SUMPRODUCT(IDEES!P312:P319,IDEES!P143:P150)/R11</f>
        <v>4.2227951103859143E-2</v>
      </c>
      <c r="S26" s="153">
        <f>SUMPRODUCT(IDEES!Q312:Q319,IDEES!Q143:Q150)/S11</f>
        <v>1.9334977085855326E-2</v>
      </c>
      <c r="T26" s="153">
        <f>SUMPRODUCT(IDEES!R312:R319,IDEES!R143:R150)/T11</f>
        <v>4.8225955905826519E-2</v>
      </c>
      <c r="U26" s="153">
        <f>SUMPRODUCT(IDEES!S312:S319,IDEES!S143:S150)/U11</f>
        <v>6.604717242493148E-2</v>
      </c>
      <c r="V26" s="153">
        <f>SUMPRODUCT(IDEES!T312:T319,IDEES!T143:T150)/V11</f>
        <v>4.4825494303088798E-2</v>
      </c>
      <c r="W26" s="153">
        <f>SUMPRODUCT(IDEES!U312:U319,IDEES!U143:U150)/W11</f>
        <v>7.2122402534126797E-3</v>
      </c>
      <c r="X26" s="153">
        <f>SUMPRODUCT(IDEES!V312:V319,IDEES!V143:V150)/X11</f>
        <v>7.8236913854493065E-2</v>
      </c>
      <c r="Y26" s="153">
        <f>SUMPRODUCT(IDEES!W312:W319,IDEES!W143:W150)/Y11</f>
        <v>2.3534395790485694E-2</v>
      </c>
      <c r="Z26" s="153">
        <f>SUMPRODUCT(IDEES!X312:X319,IDEES!X143:X150)/Z11</f>
        <v>1.3755796462613896E-2</v>
      </c>
      <c r="AA26" s="153">
        <f>SUMPRODUCT(IDEES!Y312:Y319,IDEES!Y143:Y150)/AA11</f>
        <v>5.5752391757265873E-2</v>
      </c>
      <c r="AB26" s="153">
        <f>SUMPRODUCT(IDEES!Z312:Z319,IDEES!Z143:Z150)/AB11</f>
        <v>3.5613423995612646E-2</v>
      </c>
      <c r="AC26" s="153">
        <f>SUMPRODUCT(IDEES!AA312:AA319,IDEES!AA143:AA150)/AC11</f>
        <v>9.1139308411427769E-2</v>
      </c>
      <c r="AD26" s="153">
        <f>SUMPRODUCT(IDEES!AB312:AB319,IDEES!AB143:AB150)/AD11</f>
        <v>4.320819075875474E-2</v>
      </c>
      <c r="AE26" s="153">
        <f>SUMPRODUCT(IDEES!AC312:AC319,IDEES!AC143:AC150)/AE11</f>
        <v>3.1665353740824159E-2</v>
      </c>
      <c r="AF26" s="153">
        <f>SUMPRODUCT(IDEES!AD312:AD319,IDEES!AD143:AD150)/AF11</f>
        <v>4.7676513549856324E-2</v>
      </c>
      <c r="AG26" s="153">
        <f>SUMPRODUCT(IDEES!AE312:AE319,IDEES!AE143:AE150)/AG11</f>
        <v>6.1632598447378929E-2</v>
      </c>
      <c r="AH26" s="153">
        <f>SUMPRODUCT(IDEES!AF312:AF319,IDEES!AF143:AF150)/AH11</f>
        <v>2.051930294830457E-2</v>
      </c>
      <c r="AI26" s="153">
        <f>SUMPRODUCT(IDEES!AG312:AG319,IDEES!AG143:AG150)/AI11</f>
        <v>3.2150426800746611E-2</v>
      </c>
      <c r="AJ26" s="153">
        <f>SUMPRODUCT(IDEES!AH312:AH319,IDEES!AH143:AH150)/AJ11</f>
        <v>3.7838087523244648E-2</v>
      </c>
      <c r="AK26" s="153">
        <f>SUMPRODUCT(IDEES!AI312:AI319,IDEES!AI143:AI150)/AK11</f>
        <v>7.5033088940557727E-2</v>
      </c>
      <c r="AL26" s="153">
        <f>SUMPRODUCT(IDEES!AJ312:AJ319,IDEES!AJ143:AJ150)/AL11</f>
        <v>6.0676658648424489E-2</v>
      </c>
      <c r="AM26" s="153">
        <f>SUMPRODUCT(IDEES!AK312:AK319,IDEES!AK143:AK150)/AM11</f>
        <v>1.8593049513250064E-2</v>
      </c>
      <c r="AN26" s="153">
        <f>SUMPRODUCT(IDEES!AL312:AL319,IDEES!AL143:AL150)/AN11</f>
        <v>5.8311149209766162E-2</v>
      </c>
      <c r="AO26" s="153">
        <f>SUMPRODUCT(IDEES!AM312:AM319,IDEES!AM143:AM150)/AO11</f>
        <v>3.3575931506102837E-2</v>
      </c>
      <c r="AP26" s="153">
        <f>SUMPRODUCT(IDEES!AN312:AN319,IDEES!AN143:AN150)/AP11</f>
        <v>2.3019641796938457E-2</v>
      </c>
      <c r="AQ26" s="153">
        <f>SUMPRODUCT(IDEES!AO312:AO319,IDEES!AO143:AO150)/AQ11</f>
        <v>3.1552135136443518E-2</v>
      </c>
    </row>
    <row r="27" spans="1:43" x14ac:dyDescent="0.25">
      <c r="A27" s="22"/>
      <c r="B27" s="2" t="str">
        <f>B21</f>
        <v>Hospital</v>
      </c>
      <c r="C27" s="25"/>
      <c r="D27" s="30" t="str">
        <f t="shared" si="2"/>
        <v>NRbldg-Hosp</v>
      </c>
      <c r="E27" s="21" t="str">
        <f>TechComm!C37</f>
        <v>NR_ES-HO-SpCool</v>
      </c>
      <c r="F27" s="22"/>
      <c r="G27" s="130">
        <f>SUMPRODUCT(IDEES!E169:E170,IDEES!E140:E141)/G6</f>
        <v>7.6918508121864362E-2</v>
      </c>
      <c r="H27" s="130">
        <f>SUMPRODUCT(IDEES!F169:F170,IDEES!F140:F141)/H6</f>
        <v>5.4370373255291503E-2</v>
      </c>
      <c r="I27" s="130">
        <f>SUMPRODUCT(IDEES!G169:G170,IDEES!G140:G141)/I6</f>
        <v>5.0122830833375168E-2</v>
      </c>
      <c r="J27" s="130">
        <f>SUMPRODUCT(IDEES!H169:H170,IDEES!H140:H141)/J6</f>
        <v>9.9555281325402256E-2</v>
      </c>
      <c r="K27" s="130">
        <f>SUMPRODUCT(IDEES!I169:I170,IDEES!I140:I141)/K6</f>
        <v>1.5121620911623292</v>
      </c>
      <c r="L27" s="130">
        <f>SUMPRODUCT(IDEES!J169:J170,IDEES!J140:J141)/L6</f>
        <v>6.8653669156545291E-2</v>
      </c>
      <c r="M27" s="130">
        <f>SUMPRODUCT(IDEES!K169:K170,IDEES!K140:K141)/M6</f>
        <v>4.642286482511597E-2</v>
      </c>
      <c r="N27" s="130">
        <f>SUMPRODUCT(IDEES!L169:L170,IDEES!L140:L141)/N6</f>
        <v>0.17325265433763856</v>
      </c>
      <c r="O27" s="130">
        <f>SUMPRODUCT(IDEES!M169:M170,IDEES!M140:M141)/O6</f>
        <v>2.8284603093049913E-2</v>
      </c>
      <c r="P27" s="130">
        <f>SUMPRODUCT(IDEES!N169:N170,IDEES!N140:N141)/P6</f>
        <v>0.50023907819850988</v>
      </c>
      <c r="Q27" s="130">
        <f>SUMPRODUCT(IDEES!O169:O170,IDEES!O140:O141)/Q6</f>
        <v>5.89030219598859E-2</v>
      </c>
      <c r="R27" s="130">
        <f>SUMPRODUCT(IDEES!P169:P170,IDEES!P140:P141)/R6</f>
        <v>0.15542838457759794</v>
      </c>
      <c r="S27" s="130">
        <f>SUMPRODUCT(IDEES!Q169:Q170,IDEES!Q140:Q141)/S6</f>
        <v>0.94815695269542721</v>
      </c>
      <c r="T27" s="130">
        <f>SUMPRODUCT(IDEES!R169:R170,IDEES!R140:R141)/T6</f>
        <v>0.13279471416402727</v>
      </c>
      <c r="U27" s="130">
        <f>SUMPRODUCT(IDEES!S169:S170,IDEES!S140:S141)/U6</f>
        <v>2.3784927566583673E-2</v>
      </c>
      <c r="V27" s="130">
        <f>SUMPRODUCT(IDEES!T169:T170,IDEES!T140:T141)/V6</f>
        <v>0.10999542995664179</v>
      </c>
      <c r="W27" s="130">
        <f>SUMPRODUCT(IDEES!U169:U170,IDEES!U140:U141)/W6</f>
        <v>1.867309906180608E-2</v>
      </c>
      <c r="X27" s="130">
        <f>SUMPRODUCT(IDEES!V169:V170,IDEES!V140:V141)/X6</f>
        <v>0.32063158153151816</v>
      </c>
      <c r="Y27" s="130">
        <f>SUMPRODUCT(IDEES!W169:W170,IDEES!W140:W141)/Y6</f>
        <v>2.2645301250145329E-3</v>
      </c>
      <c r="Z27" s="130">
        <f>SUMPRODUCT(IDEES!X169:X170,IDEES!X140:X141)/Z6</f>
        <v>0.10297276364362255</v>
      </c>
      <c r="AA27" s="130">
        <f>SUMPRODUCT(IDEES!Y169:Y170,IDEES!Y140:Y141)/AA6</f>
        <v>1.7485199950151614E-2</v>
      </c>
      <c r="AB27" s="130">
        <f>SUMPRODUCT(IDEES!Z169:Z170,IDEES!Z140:Z141)/AB6</f>
        <v>1.7258548317919675</v>
      </c>
      <c r="AC27" s="130">
        <f>SUMPRODUCT(IDEES!AA169:AA170,IDEES!AA140:AA141)/AC6</f>
        <v>0.63109000598576648</v>
      </c>
      <c r="AD27" s="130">
        <f>SUMPRODUCT(IDEES!AB169:AB170,IDEES!AB140:AB141)/AD6</f>
        <v>0.23869395385580197</v>
      </c>
      <c r="AE27" s="130">
        <f>SUMPRODUCT(IDEES!AC169:AC170,IDEES!AC140:AC141)/AE6</f>
        <v>4.578566282976132E-2</v>
      </c>
      <c r="AF27" s="130">
        <f>SUMPRODUCT(IDEES!AD169:AD170,IDEES!AD140:AD141)/AF6</f>
        <v>0.4415215060038491</v>
      </c>
      <c r="AG27" s="130">
        <f>SUMPRODUCT(IDEES!AE169:AE170,IDEES!AE140:AE141)/AG6</f>
        <v>1.3860003714514253E-2</v>
      </c>
      <c r="AH27" s="130">
        <f>SUMPRODUCT(IDEES!AF169:AF170,IDEES!AF140:AF141)/AH6</f>
        <v>7.3337303349108179E-2</v>
      </c>
      <c r="AI27" s="130">
        <f>SUMPRODUCT(IDEES!AG169:AG170,IDEES!AG140:AG141)/AI6</f>
        <v>0.11950370009835261</v>
      </c>
      <c r="AJ27" s="130">
        <f>SUMPRODUCT(IDEES!AH169:AH170,IDEES!AH140:AH141)/AJ6</f>
        <v>3.488641772387896E-2</v>
      </c>
      <c r="AK27" s="130">
        <f>SUMPRODUCT(IDEES!AI169:AI170,IDEES!AI140:AI141)/AK6</f>
        <v>0.13765810059435002</v>
      </c>
      <c r="AL27" s="130">
        <f>SUMPRODUCT(IDEES!AJ169:AJ170,IDEES!AJ140:AJ141)/AL6</f>
        <v>0.35766356085332629</v>
      </c>
      <c r="AM27" s="130">
        <f>SUMPRODUCT(IDEES!AK169:AK170,IDEES!AK140:AK141)/AM6</f>
        <v>2.6621930090974136E-2</v>
      </c>
      <c r="AN27" s="130">
        <f>SUMPRODUCT(IDEES!AL169:AL170,IDEES!AL140:AL141)/AN6</f>
        <v>0.73710122676437118</v>
      </c>
      <c r="AO27" s="130">
        <f>SUMPRODUCT(IDEES!AM169:AM170,IDEES!AM140:AM141)/AO6</f>
        <v>0.19951463303991734</v>
      </c>
      <c r="AP27" s="130">
        <f>SUMPRODUCT(IDEES!AN169:AN170,IDEES!AN140:AN141)/AP6</f>
        <v>0.10557517625488923</v>
      </c>
      <c r="AQ27" s="130">
        <f>SUMPRODUCT(IDEES!AO169:AO170,IDEES!AO140:AO141)/AQ6</f>
        <v>0.1501258246172171</v>
      </c>
    </row>
    <row r="28" spans="1:43" x14ac:dyDescent="0.25">
      <c r="A28" s="22"/>
      <c r="B28" s="2" t="str">
        <f t="shared" ref="B28:B32" si="3">B22</f>
        <v>Hotels &amp; Restaurant</v>
      </c>
      <c r="C28" s="25"/>
      <c r="D28" s="33" t="str">
        <f t="shared" si="2"/>
        <v>NRbldg-HoRest</v>
      </c>
      <c r="E28" s="21" t="str">
        <f>TechComm!C38</f>
        <v>NR_ES-HR-SpCool</v>
      </c>
      <c r="F28" s="22"/>
      <c r="G28" s="130">
        <f>SUMPRODUCT(IDEES!E197:E198,IDEES!E140:E141)/G7</f>
        <v>2.9538541836764989E-2</v>
      </c>
      <c r="H28" s="130">
        <f>SUMPRODUCT(IDEES!F197:F198,IDEES!F140:F141)/H7</f>
        <v>0.14256789898123812</v>
      </c>
      <c r="I28" s="130">
        <f>SUMPRODUCT(IDEES!G197:G198,IDEES!G140:G141)/I7</f>
        <v>0.51540136092333488</v>
      </c>
      <c r="J28" s="130">
        <f>SUMPRODUCT(IDEES!H197:H198,IDEES!H140:H141)/J7</f>
        <v>4.0465018566795102E-2</v>
      </c>
      <c r="K28" s="130">
        <f>SUMPRODUCT(IDEES!I197:I198,IDEES!I140:I141)/K7</f>
        <v>0.29822309042313733</v>
      </c>
      <c r="L28" s="130">
        <f>SUMPRODUCT(IDEES!J197:J198,IDEES!J140:J141)/L7</f>
        <v>0.72901674181722997</v>
      </c>
      <c r="M28" s="130">
        <f>SUMPRODUCT(IDEES!K197:K198,IDEES!K140:K141)/M7</f>
        <v>3.2071360880572178E-2</v>
      </c>
      <c r="N28" s="130">
        <f>SUMPRODUCT(IDEES!L197:L198,IDEES!L140:L141)/N7</f>
        <v>2.6400529949889305E-2</v>
      </c>
      <c r="O28" s="130">
        <f>SUMPRODUCT(IDEES!M197:M198,IDEES!M140:M141)/O7</f>
        <v>5.8823577332901217E-3</v>
      </c>
      <c r="P28" s="130">
        <f>SUMPRODUCT(IDEES!N197:N198,IDEES!N140:N141)/P7</f>
        <v>0.64126906762825253</v>
      </c>
      <c r="Q28" s="130">
        <f>SUMPRODUCT(IDEES!O197:O198,IDEES!O140:O141)/Q7</f>
        <v>1.8333163660095155E-2</v>
      </c>
      <c r="R28" s="130">
        <f>SUMPRODUCT(IDEES!P197:P198,IDEES!P140:P141)/R7</f>
        <v>0.36405087982144341</v>
      </c>
      <c r="S28" s="130">
        <f>SUMPRODUCT(IDEES!Q197:Q198,IDEES!Q140:Q141)/S7</f>
        <v>0.17376699426786874</v>
      </c>
      <c r="T28" s="130">
        <f>SUMPRODUCT(IDEES!R197:R198,IDEES!R140:R141)/T7</f>
        <v>0.11610506403707153</v>
      </c>
      <c r="U28" s="130">
        <f>SUMPRODUCT(IDEES!S197:S198,IDEES!S140:S141)/U7</f>
        <v>2.8677595966751623E-2</v>
      </c>
      <c r="V28" s="130">
        <f>SUMPRODUCT(IDEES!T197:T198,IDEES!T140:T141)/V7</f>
        <v>6.0827091661616289E-2</v>
      </c>
      <c r="W28" s="130">
        <f>SUMPRODUCT(IDEES!U197:U198,IDEES!U140:U141)/W7</f>
        <v>1.3560614637803463E-2</v>
      </c>
      <c r="X28" s="130">
        <f>SUMPRODUCT(IDEES!V197:V198,IDEES!V140:V141)/X7</f>
        <v>0.58583641811046372</v>
      </c>
      <c r="Y28" s="130">
        <f>SUMPRODUCT(IDEES!W197:W198,IDEES!W140:W141)/Y7</f>
        <v>8.604471177113996E-3</v>
      </c>
      <c r="Z28" s="130">
        <f>SUMPRODUCT(IDEES!X197:X198,IDEES!X140:X141)/Z7</f>
        <v>0.2809690295791481</v>
      </c>
      <c r="AA28" s="130">
        <f>SUMPRODUCT(IDEES!Y197:Y198,IDEES!Y140:Y141)/AA7</f>
        <v>2.0852915783278216E-2</v>
      </c>
      <c r="AB28" s="130">
        <f>SUMPRODUCT(IDEES!Z197:Z198,IDEES!Z140:Z141)/AB7</f>
        <v>0.27585086325115743</v>
      </c>
      <c r="AC28" s="130">
        <f>SUMPRODUCT(IDEES!AA197:AA198,IDEES!AA140:AA141)/AC7</f>
        <v>0.32897385173045329</v>
      </c>
      <c r="AD28" s="130">
        <f>SUMPRODUCT(IDEES!AB197:AB198,IDEES!AB140:AB141)/AD7</f>
        <v>0.13548842633524946</v>
      </c>
      <c r="AE28" s="130">
        <f>SUMPRODUCT(IDEES!AC197:AC198,IDEES!AC140:AC141)/AE7</f>
        <v>3.3567716602731709E-2</v>
      </c>
      <c r="AF28" s="130">
        <f>SUMPRODUCT(IDEES!AD197:AD198,IDEES!AD140:AD141)/AF7</f>
        <v>0.57043712756264131</v>
      </c>
      <c r="AG28" s="130">
        <f>SUMPRODUCT(IDEES!AE197:AE198,IDEES!AE140:AE141)/AG7</f>
        <v>7.5739840666172439E-2</v>
      </c>
      <c r="AH28" s="130">
        <f>SUMPRODUCT(IDEES!AF197:AF198,IDEES!AF140:AF141)/AH7</f>
        <v>4.8077594481046156E-2</v>
      </c>
      <c r="AI28" s="130">
        <f>SUMPRODUCT(IDEES!AG197:AG198,IDEES!AG140:AG141)/AI7</f>
        <v>0.12043796286968506</v>
      </c>
      <c r="AJ28" s="130">
        <f>SUMPRODUCT(IDEES!AH197:AH198,IDEES!AH140:AH141)/AJ7</f>
        <v>0.12793980215531586</v>
      </c>
      <c r="AK28" s="130">
        <f>SUMPRODUCT(IDEES!AI197:AI198,IDEES!AI140:AI141)/AK7</f>
        <v>6.121389795727878E-2</v>
      </c>
      <c r="AL28" s="130">
        <f>SUMPRODUCT(IDEES!AJ197:AJ198,IDEES!AJ140:AJ141)/AL7</f>
        <v>0.35585285333361483</v>
      </c>
      <c r="AM28" s="130">
        <f>SUMPRODUCT(IDEES!AK197:AK198,IDEES!AK140:AK141)/AM7</f>
        <v>5.6178798210971159E-2</v>
      </c>
      <c r="AN28" s="130">
        <f>SUMPRODUCT(IDEES!AL197:AL198,IDEES!AL140:AL141)/AN7</f>
        <v>0.84892474937231976</v>
      </c>
      <c r="AO28" s="130">
        <f>SUMPRODUCT(IDEES!AM197:AM198,IDEES!AM140:AM141)/AO7</f>
        <v>0.28924504799944667</v>
      </c>
      <c r="AP28" s="130">
        <f>SUMPRODUCT(IDEES!AN197:AN198,IDEES!AN140:AN141)/AP7</f>
        <v>0.18239580143705023</v>
      </c>
      <c r="AQ28" s="130">
        <f>SUMPRODUCT(IDEES!AO197:AO198,IDEES!AO140:AO141)/AQ7</f>
        <v>0.19018902676255203</v>
      </c>
    </row>
    <row r="29" spans="1:43" x14ac:dyDescent="0.25">
      <c r="A29" s="22"/>
      <c r="B29" s="2" t="str">
        <f t="shared" si="3"/>
        <v>Sport and Recreation</v>
      </c>
      <c r="C29" s="27"/>
      <c r="D29" s="34" t="str">
        <f t="shared" si="2"/>
        <v>NRbldg-SpoRecr</v>
      </c>
      <c r="E29" s="21" t="str">
        <f>TechComm!C39</f>
        <v>NR_ES-SR-SpCool</v>
      </c>
      <c r="F29" s="22"/>
      <c r="G29" s="130">
        <f>SUMPRODUCT(IDEES!E225:E226,IDEES!E140:E141)/G8</f>
        <v>4.407148937791476E-2</v>
      </c>
      <c r="H29" s="130">
        <f>SUMPRODUCT(IDEES!F225:F226,IDEES!F140:F141)/H8</f>
        <v>5.0771253497332004E-2</v>
      </c>
      <c r="I29" s="130">
        <f>SUMPRODUCT(IDEES!G225:G226,IDEES!G140:G141)/I8</f>
        <v>2.5458418716244016E-2</v>
      </c>
      <c r="J29" s="130">
        <f>SUMPRODUCT(IDEES!H225:H226,IDEES!H140:H141)/J8</f>
        <v>5.8373549151814398E-2</v>
      </c>
      <c r="K29" s="130">
        <f>SUMPRODUCT(IDEES!I225:I226,IDEES!I140:I141)/K8</f>
        <v>7.3525584717177739E-2</v>
      </c>
      <c r="L29" s="130">
        <f>SUMPRODUCT(IDEES!J225:J226,IDEES!J140:J141)/L8</f>
        <v>2.2268605774624271E-2</v>
      </c>
      <c r="M29" s="130">
        <f>SUMPRODUCT(IDEES!K225:K226,IDEES!K140:K141)/M8</f>
        <v>8.0721189552605266E-2</v>
      </c>
      <c r="N29" s="130">
        <f>SUMPRODUCT(IDEES!L225:L226,IDEES!L140:L141)/N8</f>
        <v>3.0933641661667163E-2</v>
      </c>
      <c r="O29" s="130">
        <f>SUMPRODUCT(IDEES!M225:M226,IDEES!M140:M141)/O8</f>
        <v>3.942968529586117E-3</v>
      </c>
      <c r="P29" s="130">
        <f>SUMPRODUCT(IDEES!N225:N226,IDEES!N140:N141)/P8</f>
        <v>4.0778409402318437E-2</v>
      </c>
      <c r="Q29" s="130">
        <f>SUMPRODUCT(IDEES!O225:O226,IDEES!O140:O141)/Q8</f>
        <v>2.1776847964994083E-2</v>
      </c>
      <c r="R29" s="130">
        <f>SUMPRODUCT(IDEES!P225:P226,IDEES!P140:P141)/R8</f>
        <v>0.14035232701432751</v>
      </c>
      <c r="S29" s="130">
        <f>SUMPRODUCT(IDEES!Q225:Q226,IDEES!Q140:Q141)/S8</f>
        <v>4.4962857146105241E-2</v>
      </c>
      <c r="T29" s="130">
        <f>SUMPRODUCT(IDEES!R225:R226,IDEES!R140:R141)/T8</f>
        <v>2.5301655957602656E-2</v>
      </c>
      <c r="U29" s="130">
        <f>SUMPRODUCT(IDEES!S225:S226,IDEES!S140:S141)/U8</f>
        <v>2.5378594364779714E-2</v>
      </c>
      <c r="V29" s="130">
        <f>SUMPRODUCT(IDEES!T225:T226,IDEES!T140:T141)/V8</f>
        <v>1.0851030146262078E-2</v>
      </c>
      <c r="W29" s="130">
        <f>SUMPRODUCT(IDEES!U225:U226,IDEES!U140:U141)/W8</f>
        <v>1.5950308673431373E-2</v>
      </c>
      <c r="X29" s="130">
        <f>SUMPRODUCT(IDEES!V225:V226,IDEES!V140:V141)/X8</f>
        <v>4.5110905327959347E-2</v>
      </c>
      <c r="Y29" s="130">
        <f>SUMPRODUCT(IDEES!W225:W226,IDEES!W140:W141)/Y8</f>
        <v>3.990213244033927E-3</v>
      </c>
      <c r="Z29" s="130">
        <f>SUMPRODUCT(IDEES!X225:X226,IDEES!X140:X141)/Z8</f>
        <v>9.8896474503813961E-2</v>
      </c>
      <c r="AA29" s="130">
        <f>SUMPRODUCT(IDEES!Y225:Y226,IDEES!Y140:Y141)/AA8</f>
        <v>8.5347553460849487E-3</v>
      </c>
      <c r="AB29" s="130">
        <f>SUMPRODUCT(IDEES!Z225:Z226,IDEES!Z140:Z141)/AB8</f>
        <v>7.9186108259014273E-2</v>
      </c>
      <c r="AC29" s="130">
        <f>SUMPRODUCT(IDEES!AA225:AA226,IDEES!AA140:AA141)/AC8</f>
        <v>2.4262772101323694E-2</v>
      </c>
      <c r="AD29" s="130">
        <f>SUMPRODUCT(IDEES!AB225:AB226,IDEES!AB140:AB141)/AD8</f>
        <v>0.21641778828949476</v>
      </c>
      <c r="AE29" s="130">
        <f>SUMPRODUCT(IDEES!AC225:AC226,IDEES!AC140:AC141)/AE8</f>
        <v>1.1690407615441135E-2</v>
      </c>
      <c r="AF29" s="130">
        <f>SUMPRODUCT(IDEES!AD225:AD226,IDEES!AD140:AD141)/AF8</f>
        <v>3.6028781763615562E-2</v>
      </c>
      <c r="AG29" s="130">
        <f>SUMPRODUCT(IDEES!AE225:AE226,IDEES!AE140:AE141)/AG8</f>
        <v>0.10788132508566378</v>
      </c>
      <c r="AH29" s="130">
        <f>SUMPRODUCT(IDEES!AF225:AF226,IDEES!AF140:AF141)/AH8</f>
        <v>6.3325450598963717E-2</v>
      </c>
      <c r="AI29" s="130">
        <f>SUMPRODUCT(IDEES!AG225:AG226,IDEES!AG140:AG141)/AI8</f>
        <v>9.0989434453464437E-3</v>
      </c>
      <c r="AJ29" s="130">
        <f>SUMPRODUCT(IDEES!AH225:AH226,IDEES!AH140:AH141)/AJ8</f>
        <v>5.537169116206616E-2</v>
      </c>
      <c r="AK29" s="130">
        <f>SUMPRODUCT(IDEES!AI225:AI226,IDEES!AI140:AI141)/AK8</f>
        <v>1.2273476180968411E-2</v>
      </c>
      <c r="AL29" s="130">
        <f>SUMPRODUCT(IDEES!AJ225:AJ226,IDEES!AJ140:AJ141)/AL8</f>
        <v>2.6978720759115483E-2</v>
      </c>
      <c r="AM29" s="130">
        <f>SUMPRODUCT(IDEES!AK225:AK226,IDEES!AK140:AK141)/AM8</f>
        <v>2.4086069448765895E-3</v>
      </c>
      <c r="AN29" s="130">
        <f>SUMPRODUCT(IDEES!AL225:AL226,IDEES!AL140:AL141)/AN8</f>
        <v>5.8553427059771707E-2</v>
      </c>
      <c r="AO29" s="130">
        <f>SUMPRODUCT(IDEES!AM225:AM226,IDEES!AM140:AM141)/AO8</f>
        <v>1.6709263656580937E-2</v>
      </c>
      <c r="AP29" s="130">
        <f>SUMPRODUCT(IDEES!AN225:AN226,IDEES!AN140:AN141)/AP8</f>
        <v>9.1920503810694349E-3</v>
      </c>
      <c r="AQ29" s="130">
        <f>SUMPRODUCT(IDEES!AO225:AO226,IDEES!AO140:AO141)/AQ8</f>
        <v>1.2128382782783463E-2</v>
      </c>
    </row>
    <row r="30" spans="1:43" x14ac:dyDescent="0.25">
      <c r="A30" s="22"/>
      <c r="B30" s="2" t="str">
        <f t="shared" si="3"/>
        <v>Shop – Large (shopping malls)</v>
      </c>
      <c r="C30" s="25"/>
      <c r="D30" s="32" t="str">
        <f t="shared" si="2"/>
        <v>NRbldg-ShopL</v>
      </c>
      <c r="E30" s="21" t="str">
        <f>TechComm!C40</f>
        <v>NR_ES-SL-SpCool</v>
      </c>
      <c r="F30" s="22"/>
      <c r="G30" s="130">
        <f>SUMPRODUCT(IDEES!E253:E254,IDEES!E140:E141)/G9</f>
        <v>8.6596139488635468E-2</v>
      </c>
      <c r="H30" s="130">
        <f>SUMPRODUCT(IDEES!F253:F254,IDEES!F140:F141)/H9</f>
        <v>4.5285038115333541E-2</v>
      </c>
      <c r="I30" s="130">
        <f>SUMPRODUCT(IDEES!G253:G254,IDEES!G140:G141)/I9</f>
        <v>5.9909303252496278E-2</v>
      </c>
      <c r="J30" s="130">
        <f>SUMPRODUCT(IDEES!H253:H254,IDEES!H140:H141)/J9</f>
        <v>0.11166745748918393</v>
      </c>
      <c r="K30" s="130">
        <f>SUMPRODUCT(IDEES!I253:I254,IDEES!I140:I141)/K9</f>
        <v>0.19730121182644478</v>
      </c>
      <c r="L30" s="130">
        <f>SUMPRODUCT(IDEES!J253:J254,IDEES!J140:J141)/L9</f>
        <v>7.7585120918140155E-2</v>
      </c>
      <c r="M30" s="130">
        <f>SUMPRODUCT(IDEES!K253:K254,IDEES!K140:K141)/M9</f>
        <v>2.0326993909668026E-2</v>
      </c>
      <c r="N30" s="130">
        <f>SUMPRODUCT(IDEES!L253:L254,IDEES!L140:L141)/N9</f>
        <v>2.2230634321238306E-2</v>
      </c>
      <c r="O30" s="130">
        <f>SUMPRODUCT(IDEES!M253:M254,IDEES!M140:M141)/O9</f>
        <v>3.5908641534310838E-3</v>
      </c>
      <c r="P30" s="130">
        <f>SUMPRODUCT(IDEES!N253:N254,IDEES!N140:N141)/P9</f>
        <v>0.23250769572287996</v>
      </c>
      <c r="Q30" s="130">
        <f>SUMPRODUCT(IDEES!O253:O254,IDEES!O140:O141)/Q9</f>
        <v>6.800814434735832E-3</v>
      </c>
      <c r="R30" s="130">
        <f>SUMPRODUCT(IDEES!P253:P254,IDEES!P140:P141)/R9</f>
        <v>0.13231264120886596</v>
      </c>
      <c r="S30" s="130">
        <f>SUMPRODUCT(IDEES!Q253:Q254,IDEES!Q140:Q141)/S9</f>
        <v>0.12583239656332795</v>
      </c>
      <c r="T30" s="130">
        <f>SUMPRODUCT(IDEES!R253:R254,IDEES!R140:R141)/T9</f>
        <v>0.25528049947830689</v>
      </c>
      <c r="U30" s="130">
        <f>SUMPRODUCT(IDEES!S253:S254,IDEES!S140:S141)/U9</f>
        <v>3.5771028207835287E-2</v>
      </c>
      <c r="V30" s="130">
        <f>SUMPRODUCT(IDEES!T253:T254,IDEES!T140:T141)/V9</f>
        <v>3.0607424311152823E-2</v>
      </c>
      <c r="W30" s="130">
        <f>SUMPRODUCT(IDEES!U253:U254,IDEES!U140:U141)/W9</f>
        <v>1.0533534566451728E-2</v>
      </c>
      <c r="X30" s="130">
        <f>SUMPRODUCT(IDEES!V253:V254,IDEES!V140:V141)/X9</f>
        <v>0.12624620680456791</v>
      </c>
      <c r="Y30" s="130">
        <f>SUMPRODUCT(IDEES!W253:W254,IDEES!W140:W141)/Y9</f>
        <v>2.499299366335373E-3</v>
      </c>
      <c r="Z30" s="130">
        <f>SUMPRODUCT(IDEES!X253:X254,IDEES!X140:X141)/Z9</f>
        <v>0.10644858485950637</v>
      </c>
      <c r="AA30" s="130">
        <f>SUMPRODUCT(IDEES!Y253:Y254,IDEES!Y140:Y141)/AA9</f>
        <v>1.3284992698103062E-2</v>
      </c>
      <c r="AB30" s="130">
        <f>SUMPRODUCT(IDEES!Z253:Z254,IDEES!Z140:Z141)/AB9</f>
        <v>0.27142085241046582</v>
      </c>
      <c r="AC30" s="130">
        <f>SUMPRODUCT(IDEES!AA253:AA254,IDEES!AA140:AA141)/AC9</f>
        <v>5.8042753230467203E-2</v>
      </c>
      <c r="AD30" s="130">
        <f>SUMPRODUCT(IDEES!AB253:AB254,IDEES!AB140:AB141)/AD9</f>
        <v>0.16633498135676897</v>
      </c>
      <c r="AE30" s="130">
        <f>SUMPRODUCT(IDEES!AC253:AC254,IDEES!AC140:AC141)/AE9</f>
        <v>1.6944395777503032E-2</v>
      </c>
      <c r="AF30" s="130">
        <f>SUMPRODUCT(IDEES!AD253:AD254,IDEES!AD140:AD141)/AF9</f>
        <v>0.20425666631500139</v>
      </c>
      <c r="AG30" s="130">
        <f>SUMPRODUCT(IDEES!AE253:AE254,IDEES!AE140:AE141)/AG9</f>
        <v>2.4250302701727663E-2</v>
      </c>
      <c r="AH30" s="130">
        <f>SUMPRODUCT(IDEES!AF253:AF254,IDEES!AF140:AF141)/AH9</f>
        <v>4.4649931351108098E-2</v>
      </c>
      <c r="AI30" s="130">
        <f>SUMPRODUCT(IDEES!AG253:AG254,IDEES!AG140:AG141)/AI9</f>
        <v>4.1181816202170936E-2</v>
      </c>
      <c r="AJ30" s="130">
        <f>SUMPRODUCT(IDEES!AH253:AH254,IDEES!AH140:AH141)/AJ9</f>
        <v>2.7180874596891802</v>
      </c>
      <c r="AK30" s="130">
        <f>SUMPRODUCT(IDEES!AI253:AI254,IDEES!AI140:AI141)/AK9</f>
        <v>3.907412489147901E-2</v>
      </c>
      <c r="AL30" s="130">
        <f>SUMPRODUCT(IDEES!AJ253:AJ254,IDEES!AJ140:AJ141)/AL9</f>
        <v>0.163475067869915</v>
      </c>
      <c r="AM30" s="130">
        <f>SUMPRODUCT(IDEES!AK253:AK254,IDEES!AK140:AK141)/AM9</f>
        <v>1.1832316855086835E-2</v>
      </c>
      <c r="AN30" s="130">
        <f>SUMPRODUCT(IDEES!AL253:AL254,IDEES!AL140:AL141)/AN9</f>
        <v>0.36306608965495107</v>
      </c>
      <c r="AO30" s="130">
        <f>SUMPRODUCT(IDEES!AM253:AM254,IDEES!AM140:AM141)/AO9</f>
        <v>9.0963811807918765E-2</v>
      </c>
      <c r="AP30" s="130">
        <f>SUMPRODUCT(IDEES!AN253:AN254,IDEES!AN140:AN141)/AP9</f>
        <v>4.6802748164342642E-2</v>
      </c>
      <c r="AQ30" s="130">
        <f>SUMPRODUCT(IDEES!AO253:AO254,IDEES!AO140:AO141)/AQ9</f>
        <v>6.5691420434226169E-2</v>
      </c>
    </row>
    <row r="31" spans="1:43" x14ac:dyDescent="0.25">
      <c r="A31" s="22"/>
      <c r="B31" s="2" t="str">
        <f t="shared" si="3"/>
        <v>Shop – Small (shops)</v>
      </c>
      <c r="C31" s="27"/>
      <c r="D31" s="31" t="str">
        <f t="shared" si="2"/>
        <v>NRbldg-ShopS</v>
      </c>
      <c r="E31" s="21" t="str">
        <f>TechComm!C41</f>
        <v>NR_ES-SS-SpCool</v>
      </c>
      <c r="F31" s="22"/>
      <c r="G31" s="130">
        <f>SUMPRODUCT(IDEES!E281:E282,IDEES!E140:E141)/G10</f>
        <v>8.6596139488635468E-2</v>
      </c>
      <c r="H31" s="130">
        <f>SUMPRODUCT(IDEES!F281:F282,IDEES!F140:F141)/H10</f>
        <v>4.5285038115333541E-2</v>
      </c>
      <c r="I31" s="130">
        <f>SUMPRODUCT(IDEES!G281:G282,IDEES!G140:G141)/I10</f>
        <v>5.9909303252496285E-2</v>
      </c>
      <c r="J31" s="130">
        <f>SUMPRODUCT(IDEES!H281:H282,IDEES!H140:H141)/J10</f>
        <v>0.11166745748918394</v>
      </c>
      <c r="K31" s="130">
        <f>SUMPRODUCT(IDEES!I281:I282,IDEES!I140:I141)/K10</f>
        <v>0.19730121182644467</v>
      </c>
      <c r="L31" s="130">
        <f>SUMPRODUCT(IDEES!J281:J282,IDEES!J140:J141)/L10</f>
        <v>7.7585120918140127E-2</v>
      </c>
      <c r="M31" s="130">
        <f>SUMPRODUCT(IDEES!K281:K282,IDEES!K140:K141)/M10</f>
        <v>2.032699390966803E-2</v>
      </c>
      <c r="N31" s="130">
        <f>SUMPRODUCT(IDEES!L281:L282,IDEES!L140:L141)/N10</f>
        <v>2.2230634321238313E-2</v>
      </c>
      <c r="O31" s="130">
        <f>SUMPRODUCT(IDEES!M281:M282,IDEES!M140:M141)/O10</f>
        <v>3.5908641534310821E-3</v>
      </c>
      <c r="P31" s="130">
        <f>SUMPRODUCT(IDEES!N281:N282,IDEES!N140:N141)/P10</f>
        <v>0.23250769572287983</v>
      </c>
      <c r="Q31" s="130">
        <f>SUMPRODUCT(IDEES!O281:O282,IDEES!O140:O141)/Q10</f>
        <v>6.8008144347358329E-3</v>
      </c>
      <c r="R31" s="130">
        <f>SUMPRODUCT(IDEES!P281:P282,IDEES!P140:P141)/R10</f>
        <v>0.13231264120886596</v>
      </c>
      <c r="S31" s="130">
        <f>SUMPRODUCT(IDEES!Q281:Q282,IDEES!Q140:Q141)/S10</f>
        <v>0.1258323965633279</v>
      </c>
      <c r="T31" s="130">
        <f>SUMPRODUCT(IDEES!R281:R282,IDEES!R140:R141)/T10</f>
        <v>0.25528049947830683</v>
      </c>
      <c r="U31" s="130">
        <f>SUMPRODUCT(IDEES!S281:S282,IDEES!S140:S141)/U10</f>
        <v>3.5771028207835287E-2</v>
      </c>
      <c r="V31" s="130">
        <f>SUMPRODUCT(IDEES!T281:T282,IDEES!T140:T141)/V10</f>
        <v>3.0607424311152827E-2</v>
      </c>
      <c r="W31" s="130">
        <f>SUMPRODUCT(IDEES!U281:U282,IDEES!U140:U141)/W10</f>
        <v>1.0533534566451726E-2</v>
      </c>
      <c r="X31" s="130">
        <f>SUMPRODUCT(IDEES!V281:V282,IDEES!V140:V141)/X10</f>
        <v>0.12624620680456794</v>
      </c>
      <c r="Y31" s="130">
        <f>SUMPRODUCT(IDEES!W281:W282,IDEES!W140:W141)/Y10</f>
        <v>2.499299366335373E-3</v>
      </c>
      <c r="Z31" s="130">
        <f>SUMPRODUCT(IDEES!X281:X282,IDEES!X140:X141)/Z10</f>
        <v>0.10644858485950633</v>
      </c>
      <c r="AA31" s="130">
        <f>SUMPRODUCT(IDEES!Y281:Y282,IDEES!Y140:Y141)/AA10</f>
        <v>1.3284992698103062E-2</v>
      </c>
      <c r="AB31" s="130">
        <f>SUMPRODUCT(IDEES!Z281:Z282,IDEES!Z140:Z141)/AB10</f>
        <v>0.27142085241046582</v>
      </c>
      <c r="AC31" s="130">
        <f>SUMPRODUCT(IDEES!AA281:AA282,IDEES!AA140:AA141)/AC10</f>
        <v>5.8042753230467203E-2</v>
      </c>
      <c r="AD31" s="130">
        <f>SUMPRODUCT(IDEES!AB281:AB282,IDEES!AB140:AB141)/AD10</f>
        <v>0.166334981356769</v>
      </c>
      <c r="AE31" s="130">
        <f>SUMPRODUCT(IDEES!AC281:AC282,IDEES!AC140:AC141)/AE10</f>
        <v>1.6944395777503032E-2</v>
      </c>
      <c r="AF31" s="130">
        <f>SUMPRODUCT(IDEES!AD281:AD282,IDEES!AD140:AD141)/AF10</f>
        <v>0.20425666631500133</v>
      </c>
      <c r="AG31" s="130">
        <f>SUMPRODUCT(IDEES!AE281:AE282,IDEES!AE140:AE141)/AG10</f>
        <v>2.4250302701727646E-2</v>
      </c>
      <c r="AH31" s="130">
        <f>SUMPRODUCT(IDEES!AF281:AF282,IDEES!AF140:AF141)/AH10</f>
        <v>4.4649931351108105E-2</v>
      </c>
      <c r="AI31" s="130">
        <f>SUMPRODUCT(IDEES!AG281:AG282,IDEES!AG140:AG141)/AI10</f>
        <v>4.1181816202170929E-2</v>
      </c>
      <c r="AJ31" s="130">
        <f>SUMPRODUCT(IDEES!AH281:AH282,IDEES!AH140:AH141)/AJ10</f>
        <v>2.7180874596891802</v>
      </c>
      <c r="AK31" s="130">
        <f>SUMPRODUCT(IDEES!AI281:AI282,IDEES!AI140:AI141)/AK10</f>
        <v>3.9074124891479017E-2</v>
      </c>
      <c r="AL31" s="130">
        <f>SUMPRODUCT(IDEES!AJ281:AJ282,IDEES!AJ140:AJ141)/AL10</f>
        <v>0.16347506786991495</v>
      </c>
      <c r="AM31" s="130">
        <f>SUMPRODUCT(IDEES!AK281:AK282,IDEES!AK140:AK141)/AM10</f>
        <v>1.183231685508683E-2</v>
      </c>
      <c r="AN31" s="130">
        <f>SUMPRODUCT(IDEES!AL281:AL282,IDEES!AL140:AL141)/AN10</f>
        <v>0.36306608965495091</v>
      </c>
      <c r="AO31" s="130">
        <f>SUMPRODUCT(IDEES!AM281:AM282,IDEES!AM140:AM141)/AO10</f>
        <v>9.0963811807918696E-2</v>
      </c>
      <c r="AP31" s="130">
        <f>SUMPRODUCT(IDEES!AN281:AN282,IDEES!AN140:AN141)/AP10</f>
        <v>4.6802748164342614E-2</v>
      </c>
      <c r="AQ31" s="130">
        <f>SUMPRODUCT(IDEES!AO281:AO282,IDEES!AO140:AO141)/AQ10</f>
        <v>6.5691420434226169E-2</v>
      </c>
    </row>
    <row r="32" spans="1:43" x14ac:dyDescent="0.25">
      <c r="A32" s="22"/>
      <c r="B32" s="2" t="str">
        <f t="shared" si="3"/>
        <v>Offices (Offices, Schools/Universities, Museums etc)</v>
      </c>
      <c r="C32" s="25"/>
      <c r="D32" s="21" t="str">
        <f t="shared" si="2"/>
        <v>NRbldg-Offic</v>
      </c>
      <c r="E32" s="21" t="str">
        <f>TechComm!C42</f>
        <v>NR_ES-OF-SpCool</v>
      </c>
      <c r="F32" s="22"/>
      <c r="G32" s="130">
        <f>SUMPRODUCT(IDEES!E309:E310,IDEES!E140:E141)/G11</f>
        <v>2.6566994174974542E-2</v>
      </c>
      <c r="H32" s="130">
        <f>SUMPRODUCT(IDEES!F309:F310,IDEES!F140:F141)/H11</f>
        <v>4.0534465153728112E-2</v>
      </c>
      <c r="I32" s="130">
        <f>SUMPRODUCT(IDEES!G309:G310,IDEES!G140:G141)/I11</f>
        <v>2.0347994334890249E-2</v>
      </c>
      <c r="J32" s="130">
        <f>SUMPRODUCT(IDEES!H309:H310,IDEES!H140:H141)/J11</f>
        <v>3.4320196448830234E-2</v>
      </c>
      <c r="K32" s="130">
        <f>SUMPRODUCT(IDEES!I309:I310,IDEES!I140:I141)/K11</f>
        <v>9.3561867768471821E-2</v>
      </c>
      <c r="L32" s="130">
        <f>SUMPRODUCT(IDEES!J309:J310,IDEES!J140:J141)/L11</f>
        <v>2.7846746011670934E-2</v>
      </c>
      <c r="M32" s="130">
        <f>SUMPRODUCT(IDEES!K309:K310,IDEES!K140:K141)/M11</f>
        <v>2.0403385242512236E-2</v>
      </c>
      <c r="N32" s="130">
        <f>SUMPRODUCT(IDEES!L309:L310,IDEES!L140:L141)/N11</f>
        <v>1.1908729406396552E-2</v>
      </c>
      <c r="O32" s="130">
        <f>SUMPRODUCT(IDEES!M309:M310,IDEES!M140:M141)/O11</f>
        <v>5.3470780177353556E-3</v>
      </c>
      <c r="P32" s="130">
        <f>SUMPRODUCT(IDEES!N309:N310,IDEES!N140:N141)/P11</f>
        <v>0.15166510680974576</v>
      </c>
      <c r="Q32" s="130">
        <f>SUMPRODUCT(IDEES!O309:O310,IDEES!O140:O141)/Q11</f>
        <v>2.4291687690809784E-2</v>
      </c>
      <c r="R32" s="130">
        <f>SUMPRODUCT(IDEES!P309:P310,IDEES!P140:P141)/R11</f>
        <v>0.11613489427755258</v>
      </c>
      <c r="S32" s="130">
        <f>SUMPRODUCT(IDEES!Q309:Q310,IDEES!Q140:Q141)/S11</f>
        <v>5.8491003515426111E-2</v>
      </c>
      <c r="T32" s="130">
        <f>SUMPRODUCT(IDEES!R309:R310,IDEES!R140:R141)/T11</f>
        <v>7.9102998137564912E-2</v>
      </c>
      <c r="U32" s="130">
        <f>SUMPRODUCT(IDEES!S309:S310,IDEES!S140:S141)/U11</f>
        <v>4.8191989664171306E-2</v>
      </c>
      <c r="V32" s="130">
        <f>SUMPRODUCT(IDEES!T309:T310,IDEES!T140:T141)/V11</f>
        <v>3.7493613008900764E-2</v>
      </c>
      <c r="W32" s="130">
        <f>SUMPRODUCT(IDEES!U309:U310,IDEES!U140:U141)/W11</f>
        <v>5.4610754609712127E-3</v>
      </c>
      <c r="X32" s="130">
        <f>SUMPRODUCT(IDEES!V309:V310,IDEES!V140:V141)/X11</f>
        <v>0.16830882255825702</v>
      </c>
      <c r="Y32" s="130">
        <f>SUMPRODUCT(IDEES!W309:W310,IDEES!W140:W141)/Y11</f>
        <v>1.2224133958436277E-3</v>
      </c>
      <c r="Z32" s="130">
        <f>SUMPRODUCT(IDEES!X309:X310,IDEES!X140:X141)/Z11</f>
        <v>6.6815916316480622E-2</v>
      </c>
      <c r="AA32" s="130">
        <f>SUMPRODUCT(IDEES!Y309:Y310,IDEES!Y140:Y141)/AA11</f>
        <v>6.8440784112769534E-3</v>
      </c>
      <c r="AB32" s="130">
        <f>SUMPRODUCT(IDEES!Z309:Z310,IDEES!Z140:Z141)/AB11</f>
        <v>0.12064526157233273</v>
      </c>
      <c r="AC32" s="130">
        <f>SUMPRODUCT(IDEES!AA309:AA310,IDEES!AA140:AA141)/AC11</f>
        <v>0.16768344390055892</v>
      </c>
      <c r="AD32" s="130">
        <f>SUMPRODUCT(IDEES!AB309:AB310,IDEES!AB140:AB141)/AD11</f>
        <v>8.8780446456621476E-2</v>
      </c>
      <c r="AE32" s="130">
        <f>SUMPRODUCT(IDEES!AC309:AC310,IDEES!AC140:AC141)/AE11</f>
        <v>9.3481386845215165E-3</v>
      </c>
      <c r="AF32" s="130">
        <f>SUMPRODUCT(IDEES!AD309:AD310,IDEES!AD140:AD141)/AF11</f>
        <v>0.13314489474633051</v>
      </c>
      <c r="AG32" s="130">
        <f>SUMPRODUCT(IDEES!AE309:AE310,IDEES!AE140:AE141)/AG11</f>
        <v>1.9239461399391065E-2</v>
      </c>
      <c r="AH32" s="130">
        <f>SUMPRODUCT(IDEES!AF309:AF310,IDEES!AF140:AF141)/AH11</f>
        <v>2.3191093425734149E-2</v>
      </c>
      <c r="AI32" s="130">
        <f>SUMPRODUCT(IDEES!AG309:AG310,IDEES!AG140:AG141)/AI11</f>
        <v>2.9923685503293353E-2</v>
      </c>
      <c r="AJ32" s="130">
        <f>SUMPRODUCT(IDEES!AH309:AH310,IDEES!AH140:AH141)/AJ11</f>
        <v>4.3155827766598161E-2</v>
      </c>
      <c r="AK32" s="130">
        <f>SUMPRODUCT(IDEES!AI309:AI310,IDEES!AI140:AI141)/AK11</f>
        <v>4.7039435695777163E-2</v>
      </c>
      <c r="AL32" s="130">
        <f>SUMPRODUCT(IDEES!AJ309:AJ310,IDEES!AJ140:AJ141)/AL11</f>
        <v>0.10542507224045181</v>
      </c>
      <c r="AM32" s="130">
        <f>SUMPRODUCT(IDEES!AK309:AK310,IDEES!AK140:AK141)/AM11</f>
        <v>7.8125462764229575E-3</v>
      </c>
      <c r="AN32" s="130">
        <f>SUMPRODUCT(IDEES!AL309:AL310,IDEES!AL140:AL141)/AN11</f>
        <v>0.23395452988739421</v>
      </c>
      <c r="AO32" s="130">
        <f>SUMPRODUCT(IDEES!AM309:AM310,IDEES!AM140:AM141)/AO11</f>
        <v>5.9326525320555504E-2</v>
      </c>
      <c r="AP32" s="130">
        <f>SUMPRODUCT(IDEES!AN309:AN310,IDEES!AN140:AN141)/AP11</f>
        <v>3.0850324327612255E-2</v>
      </c>
      <c r="AQ32" s="130">
        <f>SUMPRODUCT(IDEES!AO309:AO310,IDEES!AO140:AO141)/AQ11</f>
        <v>4.3073380792883746E-2</v>
      </c>
    </row>
    <row r="33" spans="1:43" x14ac:dyDescent="0.25">
      <c r="A33" s="22"/>
      <c r="B33" s="2" t="str">
        <f>B27</f>
        <v>Hospital</v>
      </c>
      <c r="C33" s="25"/>
      <c r="D33" s="30" t="str">
        <f t="shared" si="2"/>
        <v>NRbldg-Hosp</v>
      </c>
      <c r="E33" s="21" t="str">
        <f>TechComm!C43</f>
        <v>NR_ES-HO-Cook</v>
      </c>
      <c r="F33" s="22"/>
      <c r="G33" s="130">
        <f>SUMPRODUCT(IDEES!E164:E167,IDEES!E135:E138)/G6</f>
        <v>3.1530748361570098E-2</v>
      </c>
      <c r="H33" s="130">
        <f>SUMPRODUCT(IDEES!F164:F167,IDEES!F135:F138)/H6</f>
        <v>2.8206744902825022E-2</v>
      </c>
      <c r="I33" s="130">
        <f>SUMPRODUCT(IDEES!G164:G167,IDEES!G135:G138)/I6</f>
        <v>1.806502616251441E-2</v>
      </c>
      <c r="J33" s="130">
        <f>SUMPRODUCT(IDEES!H164:H167,IDEES!H135:H138)/J6</f>
        <v>2.607508974840524E-2</v>
      </c>
      <c r="K33" s="130">
        <f>SUMPRODUCT(IDEES!I164:I167,IDEES!I135:I138)/K6</f>
        <v>0.13806473472810213</v>
      </c>
      <c r="L33" s="130">
        <f>SUMPRODUCT(IDEES!J164:J167,IDEES!J135:J138)/L6</f>
        <v>3.0247839647684314E-2</v>
      </c>
      <c r="M33" s="130">
        <f>SUMPRODUCT(IDEES!K164:K167,IDEES!K135:K138)/M6</f>
        <v>2.0286551092556195E-2</v>
      </c>
      <c r="N33" s="130">
        <f>SUMPRODUCT(IDEES!L164:L167,IDEES!L135:L138)/N6</f>
        <v>0.41786314363318722</v>
      </c>
      <c r="O33" s="130">
        <f>SUMPRODUCT(IDEES!M164:M167,IDEES!M135:M138)/O6</f>
        <v>0.64443989126169121</v>
      </c>
      <c r="P33" s="130">
        <f>SUMPRODUCT(IDEES!N164:N167,IDEES!N135:N138)/P6</f>
        <v>7.8391657981882079E-2</v>
      </c>
      <c r="Q33" s="130">
        <f>SUMPRODUCT(IDEES!O164:O167,IDEES!O135:O138)/Q6</f>
        <v>0.18327732168962976</v>
      </c>
      <c r="R33" s="130">
        <f>SUMPRODUCT(IDEES!P164:P167,IDEES!P135:P138)/R6</f>
        <v>3.6120937755964914E-2</v>
      </c>
      <c r="S33" s="130">
        <f>SUMPRODUCT(IDEES!Q164:Q167,IDEES!Q135:Q138)/S6</f>
        <v>0.14548207335081728</v>
      </c>
      <c r="T33" s="130">
        <f>SUMPRODUCT(IDEES!R164:R167,IDEES!R135:R138)/T6</f>
        <v>4.1653375965570894E-2</v>
      </c>
      <c r="U33" s="130">
        <f>SUMPRODUCT(IDEES!S164:S167,IDEES!S135:S138)/U6</f>
        <v>1.4331925010469392E-2</v>
      </c>
      <c r="V33" s="130">
        <f>SUMPRODUCT(IDEES!T164:T167,IDEES!T135:T138)/V6</f>
        <v>4.0350887062768195E-2</v>
      </c>
      <c r="W33" s="130">
        <f>SUMPRODUCT(IDEES!U164:U167,IDEES!U135:U138)/W6</f>
        <v>3.8228002198117353E-2</v>
      </c>
      <c r="X33" s="130">
        <f>SUMPRODUCT(IDEES!V164:V167,IDEES!V135:V138)/X6</f>
        <v>7.3652409341071437E-2</v>
      </c>
      <c r="Y33" s="130">
        <f>SUMPRODUCT(IDEES!W164:W167,IDEES!W135:W138)/Y6</f>
        <v>1.6144024879774441E-2</v>
      </c>
      <c r="Z33" s="130">
        <f>SUMPRODUCT(IDEES!X164:X167,IDEES!X135:X138)/Z6</f>
        <v>7.6370284882021104E-3</v>
      </c>
      <c r="AA33" s="130">
        <f>SUMPRODUCT(IDEES!Y164:Y167,IDEES!Y135:Y138)/AA6</f>
        <v>8.494090813480433E-2</v>
      </c>
      <c r="AB33" s="130">
        <f>SUMPRODUCT(IDEES!Z164:Z167,IDEES!Z135:Z138)/AB6</f>
        <v>0.15806963875962121</v>
      </c>
      <c r="AC33" s="130">
        <f>SUMPRODUCT(IDEES!AA164:AA167,IDEES!AA135:AA138)/AC6</f>
        <v>0.19410762922052147</v>
      </c>
      <c r="AD33" s="130">
        <f>SUMPRODUCT(IDEES!AB164:AB167,IDEES!AB135:AB138)/AD6</f>
        <v>0.42015660044467334</v>
      </c>
      <c r="AE33" s="130">
        <f>SUMPRODUCT(IDEES!AC164:AC167,IDEES!AC135:AC138)/AE6</f>
        <v>6.078162974718633E-2</v>
      </c>
      <c r="AF33" s="130">
        <f>SUMPRODUCT(IDEES!AD164:AD167,IDEES!AD135:AD138)/AF6</f>
        <v>7.288088263563286E-2</v>
      </c>
      <c r="AG33" s="130">
        <f>SUMPRODUCT(IDEES!AE164:AE167,IDEES!AE135:AE138)/AG6</f>
        <v>1.8042511788895658E-2</v>
      </c>
      <c r="AH33" s="130">
        <f>SUMPRODUCT(IDEES!AF164:AF167,IDEES!AF135:AF138)/AH6</f>
        <v>0.16311339437216296</v>
      </c>
      <c r="AI33" s="130">
        <f>SUMPRODUCT(IDEES!AG164:AG167,IDEES!AG135:AG138)/AI6</f>
        <v>6.157063425342247E-2</v>
      </c>
      <c r="AJ33" s="130">
        <f>SUMPRODUCT(IDEES!AH164:AH167,IDEES!AH135:AH138)/AJ6</f>
        <v>1.2718760644572646E-2</v>
      </c>
      <c r="AK33" s="130">
        <f>SUMPRODUCT(IDEES!AI164:AI167,IDEES!AI135:AI138)/AK6</f>
        <v>6.3769667486966067E-2</v>
      </c>
      <c r="AL33" s="130">
        <f>SUMPRODUCT(IDEES!AJ164:AJ167,IDEES!AJ135:AJ138)/AL6</f>
        <v>0.12456258147592845</v>
      </c>
      <c r="AM33" s="130">
        <f>SUMPRODUCT(IDEES!AK164:AK167,IDEES!AK135:AK138)/AM6</f>
        <v>5.2940568592983687E-3</v>
      </c>
      <c r="AN33" s="130">
        <f>SUMPRODUCT(IDEES!AL164:AL167,IDEES!AL135:AL138)/AN6</f>
        <v>9.2350263754587547E-2</v>
      </c>
      <c r="AO33" s="130">
        <f>SUMPRODUCT(IDEES!AM164:AM167,IDEES!AM135:AM138)/AO6</f>
        <v>5.7735165402051453E-2</v>
      </c>
      <c r="AP33" s="130">
        <f>SUMPRODUCT(IDEES!AN164:AN167,IDEES!AN135:AN138)/AP6</f>
        <v>3.276748539335015E-2</v>
      </c>
      <c r="AQ33" s="130">
        <f>SUMPRODUCT(IDEES!AO164:AO167,IDEES!AO135:AO138)/AQ6</f>
        <v>8.1440146428663651E-2</v>
      </c>
    </row>
    <row r="34" spans="1:43" x14ac:dyDescent="0.25">
      <c r="A34" s="22"/>
      <c r="B34" s="2" t="str">
        <f t="shared" ref="B34:B38" si="4">B28</f>
        <v>Hotels &amp; Restaurant</v>
      </c>
      <c r="C34" s="25"/>
      <c r="D34" s="33" t="str">
        <f t="shared" si="2"/>
        <v>NRbldg-HoRest</v>
      </c>
      <c r="E34" s="21" t="str">
        <f>TechComm!C44</f>
        <v>NR_ES-HR-Cook</v>
      </c>
      <c r="F34" s="22"/>
      <c r="G34" s="130">
        <f>SUMPRODUCT(IDEES!E192:E195,IDEES!E135:E138)/G7</f>
        <v>7.925953701246985E-2</v>
      </c>
      <c r="H34" s="130">
        <f>SUMPRODUCT(IDEES!F192:F195,IDEES!F135:F138)/H7</f>
        <v>0.2292845056880661</v>
      </c>
      <c r="I34" s="130">
        <f>SUMPRODUCT(IDEES!G192:G195,IDEES!G135:G138)/I7</f>
        <v>1.215927321216465</v>
      </c>
      <c r="J34" s="130">
        <f>SUMPRODUCT(IDEES!H192:H195,IDEES!H135:H138)/J7</f>
        <v>6.9374569974411979E-2</v>
      </c>
      <c r="K34" s="130">
        <f>SUMPRODUCT(IDEES!I192:I195,IDEES!I135:I138)/K7</f>
        <v>0.1124814350226525</v>
      </c>
      <c r="L34" s="130">
        <f>SUMPRODUCT(IDEES!J192:J195,IDEES!J135:J138)/L7</f>
        <v>2.1024571989423122</v>
      </c>
      <c r="M34" s="130">
        <f>SUMPRODUCT(IDEES!K192:K195,IDEES!K135:K138)/M7</f>
        <v>9.1738729664562049E-2</v>
      </c>
      <c r="N34" s="130">
        <f>SUMPRODUCT(IDEES!L192:L195,IDEES!L135:L138)/N7</f>
        <v>7.1578740811998609E-2</v>
      </c>
      <c r="O34" s="130">
        <f>SUMPRODUCT(IDEES!M192:M195,IDEES!M135:M138)/O7</f>
        <v>0.15066105301235791</v>
      </c>
      <c r="P34" s="130">
        <f>SUMPRODUCT(IDEES!N192:N195,IDEES!N135:N138)/P7</f>
        <v>0.41513341468792425</v>
      </c>
      <c r="Q34" s="130">
        <f>SUMPRODUCT(IDEES!O192:O195,IDEES!O135:O138)/Q7</f>
        <v>6.4124768155699369E-2</v>
      </c>
      <c r="R34" s="130">
        <f>SUMPRODUCT(IDEES!P192:P195,IDEES!P135:P138)/R7</f>
        <v>0.26227268968642703</v>
      </c>
      <c r="S34" s="130">
        <f>SUMPRODUCT(IDEES!Q192:Q195,IDEES!Q135:Q138)/S7</f>
        <v>0.11014168148168769</v>
      </c>
      <c r="T34" s="130">
        <f>SUMPRODUCT(IDEES!R192:R195,IDEES!R135:R138)/T7</f>
        <v>0.15044430271159417</v>
      </c>
      <c r="U34" s="130">
        <f>SUMPRODUCT(IDEES!S192:S195,IDEES!S135:S138)/U7</f>
        <v>0.11311090777769209</v>
      </c>
      <c r="V34" s="130">
        <f>SUMPRODUCT(IDEES!T192:T195,IDEES!T135:T138)/V7</f>
        <v>0.14452896158559234</v>
      </c>
      <c r="W34" s="130">
        <f>SUMPRODUCT(IDEES!U192:U195,IDEES!U135:U138)/W7</f>
        <v>3.1207703764186943E-2</v>
      </c>
      <c r="X34" s="130">
        <f>SUMPRODUCT(IDEES!V192:V195,IDEES!V135:V138)/X7</f>
        <v>0.55591986391968673</v>
      </c>
      <c r="Y34" s="130">
        <f>SUMPRODUCT(IDEES!W192:W195,IDEES!W135:W138)/Y7</f>
        <v>0.40152903218767527</v>
      </c>
      <c r="Z34" s="130">
        <f>SUMPRODUCT(IDEES!X192:X195,IDEES!X135:X138)/Z7</f>
        <v>0.13640162540287543</v>
      </c>
      <c r="AA34" s="130">
        <f>SUMPRODUCT(IDEES!Y192:Y195,IDEES!Y135:Y138)/AA7</f>
        <v>0.31403307209620135</v>
      </c>
      <c r="AB34" s="130">
        <f>SUMPRODUCT(IDEES!Z192:Z195,IDEES!Z135:Z138)/AB7</f>
        <v>0.10436952597691548</v>
      </c>
      <c r="AC34" s="130">
        <f>SUMPRODUCT(IDEES!AA192:AA195,IDEES!AA135:AA138)/AC7</f>
        <v>0.313671444495496</v>
      </c>
      <c r="AD34" s="130">
        <f>SUMPRODUCT(IDEES!AB192:AB195,IDEES!AB135:AB138)/AD7</f>
        <v>0.26809530584053859</v>
      </c>
      <c r="AE34" s="130">
        <f>SUMPRODUCT(IDEES!AC192:AC195,IDEES!AC135:AC138)/AE7</f>
        <v>0.29169144174543238</v>
      </c>
      <c r="AF34" s="130">
        <f>SUMPRODUCT(IDEES!AD192:AD195,IDEES!AD135:AD138)/AF7</f>
        <v>0.3889777063140093</v>
      </c>
      <c r="AG34" s="130">
        <f>SUMPRODUCT(IDEES!AE192:AE195,IDEES!AE135:AE138)/AG7</f>
        <v>0.64538235934775134</v>
      </c>
      <c r="AH34" s="130">
        <f>SUMPRODUCT(IDEES!AF192:AF195,IDEES!AF135:AF138)/AH7</f>
        <v>0.12020558821820025</v>
      </c>
      <c r="AI34" s="130">
        <f>SUMPRODUCT(IDEES!AG192:AG195,IDEES!AG135:AG138)/AI7</f>
        <v>0.25633673117169586</v>
      </c>
      <c r="AJ34" s="130">
        <f>SUMPRODUCT(IDEES!AH192:AH195,IDEES!AH135:AH138)/AJ7</f>
        <v>0.30531851729243265</v>
      </c>
      <c r="AK34" s="130">
        <f>SUMPRODUCT(IDEES!AI192:AI195,IDEES!AI135:AI138)/AK7</f>
        <v>0.18367151164487919</v>
      </c>
      <c r="AL34" s="130">
        <f>SUMPRODUCT(IDEES!AJ192:AJ195,IDEES!AJ135:AJ138)/AL7</f>
        <v>0.51196293738665055</v>
      </c>
      <c r="AM34" s="130">
        <f>SUMPRODUCT(IDEES!AK192:AK195,IDEES!AK135:AK138)/AM7</f>
        <v>4.6150527863178512E-2</v>
      </c>
      <c r="AN34" s="130">
        <f>SUMPRODUCT(IDEES!AL192:AL195,IDEES!AL135:AL138)/AN7</f>
        <v>0.43937502473795664</v>
      </c>
      <c r="AO34" s="130">
        <f>SUMPRODUCT(IDEES!AM192:AM195,IDEES!AM135:AM138)/AO7</f>
        <v>0.34576956102160172</v>
      </c>
      <c r="AP34" s="130">
        <f>SUMPRODUCT(IDEES!AN192:AN195,IDEES!AN135:AN138)/AP7</f>
        <v>0.23385749968035902</v>
      </c>
      <c r="AQ34" s="130">
        <f>SUMPRODUCT(IDEES!AO192:AO195,IDEES!AO135:AO138)/AQ7</f>
        <v>0.42621012403787045</v>
      </c>
    </row>
    <row r="35" spans="1:43" x14ac:dyDescent="0.25">
      <c r="A35" s="22"/>
      <c r="B35" s="2" t="str">
        <f t="shared" si="4"/>
        <v>Sport and Recreation</v>
      </c>
      <c r="C35" s="25"/>
      <c r="D35" s="34" t="str">
        <f t="shared" si="2"/>
        <v>NRbldg-SpoRecr</v>
      </c>
      <c r="E35" s="21" t="str">
        <f>TechComm!C45</f>
        <v>NR_ES-SR-Cook</v>
      </c>
      <c r="F35" s="22"/>
      <c r="G35" s="130">
        <f>SUMPRODUCT(IDEES!E220:E223,IDEES!E135:E138)/G8</f>
        <v>5.1571621827067107E-2</v>
      </c>
      <c r="H35" s="130">
        <f>SUMPRODUCT(IDEES!F220:F223,IDEES!F135:F138)/H8</f>
        <v>2.443242024813444E-2</v>
      </c>
      <c r="I35" s="130">
        <f>SUMPRODUCT(IDEES!G220:G223,IDEES!G135:G138)/I8</f>
        <v>2.6192928917582126E-2</v>
      </c>
      <c r="J35" s="130">
        <f>SUMPRODUCT(IDEES!H220:H223,IDEES!H135:H138)/J8</f>
        <v>4.3644270918132742E-2</v>
      </c>
      <c r="K35" s="130">
        <f>SUMPRODUCT(IDEES!I220:I223,IDEES!I135:I138)/K8</f>
        <v>1.2601765543069054E-2</v>
      </c>
      <c r="L35" s="130">
        <f>SUMPRODUCT(IDEES!J220:J223,IDEES!J135:J138)/L8</f>
        <v>2.8007430802453617E-2</v>
      </c>
      <c r="M35" s="130">
        <f>SUMPRODUCT(IDEES!K220:K223,IDEES!K135:K138)/M8</f>
        <v>0.10069629000032668</v>
      </c>
      <c r="N35" s="130">
        <f>SUMPRODUCT(IDEES!L220:L223,IDEES!L135:L138)/N8</f>
        <v>2.2579791272432034E-2</v>
      </c>
      <c r="O35" s="130">
        <f>SUMPRODUCT(IDEES!M220:M223,IDEES!M135:M138)/O8</f>
        <v>2.7188818787074343E-2</v>
      </c>
      <c r="P35" s="130">
        <f>SUMPRODUCT(IDEES!N220:N223,IDEES!N135:N138)/P8</f>
        <v>1.199584949092726E-2</v>
      </c>
      <c r="Q35" s="130">
        <f>SUMPRODUCT(IDEES!O220:O223,IDEES!O135:O138)/Q8</f>
        <v>2.0506940667815759E-2</v>
      </c>
      <c r="R35" s="130">
        <f>SUMPRODUCT(IDEES!P220:P223,IDEES!P135:P138)/R8</f>
        <v>3.0255633350893249E-2</v>
      </c>
      <c r="S35" s="130">
        <f>SUMPRODUCT(IDEES!Q220:Q223,IDEES!Q135:Q138)/S8</f>
        <v>1.2950652200419785E-2</v>
      </c>
      <c r="T35" s="130">
        <f>SUMPRODUCT(IDEES!R220:R223,IDEES!R135:R138)/T8</f>
        <v>1.4897961781811355E-2</v>
      </c>
      <c r="U35" s="130">
        <f>SUMPRODUCT(IDEES!S220:S223,IDEES!S135:S138)/U8</f>
        <v>4.3653582817623944E-2</v>
      </c>
      <c r="V35" s="130">
        <f>SUMPRODUCT(IDEES!T220:T223,IDEES!T135:T138)/V8</f>
        <v>1.129929479870769E-2</v>
      </c>
      <c r="W35" s="130">
        <f>SUMPRODUCT(IDEES!U220:U223,IDEES!U135:U138)/W8</f>
        <v>9.8825494389670095E-3</v>
      </c>
      <c r="X35" s="130">
        <f>SUMPRODUCT(IDEES!V220:V223,IDEES!V135:V138)/X8</f>
        <v>1.9452288225973925E-2</v>
      </c>
      <c r="Y35" s="130">
        <f>SUMPRODUCT(IDEES!W220:W223,IDEES!W135:W138)/Y8</f>
        <v>8.1204380396725423E-2</v>
      </c>
      <c r="Z35" s="130">
        <f>SUMPRODUCT(IDEES!X220:X223,IDEES!X135:X138)/Z8</f>
        <v>2.0937869438167247E-2</v>
      </c>
      <c r="AA35" s="130">
        <f>SUMPRODUCT(IDEES!Y220:Y223,IDEES!Y135:Y138)/AA8</f>
        <v>3.8458763832440256E-2</v>
      </c>
      <c r="AB35" s="130">
        <f>SUMPRODUCT(IDEES!Z220:Z223,IDEES!Z135:Z138)/AB8</f>
        <v>1.3614499780986467E-2</v>
      </c>
      <c r="AC35" s="130">
        <f>SUMPRODUCT(IDEES!AA220:AA223,IDEES!AA135:AA138)/AC8</f>
        <v>6.92228807984823E-3</v>
      </c>
      <c r="AD35" s="130">
        <f>SUMPRODUCT(IDEES!AB220:AB223,IDEES!AB135:AB138)/AD8</f>
        <v>0.11529153698648831</v>
      </c>
      <c r="AE35" s="130">
        <f>SUMPRODUCT(IDEES!AC220:AC223,IDEES!AC135:AC138)/AE8</f>
        <v>4.4301876758263248E-2</v>
      </c>
      <c r="AF35" s="130">
        <f>SUMPRODUCT(IDEES!AD220:AD223,IDEES!AD135:AD138)/AF8</f>
        <v>1.1164000074902302E-2</v>
      </c>
      <c r="AG35" s="130">
        <f>SUMPRODUCT(IDEES!AE220:AE223,IDEES!AE135:AE138)/AG8</f>
        <v>0.40089400212297083</v>
      </c>
      <c r="AH35" s="130">
        <f>SUMPRODUCT(IDEES!AF220:AF223,IDEES!AF135:AF138)/AH8</f>
        <v>4.2626304204219791E-2</v>
      </c>
      <c r="AI35" s="130">
        <f>SUMPRODUCT(IDEES!AG220:AG223,IDEES!AG135:AG138)/AI8</f>
        <v>8.8001835950127089E-3</v>
      </c>
      <c r="AJ35" s="130">
        <f>SUMPRODUCT(IDEES!AH220:AH223,IDEES!AH135:AH138)/AJ8</f>
        <v>5.7626977424638348E-2</v>
      </c>
      <c r="AK35" s="130">
        <f>SUMPRODUCT(IDEES!AI220:AI223,IDEES!AI135:AI138)/AK8</f>
        <v>1.6139195718924287E-2</v>
      </c>
      <c r="AL35" s="130">
        <f>SUMPRODUCT(IDEES!AJ220:AJ223,IDEES!AJ135:AJ138)/AL8</f>
        <v>1.7637732394281902E-2</v>
      </c>
      <c r="AM35" s="130">
        <f>SUMPRODUCT(IDEES!AK220:AK223,IDEES!AK135:AK138)/AM8</f>
        <v>8.991320714239158E-4</v>
      </c>
      <c r="AN35" s="130">
        <f>SUMPRODUCT(IDEES!AL220:AL223,IDEES!AL135:AL138)/AN8</f>
        <v>1.3771200992722128E-2</v>
      </c>
      <c r="AO35" s="130">
        <f>SUMPRODUCT(IDEES!AM220:AM223,IDEES!AM135:AM138)/AO8</f>
        <v>9.0767727910706086E-3</v>
      </c>
      <c r="AP35" s="130">
        <f>SUMPRODUCT(IDEES!AN220:AN223,IDEES!AN135:AN138)/AP8</f>
        <v>5.3555266813797037E-3</v>
      </c>
      <c r="AQ35" s="130">
        <f>SUMPRODUCT(IDEES!AO220:AO223,IDEES!AO135:AO138)/AQ8</f>
        <v>1.2350784016257178E-2</v>
      </c>
    </row>
    <row r="36" spans="1:43" x14ac:dyDescent="0.25">
      <c r="A36" s="22"/>
      <c r="B36" s="2" t="str">
        <f t="shared" si="4"/>
        <v>Shop – Large (shopping malls)</v>
      </c>
      <c r="C36" s="22"/>
      <c r="D36" s="32" t="str">
        <f t="shared" si="2"/>
        <v>NRbldg-ShopL</v>
      </c>
      <c r="E36" s="21" t="str">
        <f>TechComm!C46</f>
        <v>NR_ES-SL-Cook</v>
      </c>
      <c r="F36" s="22"/>
      <c r="G36" s="130">
        <f>SUMPRODUCT(IDEES!E248:E251,IDEES!E135:E138)/G9</f>
        <v>9.7153607844547837E-2</v>
      </c>
      <c r="H36" s="130">
        <f>SUMPRODUCT(IDEES!F248:F251,IDEES!F135:F138)/H9</f>
        <v>4.3436291866920766E-2</v>
      </c>
      <c r="I36" s="130">
        <f>SUMPRODUCT(IDEES!G248:G251,IDEES!G135:G138)/I9</f>
        <v>5.9095477736246557E-2</v>
      </c>
      <c r="J36" s="130">
        <f>SUMPRODUCT(IDEES!H248:H251,IDEES!H135:H138)/J9</f>
        <v>8.0047009437727662E-2</v>
      </c>
      <c r="K36" s="130">
        <f>SUMPRODUCT(IDEES!I248:I251,IDEES!I135:I138)/K9</f>
        <v>3.8561755666900184E-2</v>
      </c>
      <c r="L36" s="130">
        <f>SUMPRODUCT(IDEES!J248:J251,IDEES!J135:J138)/L9</f>
        <v>9.3554789489782048E-2</v>
      </c>
      <c r="M36" s="130">
        <f>SUMPRODUCT(IDEES!K248:K251,IDEES!K135:K138)/M9</f>
        <v>2.4311200975861706E-2</v>
      </c>
      <c r="N36" s="130">
        <f>SUMPRODUCT(IDEES!L248:L251,IDEES!L135:L138)/N9</f>
        <v>5.0199383273165817E-2</v>
      </c>
      <c r="O36" s="130">
        <f>SUMPRODUCT(IDEES!M248:M251,IDEES!M135:M138)/O9</f>
        <v>7.6599098600708418E-2</v>
      </c>
      <c r="P36" s="130">
        <f>SUMPRODUCT(IDEES!N248:N251,IDEES!N135:N138)/P9</f>
        <v>7.7995975826959746E-2</v>
      </c>
      <c r="Q36" s="130">
        <f>SUMPRODUCT(IDEES!O248:O251,IDEES!O135:O138)/Q9</f>
        <v>1.9811822794623998E-2</v>
      </c>
      <c r="R36" s="130">
        <f>SUMPRODUCT(IDEES!P248:P251,IDEES!P135:P138)/R9</f>
        <v>5.685090349145084E-2</v>
      </c>
      <c r="S36" s="130">
        <f>SUMPRODUCT(IDEES!Q248:Q251,IDEES!Q135:Q138)/S9</f>
        <v>4.132989913233015E-2</v>
      </c>
      <c r="T36" s="130">
        <f>SUMPRODUCT(IDEES!R248:R251,IDEES!R135:R138)/T9</f>
        <v>0.17140744770085484</v>
      </c>
      <c r="U36" s="130">
        <f>SUMPRODUCT(IDEES!S248:S251,IDEES!S135:S138)/U9</f>
        <v>5.8991724634034522E-2</v>
      </c>
      <c r="V36" s="130">
        <f>SUMPRODUCT(IDEES!T248:T251,IDEES!T135:T138)/V9</f>
        <v>3.2846136960250391E-2</v>
      </c>
      <c r="W36" s="130">
        <f>SUMPRODUCT(IDEES!U248:U251,IDEES!U135:U138)/W9</f>
        <v>2.0189784454354112E-2</v>
      </c>
      <c r="X36" s="130">
        <f>SUMPRODUCT(IDEES!V248:V251,IDEES!V135:V138)/X9</f>
        <v>6.2078559185892182E-2</v>
      </c>
      <c r="Y36" s="130">
        <f>SUMPRODUCT(IDEES!W248:W251,IDEES!W135:W138)/Y9</f>
        <v>4.8765083269256673E-2</v>
      </c>
      <c r="Z36" s="130">
        <f>SUMPRODUCT(IDEES!X248:X251,IDEES!X135:X138)/Z9</f>
        <v>2.1607220777764613E-2</v>
      </c>
      <c r="AA36" s="130">
        <f>SUMPRODUCT(IDEES!Y248:Y251,IDEES!Y135:Y138)/AA9</f>
        <v>0.11932047280681521</v>
      </c>
      <c r="AB36" s="130">
        <f>SUMPRODUCT(IDEES!Z248:Z251,IDEES!Z135:Z138)/AB9</f>
        <v>5.3214506330493808E-2</v>
      </c>
      <c r="AC36" s="130">
        <f>SUMPRODUCT(IDEES!AA248:AA251,IDEES!AA135:AA138)/AC9</f>
        <v>3.3007045818276612E-2</v>
      </c>
      <c r="AD36" s="130">
        <f>SUMPRODUCT(IDEES!AB248:AB251,IDEES!AB135:AB138)/AD9</f>
        <v>0.27412315551158345</v>
      </c>
      <c r="AE36" s="130">
        <f>SUMPRODUCT(IDEES!AC248:AC251,IDEES!AC135:AC138)/AE9</f>
        <v>6.156386783455884E-2</v>
      </c>
      <c r="AF36" s="130">
        <f>SUMPRODUCT(IDEES!AD248:AD251,IDEES!AD135:AD138)/AF9</f>
        <v>7.2173975876698465E-2</v>
      </c>
      <c r="AG36" s="130">
        <f>SUMPRODUCT(IDEES!AE248:AE251,IDEES!AE135:AE138)/AG9</f>
        <v>8.6398815883575592E-2</v>
      </c>
      <c r="AH36" s="130">
        <f>SUMPRODUCT(IDEES!AF248:AF251,IDEES!AF135:AF138)/AH9</f>
        <v>9.2977494907261066E-2</v>
      </c>
      <c r="AI36" s="130">
        <f>SUMPRODUCT(IDEES!AG248:AG251,IDEES!AG135:AG138)/AI9</f>
        <v>4.5419296234200178E-2</v>
      </c>
      <c r="AJ36" s="130">
        <f>SUMPRODUCT(IDEES!AH248:AH251,IDEES!AH135:AH138)/AJ9</f>
        <v>2.7121194916654217</v>
      </c>
      <c r="AK36" s="130">
        <f>SUMPRODUCT(IDEES!AI248:AI251,IDEES!AI135:AI138)/AK9</f>
        <v>5.2951797862154239E-2</v>
      </c>
      <c r="AL36" s="130">
        <f>SUMPRODUCT(IDEES!AJ248:AJ251,IDEES!AJ135:AJ138)/AL9</f>
        <v>0.12187287599991348</v>
      </c>
      <c r="AM36" s="130">
        <f>SUMPRODUCT(IDEES!AK248:AK251,IDEES!AK135:AK138)/AM9</f>
        <v>5.0368785966717474E-3</v>
      </c>
      <c r="AN36" s="130">
        <f>SUMPRODUCT(IDEES!AL248:AL251,IDEES!AL135:AL138)/AN9</f>
        <v>9.7373173262584684E-2</v>
      </c>
      <c r="AO36" s="130">
        <f>SUMPRODUCT(IDEES!AM248:AM251,IDEES!AM135:AM138)/AO9</f>
        <v>5.6347796966855108E-2</v>
      </c>
      <c r="AP36" s="130">
        <f>SUMPRODUCT(IDEES!AN248:AN251,IDEES!AN135:AN138)/AP9</f>
        <v>3.1095338120304055E-2</v>
      </c>
      <c r="AQ36" s="130">
        <f>SUMPRODUCT(IDEES!AO248:AO251,IDEES!AO135:AO138)/AQ9</f>
        <v>7.6284169421757753E-2</v>
      </c>
    </row>
    <row r="37" spans="1:43" x14ac:dyDescent="0.25">
      <c r="A37" s="22"/>
      <c r="B37" s="2" t="str">
        <f t="shared" si="4"/>
        <v>Shop – Small (shops)</v>
      </c>
      <c r="C37" s="22"/>
      <c r="D37" s="31" t="str">
        <f t="shared" si="2"/>
        <v>NRbldg-ShopS</v>
      </c>
      <c r="E37" s="21" t="str">
        <f>TechComm!C47</f>
        <v>NR_ES-SS-Cook</v>
      </c>
      <c r="F37" s="22"/>
      <c r="G37" s="130">
        <f>SUMPRODUCT(IDEES!E276:E279,IDEES!E135:E138)/G10</f>
        <v>9.7153607844547796E-2</v>
      </c>
      <c r="H37" s="130">
        <f>SUMPRODUCT(IDEES!F276:F279,IDEES!F135:F138)/H10</f>
        <v>4.3436291866920766E-2</v>
      </c>
      <c r="I37" s="130">
        <f>SUMPRODUCT(IDEES!G276:G279,IDEES!G135:G138)/I10</f>
        <v>5.9095477736246564E-2</v>
      </c>
      <c r="J37" s="130">
        <f>SUMPRODUCT(IDEES!H276:H279,IDEES!H135:H138)/J10</f>
        <v>8.0047009437727648E-2</v>
      </c>
      <c r="K37" s="130">
        <f>SUMPRODUCT(IDEES!I276:I279,IDEES!I135:I138)/K10</f>
        <v>3.8561755666900184E-2</v>
      </c>
      <c r="L37" s="130">
        <f>SUMPRODUCT(IDEES!J276:J279,IDEES!J135:J138)/L10</f>
        <v>9.3554789489781992E-2</v>
      </c>
      <c r="M37" s="130">
        <f>SUMPRODUCT(IDEES!K276:K279,IDEES!K135:K138)/M10</f>
        <v>2.4311200975861702E-2</v>
      </c>
      <c r="N37" s="130">
        <f>SUMPRODUCT(IDEES!L276:L279,IDEES!L135:L138)/N10</f>
        <v>5.0199383273165844E-2</v>
      </c>
      <c r="O37" s="130">
        <f>SUMPRODUCT(IDEES!M276:M279,IDEES!M135:M138)/O10</f>
        <v>7.6599098600708418E-2</v>
      </c>
      <c r="P37" s="130">
        <f>SUMPRODUCT(IDEES!N276:N279,IDEES!N135:N138)/P10</f>
        <v>7.7995975826959718E-2</v>
      </c>
      <c r="Q37" s="130">
        <f>SUMPRODUCT(IDEES!O276:O279,IDEES!O135:O138)/Q10</f>
        <v>1.9811822794624005E-2</v>
      </c>
      <c r="R37" s="130">
        <f>SUMPRODUCT(IDEES!P276:P279,IDEES!P135:P138)/R10</f>
        <v>5.685090349145084E-2</v>
      </c>
      <c r="S37" s="130">
        <f>SUMPRODUCT(IDEES!Q276:Q279,IDEES!Q135:Q138)/S10</f>
        <v>4.1329899132330143E-2</v>
      </c>
      <c r="T37" s="130">
        <f>SUMPRODUCT(IDEES!R276:R279,IDEES!R135:R138)/T10</f>
        <v>0.17140744770085481</v>
      </c>
      <c r="U37" s="130">
        <f>SUMPRODUCT(IDEES!S276:S279,IDEES!S135:S138)/U10</f>
        <v>5.8991724634034522E-2</v>
      </c>
      <c r="V37" s="130">
        <f>SUMPRODUCT(IDEES!T276:T279,IDEES!T135:T138)/V10</f>
        <v>3.2846136960250405E-2</v>
      </c>
      <c r="W37" s="130">
        <f>SUMPRODUCT(IDEES!U276:U279,IDEES!U135:U138)/W10</f>
        <v>2.0189784454354109E-2</v>
      </c>
      <c r="X37" s="130">
        <f>SUMPRODUCT(IDEES!V276:V279,IDEES!V135:V138)/X10</f>
        <v>6.2078559185892168E-2</v>
      </c>
      <c r="Y37" s="130">
        <f>SUMPRODUCT(IDEES!W276:W279,IDEES!W135:W138)/Y10</f>
        <v>4.8765083269256666E-2</v>
      </c>
      <c r="Z37" s="130">
        <f>SUMPRODUCT(IDEES!X276:X279,IDEES!X135:X138)/Z10</f>
        <v>2.1607220777764599E-2</v>
      </c>
      <c r="AA37" s="130">
        <f>SUMPRODUCT(IDEES!Y276:Y279,IDEES!Y135:Y138)/AA10</f>
        <v>0.11932047280681521</v>
      </c>
      <c r="AB37" s="130">
        <f>SUMPRODUCT(IDEES!Z276:Z279,IDEES!Z135:Z138)/AB10</f>
        <v>5.3214506330493815E-2</v>
      </c>
      <c r="AC37" s="130">
        <f>SUMPRODUCT(IDEES!AA276:AA279,IDEES!AA135:AA138)/AC10</f>
        <v>3.3007045818276612E-2</v>
      </c>
      <c r="AD37" s="130">
        <f>SUMPRODUCT(IDEES!AB276:AB279,IDEES!AB135:AB138)/AD10</f>
        <v>0.27412315551158345</v>
      </c>
      <c r="AE37" s="130">
        <f>SUMPRODUCT(IDEES!AC276:AC279,IDEES!AC135:AC138)/AE10</f>
        <v>6.156386783455884E-2</v>
      </c>
      <c r="AF37" s="130">
        <f>SUMPRODUCT(IDEES!AD276:AD279,IDEES!AD135:AD138)/AF10</f>
        <v>7.2173975876698424E-2</v>
      </c>
      <c r="AG37" s="130">
        <f>SUMPRODUCT(IDEES!AE276:AE279,IDEES!AE135:AE138)/AG10</f>
        <v>8.6398815883575494E-2</v>
      </c>
      <c r="AH37" s="130">
        <f>SUMPRODUCT(IDEES!AF276:AF279,IDEES!AF135:AF138)/AH10</f>
        <v>9.2977494907261093E-2</v>
      </c>
      <c r="AI37" s="130">
        <f>SUMPRODUCT(IDEES!AG276:AG279,IDEES!AG135:AG138)/AI10</f>
        <v>4.5419296234200171E-2</v>
      </c>
      <c r="AJ37" s="130">
        <f>SUMPRODUCT(IDEES!AH276:AH279,IDEES!AH135:AH138)/AJ10</f>
        <v>2.7121194916654199</v>
      </c>
      <c r="AK37" s="130">
        <f>SUMPRODUCT(IDEES!AI276:AI279,IDEES!AI135:AI138)/AK10</f>
        <v>5.2951797862154253E-2</v>
      </c>
      <c r="AL37" s="130">
        <f>SUMPRODUCT(IDEES!AJ276:AJ279,IDEES!AJ135:AJ138)/AL10</f>
        <v>0.12187287599991348</v>
      </c>
      <c r="AM37" s="130">
        <f>SUMPRODUCT(IDEES!AK276:AK279,IDEES!AK135:AK138)/AM10</f>
        <v>5.0368785966717457E-3</v>
      </c>
      <c r="AN37" s="130">
        <f>SUMPRODUCT(IDEES!AL276:AL279,IDEES!AL135:AL138)/AN10</f>
        <v>9.7373173262584656E-2</v>
      </c>
      <c r="AO37" s="130">
        <f>SUMPRODUCT(IDEES!AM276:AM279,IDEES!AM135:AM138)/AO10</f>
        <v>5.6347796966855088E-2</v>
      </c>
      <c r="AP37" s="130">
        <f>SUMPRODUCT(IDEES!AN276:AN279,IDEES!AN135:AN138)/AP10</f>
        <v>3.1095338120304045E-2</v>
      </c>
      <c r="AQ37" s="130">
        <f>SUMPRODUCT(IDEES!AO276:AO279,IDEES!AO135:AO138)/AQ10</f>
        <v>7.6284169421757753E-2</v>
      </c>
    </row>
    <row r="38" spans="1:43" x14ac:dyDescent="0.25">
      <c r="A38" s="22"/>
      <c r="B38" s="2" t="str">
        <f t="shared" si="4"/>
        <v>Offices (Offices, Schools/Universities, Museums etc)</v>
      </c>
      <c r="C38" s="22"/>
      <c r="D38" s="21" t="str">
        <f t="shared" si="2"/>
        <v>NRbldg-Offic</v>
      </c>
      <c r="E38" s="21" t="str">
        <f>TechComm!C48</f>
        <v>NR_ES-OF-Cook</v>
      </c>
      <c r="F38" s="22"/>
      <c r="G38" s="130">
        <f>SUMPRODUCT(IDEES!E304:E307,IDEES!E135:E138)/G11</f>
        <v>3.0986608037968256E-2</v>
      </c>
      <c r="H38" s="130">
        <f>SUMPRODUCT(IDEES!F304:F307,IDEES!F135:F138)/H11</f>
        <v>2.9287561786738192E-2</v>
      </c>
      <c r="I38" s="130">
        <f>SUMPRODUCT(IDEES!G304:G307,IDEES!G135:G138)/I11</f>
        <v>2.0866653460081985E-2</v>
      </c>
      <c r="J38" s="130">
        <f>SUMPRODUCT(IDEES!H304:H307,IDEES!H135:H138)/J11</f>
        <v>2.5576402909350739E-2</v>
      </c>
      <c r="K38" s="130">
        <f>SUMPRODUCT(IDEES!I304:I307,IDEES!I135:I138)/K11</f>
        <v>1.8328646574364723E-2</v>
      </c>
      <c r="L38" s="130">
        <f>SUMPRODUCT(IDEES!J304:J307,IDEES!J135:J138)/L11</f>
        <v>3.490866613416465E-2</v>
      </c>
      <c r="M38" s="130">
        <f>SUMPRODUCT(IDEES!K304:K307,IDEES!K135:K138)/M11</f>
        <v>2.5369195933341228E-2</v>
      </c>
      <c r="N38" s="130">
        <f>SUMPRODUCT(IDEES!L304:L307,IDEES!L135:L138)/N11</f>
        <v>1.4820549370048506E-2</v>
      </c>
      <c r="O38" s="130">
        <f>SUMPRODUCT(IDEES!M304:M307,IDEES!M135:M138)/O11</f>
        <v>6.2862775609045685E-2</v>
      </c>
      <c r="P38" s="130">
        <f>SUMPRODUCT(IDEES!N304:N307,IDEES!N135:N138)/P11</f>
        <v>5.0994696020128578E-2</v>
      </c>
      <c r="Q38" s="130">
        <f>SUMPRODUCT(IDEES!O304:O307,IDEES!O135:O138)/Q11</f>
        <v>3.9000802847358934E-2</v>
      </c>
      <c r="R38" s="130">
        <f>SUMPRODUCT(IDEES!P304:P307,IDEES!P135:P138)/R11</f>
        <v>3.7588892224674438E-2</v>
      </c>
      <c r="S38" s="130">
        <f>SUMPRODUCT(IDEES!Q304:Q307,IDEES!Q135:Q138)/S11</f>
        <v>1.9255970761735148E-2</v>
      </c>
      <c r="T38" s="130">
        <f>SUMPRODUCT(IDEES!R304:R307,IDEES!R135:R138)/T11</f>
        <v>5.3236495629678068E-2</v>
      </c>
      <c r="U38" s="130">
        <f>SUMPRODUCT(IDEES!S304:S307,IDEES!S135:S138)/U11</f>
        <v>8.2623909918850935E-2</v>
      </c>
      <c r="V38" s="130">
        <f>SUMPRODUCT(IDEES!T304:T307,IDEES!T135:T138)/V11</f>
        <v>4.1965739821784115E-2</v>
      </c>
      <c r="W38" s="130">
        <f>SUMPRODUCT(IDEES!U304:U307,IDEES!U135:U138)/W11</f>
        <v>5.7688345529618634E-3</v>
      </c>
      <c r="X38" s="130">
        <f>SUMPRODUCT(IDEES!V304:V307,IDEES!V135:V138)/X11</f>
        <v>8.2953485801932583E-2</v>
      </c>
      <c r="Y38" s="130">
        <f>SUMPRODUCT(IDEES!W304:W307,IDEES!W135:W138)/Y11</f>
        <v>2.4795907523426336E-2</v>
      </c>
      <c r="Z38" s="130">
        <f>SUMPRODUCT(IDEES!X304:X307,IDEES!X135:X138)/Z11</f>
        <v>1.4099709419560799E-2</v>
      </c>
      <c r="AA38" s="130">
        <f>SUMPRODUCT(IDEES!Y304:Y307,IDEES!Y135:Y138)/AA11</f>
        <v>4.6305159862367509E-2</v>
      </c>
      <c r="AB38" s="130">
        <f>SUMPRODUCT(IDEES!Z304:Z307,IDEES!Z135:Z138)/AB11</f>
        <v>2.3708362824947978E-2</v>
      </c>
      <c r="AC38" s="130">
        <f>SUMPRODUCT(IDEES!AA304:AA307,IDEES!AA135:AA138)/AC11</f>
        <v>7.1830617851202205E-2</v>
      </c>
      <c r="AD38" s="130">
        <f>SUMPRODUCT(IDEES!AB304:AB307,IDEES!AB135:AB138)/AD11</f>
        <v>8.0636524627456269E-2</v>
      </c>
      <c r="AE38" s="130">
        <f>SUMPRODUCT(IDEES!AC304:AC307,IDEES!AC135:AC138)/AE11</f>
        <v>3.5309874458971949E-2</v>
      </c>
      <c r="AF38" s="130">
        <f>SUMPRODUCT(IDEES!AD304:AD307,IDEES!AD135:AD138)/AF11</f>
        <v>4.7155611104524549E-2</v>
      </c>
      <c r="AG38" s="130">
        <f>SUMPRODUCT(IDEES!AE304:AE307,IDEES!AE135:AE138)/AG11</f>
        <v>7.1261466058323744E-2</v>
      </c>
      <c r="AH38" s="130">
        <f>SUMPRODUCT(IDEES!AF304:AF307,IDEES!AF135:AF138)/AH11</f>
        <v>2.6615254249198691E-2</v>
      </c>
      <c r="AI38" s="130">
        <f>SUMPRODUCT(IDEES!AG304:AG307,IDEES!AG135:AG138)/AI11</f>
        <v>3.3079158603997211E-2</v>
      </c>
      <c r="AJ38" s="130">
        <f>SUMPRODUCT(IDEES!AH304:AH307,IDEES!AH135:AH138)/AJ11</f>
        <v>4.4766800950252539E-2</v>
      </c>
      <c r="AK38" s="130">
        <f>SUMPRODUCT(IDEES!AI304:AI307,IDEES!AI135:AI138)/AK11</f>
        <v>6.6486524152862159E-2</v>
      </c>
      <c r="AL38" s="130">
        <f>SUMPRODUCT(IDEES!AJ304:AJ307,IDEES!AJ135:AJ138)/AL11</f>
        <v>7.8777811001610354E-2</v>
      </c>
      <c r="AM38" s="130">
        <f>SUMPRODUCT(IDEES!AK304:AK307,IDEES!AK135:AK138)/AM11</f>
        <v>3.3334102239870825E-3</v>
      </c>
      <c r="AN38" s="130">
        <f>SUMPRODUCT(IDEES!AL304:AL307,IDEES!AL135:AL138)/AN11</f>
        <v>6.2891153775125705E-2</v>
      </c>
      <c r="AO38" s="130">
        <f>SUMPRODUCT(IDEES!AM304:AM307,IDEES!AM135:AM138)/AO11</f>
        <v>3.6835084556412843E-2</v>
      </c>
      <c r="AP38" s="130">
        <f>SUMPRODUCT(IDEES!AN304:AN307,IDEES!AN135:AN138)/AP11</f>
        <v>2.0544147807991485E-2</v>
      </c>
      <c r="AQ38" s="130">
        <f>SUMPRODUCT(IDEES!AO304:AO307,IDEES!AO135:AO138)/AQ11</f>
        <v>5.0134789746468268E-2</v>
      </c>
    </row>
    <row r="39" spans="1:43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43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43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43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43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43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43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43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43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43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B2:S30"/>
  <sheetViews>
    <sheetView zoomScaleNormal="100" workbookViewId="0"/>
  </sheetViews>
  <sheetFormatPr defaultRowHeight="15" x14ac:dyDescent="0.25"/>
  <cols>
    <col min="2" max="2" width="13.140625" customWidth="1"/>
    <col min="3" max="3" width="14.42578125" bestFit="1" customWidth="1"/>
  </cols>
  <sheetData>
    <row r="2" spans="2:19" x14ac:dyDescent="0.25">
      <c r="B2" t="s">
        <v>322</v>
      </c>
    </row>
    <row r="3" spans="2:19" x14ac:dyDescent="0.25">
      <c r="C3" t="s">
        <v>410</v>
      </c>
    </row>
    <row r="4" spans="2:19" x14ac:dyDescent="0.25">
      <c r="B4" t="s">
        <v>42</v>
      </c>
      <c r="C4" t="s">
        <v>34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t="s">
        <v>273</v>
      </c>
      <c r="N4" t="s">
        <v>274</v>
      </c>
      <c r="O4" t="s">
        <v>275</v>
      </c>
      <c r="P4" t="s">
        <v>276</v>
      </c>
      <c r="Q4" t="s">
        <v>277</v>
      </c>
      <c r="R4" t="s">
        <v>278</v>
      </c>
      <c r="S4" t="s">
        <v>279</v>
      </c>
    </row>
    <row r="5" spans="2:19" x14ac:dyDescent="0.25">
      <c r="B5" t="s">
        <v>323</v>
      </c>
      <c r="C5" t="s">
        <v>326</v>
      </c>
      <c r="D5">
        <v>95</v>
      </c>
      <c r="E5">
        <v>105</v>
      </c>
      <c r="F5">
        <v>110.6</v>
      </c>
      <c r="G5">
        <v>110.6</v>
      </c>
      <c r="H5">
        <v>65</v>
      </c>
      <c r="I5">
        <v>72</v>
      </c>
      <c r="J5">
        <v>74</v>
      </c>
      <c r="K5">
        <v>74</v>
      </c>
      <c r="L5">
        <v>78</v>
      </c>
      <c r="M5">
        <v>80</v>
      </c>
      <c r="N5">
        <v>56</v>
      </c>
      <c r="O5">
        <v>46.5</v>
      </c>
      <c r="P5">
        <v>0</v>
      </c>
      <c r="Q5">
        <v>0</v>
      </c>
      <c r="R5">
        <v>45</v>
      </c>
      <c r="S5">
        <v>45</v>
      </c>
    </row>
    <row r="6" spans="2:19" x14ac:dyDescent="0.25">
      <c r="B6" t="s">
        <v>323</v>
      </c>
      <c r="C6" t="s">
        <v>327</v>
      </c>
    </row>
    <row r="7" spans="2:19" x14ac:dyDescent="0.25">
      <c r="B7" t="s">
        <v>323</v>
      </c>
      <c r="C7" t="s">
        <v>328</v>
      </c>
    </row>
    <row r="8" spans="2:19" x14ac:dyDescent="0.25">
      <c r="B8" t="s">
        <v>323</v>
      </c>
      <c r="C8" t="s">
        <v>329</v>
      </c>
    </row>
    <row r="9" spans="2:19" x14ac:dyDescent="0.25">
      <c r="B9" t="s">
        <v>323</v>
      </c>
      <c r="C9" t="s">
        <v>330</v>
      </c>
    </row>
    <row r="10" spans="2:19" x14ac:dyDescent="0.25">
      <c r="B10" t="s">
        <v>323</v>
      </c>
      <c r="C10" t="s">
        <v>331</v>
      </c>
    </row>
    <row r="11" spans="2:19" x14ac:dyDescent="0.25">
      <c r="B11" t="s">
        <v>323</v>
      </c>
      <c r="C11" t="s">
        <v>332</v>
      </c>
    </row>
    <row r="12" spans="2:19" x14ac:dyDescent="0.25">
      <c r="B12" t="s">
        <v>323</v>
      </c>
      <c r="C12" t="s">
        <v>333</v>
      </c>
    </row>
    <row r="13" spans="2:19" x14ac:dyDescent="0.25">
      <c r="B13" t="s">
        <v>323</v>
      </c>
      <c r="C13" t="s">
        <v>334</v>
      </c>
    </row>
    <row r="14" spans="2:19" x14ac:dyDescent="0.25">
      <c r="B14" t="s">
        <v>323</v>
      </c>
      <c r="C14" t="s">
        <v>335</v>
      </c>
    </row>
    <row r="15" spans="2:19" x14ac:dyDescent="0.25">
      <c r="B15" t="s">
        <v>323</v>
      </c>
      <c r="C15" t="s">
        <v>336</v>
      </c>
    </row>
    <row r="17" spans="2:7" x14ac:dyDescent="0.25">
      <c r="B17" t="s">
        <v>324</v>
      </c>
    </row>
    <row r="18" spans="2:7" x14ac:dyDescent="0.25">
      <c r="B18" t="s">
        <v>325</v>
      </c>
    </row>
    <row r="19" spans="2:7" x14ac:dyDescent="0.25">
      <c r="B19" t="s">
        <v>34</v>
      </c>
      <c r="C19" t="s">
        <v>97</v>
      </c>
      <c r="D19" t="s">
        <v>107</v>
      </c>
      <c r="E19" t="s">
        <v>105</v>
      </c>
      <c r="F19" t="s">
        <v>104</v>
      </c>
      <c r="G19" t="s">
        <v>101</v>
      </c>
    </row>
    <row r="20" spans="2:7" x14ac:dyDescent="0.25">
      <c r="B20" t="s">
        <v>337</v>
      </c>
      <c r="C20">
        <v>97</v>
      </c>
      <c r="D20">
        <v>65</v>
      </c>
      <c r="E20">
        <v>78</v>
      </c>
      <c r="F20">
        <v>56</v>
      </c>
      <c r="G20">
        <v>0</v>
      </c>
    </row>
    <row r="21" spans="2:7" x14ac:dyDescent="0.25">
      <c r="B21" t="s">
        <v>338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 x14ac:dyDescent="0.25">
      <c r="B22" t="s">
        <v>339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2:7" x14ac:dyDescent="0.25">
      <c r="B23" t="s">
        <v>340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341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2:7" x14ac:dyDescent="0.25">
      <c r="B25" t="s">
        <v>342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2:7" x14ac:dyDescent="0.25">
      <c r="B26" t="s">
        <v>343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2:7" x14ac:dyDescent="0.25">
      <c r="B27" t="s">
        <v>344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2:7" x14ac:dyDescent="0.25">
      <c r="B28" t="s">
        <v>345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 x14ac:dyDescent="0.25">
      <c r="B29" t="s">
        <v>346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2:7" x14ac:dyDescent="0.25">
      <c r="B30" t="s">
        <v>347</v>
      </c>
      <c r="C30">
        <v>0</v>
      </c>
      <c r="D30">
        <v>0</v>
      </c>
      <c r="E30">
        <v>0</v>
      </c>
      <c r="F30">
        <v>0</v>
      </c>
      <c r="G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AR328"/>
  <sheetViews>
    <sheetView topLeftCell="A49" zoomScale="55" zoomScaleNormal="55" workbookViewId="0">
      <selection activeCell="E91" sqref="E91"/>
    </sheetView>
  </sheetViews>
  <sheetFormatPr defaultRowHeight="15" x14ac:dyDescent="0.25"/>
  <cols>
    <col min="1" max="1" width="32.28515625" bestFit="1" customWidth="1"/>
    <col min="2" max="2" width="12.7109375" bestFit="1" customWidth="1"/>
    <col min="3" max="3" width="10.140625" customWidth="1"/>
    <col min="4" max="4" width="9.28515625" customWidth="1"/>
    <col min="5" max="7" width="9.140625" bestFit="1" customWidth="1"/>
    <col min="8" max="8" width="9.140625" customWidth="1"/>
    <col min="9" max="9" width="8.140625" bestFit="1" customWidth="1"/>
    <col min="10" max="10" width="9.140625" bestFit="1" customWidth="1"/>
    <col min="11" max="11" width="8.140625" bestFit="1" customWidth="1"/>
    <col min="12" max="12" width="10.140625" bestFit="1" customWidth="1"/>
    <col min="13" max="13" width="9.140625" bestFit="1" customWidth="1"/>
    <col min="14" max="16" width="8.140625" bestFit="1" customWidth="1"/>
    <col min="17" max="17" width="8.140625" customWidth="1"/>
    <col min="18" max="18" width="10.140625" bestFit="1" customWidth="1"/>
    <col min="19" max="20" width="9.140625" bestFit="1" customWidth="1"/>
    <col min="21" max="21" width="9.140625" customWidth="1"/>
    <col min="22" max="22" width="8.140625" bestFit="1" customWidth="1"/>
    <col min="23" max="25" width="9.140625" bestFit="1" customWidth="1"/>
    <col min="26" max="27" width="8.140625" bestFit="1" customWidth="1"/>
    <col min="28" max="28" width="8.140625" customWidth="1"/>
    <col min="29" max="30" width="9.140625" bestFit="1" customWidth="1"/>
    <col min="31" max="31" width="10.140625" bestFit="1" customWidth="1"/>
    <col min="32" max="33" width="8.140625" bestFit="1" customWidth="1"/>
    <col min="34" max="34" width="10.140625" bestFit="1" customWidth="1"/>
    <col min="35" max="35" width="8.140625" bestFit="1" customWidth="1"/>
  </cols>
  <sheetData>
    <row r="1" spans="1:44" ht="14.45" customHeight="1" x14ac:dyDescent="0.25">
      <c r="A1" s="250" t="s">
        <v>230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2"/>
    </row>
    <row r="2" spans="1:44" x14ac:dyDescent="0.25">
      <c r="A2" s="253" t="s">
        <v>234</v>
      </c>
      <c r="B2" s="254"/>
      <c r="C2" s="255"/>
      <c r="D2" s="180" t="s">
        <v>41</v>
      </c>
      <c r="E2" s="234" t="s">
        <v>0</v>
      </c>
      <c r="F2" s="234" t="s">
        <v>1</v>
      </c>
      <c r="G2" s="234" t="s">
        <v>2</v>
      </c>
      <c r="H2" s="234" t="s">
        <v>33</v>
      </c>
      <c r="I2" s="234" t="s">
        <v>3</v>
      </c>
      <c r="J2" s="234" t="s">
        <v>4</v>
      </c>
      <c r="K2" s="234" t="s">
        <v>5</v>
      </c>
      <c r="L2" s="234" t="s">
        <v>6</v>
      </c>
      <c r="M2" s="234" t="s">
        <v>7</v>
      </c>
      <c r="N2" s="234" t="s">
        <v>9</v>
      </c>
      <c r="O2" s="234" t="s">
        <v>10</v>
      </c>
      <c r="P2" s="234" t="s">
        <v>11</v>
      </c>
      <c r="Q2" s="234" t="s">
        <v>8</v>
      </c>
      <c r="R2" s="234" t="s">
        <v>12</v>
      </c>
      <c r="S2" s="234" t="s">
        <v>13</v>
      </c>
      <c r="T2" s="234" t="s">
        <v>14</v>
      </c>
      <c r="U2" s="234" t="s">
        <v>15</v>
      </c>
      <c r="V2" s="234" t="s">
        <v>16</v>
      </c>
      <c r="W2" s="234" t="s">
        <v>17</v>
      </c>
      <c r="X2" s="234" t="s">
        <v>18</v>
      </c>
      <c r="Y2" s="234" t="s">
        <v>19</v>
      </c>
      <c r="Z2" s="234" t="s">
        <v>20</v>
      </c>
      <c r="AA2" s="234" t="s">
        <v>21</v>
      </c>
      <c r="AB2" s="234" t="s">
        <v>22</v>
      </c>
      <c r="AC2" s="234" t="s">
        <v>23</v>
      </c>
      <c r="AD2" s="234" t="s">
        <v>24</v>
      </c>
      <c r="AE2" s="234" t="s">
        <v>25</v>
      </c>
      <c r="AF2" s="234" t="s">
        <v>26</v>
      </c>
      <c r="AG2" s="234" t="s">
        <v>27</v>
      </c>
      <c r="AH2" s="234" t="s">
        <v>28</v>
      </c>
      <c r="AI2" s="234" t="s">
        <v>29</v>
      </c>
      <c r="AJ2" s="234" t="s">
        <v>121</v>
      </c>
      <c r="AK2" s="234" t="s">
        <v>122</v>
      </c>
      <c r="AL2" s="234" t="s">
        <v>124</v>
      </c>
      <c r="AM2" s="234" t="s">
        <v>125</v>
      </c>
      <c r="AN2" s="234" t="s">
        <v>126</v>
      </c>
      <c r="AO2" s="234" t="s">
        <v>123</v>
      </c>
    </row>
    <row r="3" spans="1:44" x14ac:dyDescent="0.25">
      <c r="A3" s="11" t="s">
        <v>79</v>
      </c>
      <c r="B3" s="11" t="s">
        <v>44</v>
      </c>
      <c r="C3" s="11" t="s">
        <v>45</v>
      </c>
      <c r="D3" s="11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</row>
    <row r="4" spans="1:44" x14ac:dyDescent="0.25">
      <c r="A4" s="239" t="s">
        <v>80</v>
      </c>
      <c r="B4" s="190"/>
      <c r="C4" s="256"/>
      <c r="D4" s="257"/>
      <c r="E4" s="191">
        <v>2146.4499999999998</v>
      </c>
      <c r="F4" s="191">
        <v>4078.54</v>
      </c>
      <c r="G4" s="191">
        <v>610.80499999999995</v>
      </c>
      <c r="H4" s="192">
        <f>H71/(41.868/1000)</f>
        <v>2616.5953385641046</v>
      </c>
      <c r="I4" s="191">
        <v>155.63300000000001</v>
      </c>
      <c r="J4" s="191">
        <v>2551.3000000000002</v>
      </c>
      <c r="K4" s="191">
        <v>22957.3</v>
      </c>
      <c r="L4" s="191">
        <v>1581.0900000000001</v>
      </c>
      <c r="M4" s="191">
        <v>324.50900000000001</v>
      </c>
      <c r="N4" s="191">
        <v>6116.7899999999991</v>
      </c>
      <c r="O4" s="191">
        <v>2375.94</v>
      </c>
      <c r="P4" s="191">
        <v>18788.7</v>
      </c>
      <c r="Q4" s="191">
        <v>1214.5899999999999</v>
      </c>
      <c r="R4" s="191">
        <v>506.12700000000001</v>
      </c>
      <c r="S4" s="191">
        <v>2513.27</v>
      </c>
      <c r="T4" s="191">
        <v>1207.52</v>
      </c>
      <c r="U4" s="192">
        <f>U71/(41.868/1000)</f>
        <v>210.08837049192158</v>
      </c>
      <c r="V4" s="191">
        <v>12350.8</v>
      </c>
      <c r="W4" s="191">
        <v>452.11299999999994</v>
      </c>
      <c r="X4" s="191">
        <v>318.98899999999998</v>
      </c>
      <c r="Y4" s="191">
        <v>487.07299999999992</v>
      </c>
      <c r="Z4" s="191">
        <v>28.770600000000002</v>
      </c>
      <c r="AA4" s="191">
        <v>7911.04</v>
      </c>
      <c r="AB4" s="192">
        <f>AB71/(41.868/1000)</f>
        <v>2054.7756911110291</v>
      </c>
      <c r="AC4" s="191">
        <v>6471.27</v>
      </c>
      <c r="AD4" s="191">
        <v>1098.1500000000001</v>
      </c>
      <c r="AE4" s="191">
        <v>1466.44</v>
      </c>
      <c r="AF4" s="191">
        <v>3608.4900000000002</v>
      </c>
      <c r="AG4" s="191">
        <v>370.92700000000002</v>
      </c>
      <c r="AH4" s="191">
        <v>1781.98</v>
      </c>
      <c r="AI4" s="191">
        <v>10297.200000000001</v>
      </c>
      <c r="AJ4" s="192">
        <f t="shared" ref="AJ4:AO19" si="0">AJ71/(41.868/1000)</f>
        <v>98.454124793799821</v>
      </c>
      <c r="AK4" s="192">
        <f t="shared" si="0"/>
        <v>195.45825287284165</v>
      </c>
      <c r="AL4" s="192">
        <f t="shared" si="0"/>
        <v>0.96885767795728051</v>
      </c>
      <c r="AM4" s="192">
        <f t="shared" si="0"/>
        <v>155.29321961145976</v>
      </c>
      <c r="AN4" s="192">
        <f t="shared" si="0"/>
        <v>619.90814694131734</v>
      </c>
      <c r="AO4" s="192">
        <f t="shared" si="0"/>
        <v>74.20796293637342</v>
      </c>
      <c r="AR4" s="39"/>
    </row>
    <row r="5" spans="1:44" x14ac:dyDescent="0.25">
      <c r="A5" s="234"/>
      <c r="B5" s="239" t="s">
        <v>81</v>
      </c>
      <c r="C5" s="258"/>
      <c r="D5" s="259"/>
      <c r="E5" s="193">
        <v>255.393</v>
      </c>
      <c r="F5" s="193">
        <v>333.72899999999998</v>
      </c>
      <c r="G5" s="193">
        <v>126.378</v>
      </c>
      <c r="H5" s="194">
        <f t="shared" ref="H5:H32" si="1">H72/(41.868/1000)</f>
        <v>254.99747419609375</v>
      </c>
      <c r="I5" s="193">
        <v>25.7134</v>
      </c>
      <c r="J5" s="193">
        <v>292.065</v>
      </c>
      <c r="K5" s="193">
        <v>2558.84</v>
      </c>
      <c r="L5" s="193">
        <v>177.26499999999999</v>
      </c>
      <c r="M5" s="193">
        <v>38.082500000000003</v>
      </c>
      <c r="N5" s="193">
        <v>1265.5899999999999</v>
      </c>
      <c r="O5" s="193">
        <v>167.321</v>
      </c>
      <c r="P5" s="193">
        <v>2151.9699999999998</v>
      </c>
      <c r="Q5" s="193">
        <v>251.304</v>
      </c>
      <c r="R5" s="193">
        <v>104.72</v>
      </c>
      <c r="S5" s="193">
        <v>286.78800000000001</v>
      </c>
      <c r="T5" s="193">
        <v>140.15100000000001</v>
      </c>
      <c r="U5" s="194">
        <f t="shared" ref="U5:U32" si="2">U72/(41.868/1000)</f>
        <v>4.5843246041386561</v>
      </c>
      <c r="V5" s="193">
        <v>1936.36</v>
      </c>
      <c r="W5" s="193">
        <v>80.4619</v>
      </c>
      <c r="X5" s="193">
        <v>17.426600000000001</v>
      </c>
      <c r="Y5" s="193">
        <v>54.6492</v>
      </c>
      <c r="Z5" s="193">
        <v>5.9527700000000001</v>
      </c>
      <c r="AA5" s="193">
        <v>535.46299999999997</v>
      </c>
      <c r="AB5" s="194">
        <f t="shared" ref="AB5:AB32" si="3">AB72/(41.868/1000)</f>
        <v>518.69688143452697</v>
      </c>
      <c r="AC5" s="193">
        <v>1106.55</v>
      </c>
      <c r="AD5" s="193">
        <v>227.21199999999999</v>
      </c>
      <c r="AE5" s="193">
        <v>303.41399999999999</v>
      </c>
      <c r="AF5" s="193">
        <v>296.03300000000002</v>
      </c>
      <c r="AG5" s="193">
        <v>57.710299999999997</v>
      </c>
      <c r="AH5" s="193">
        <v>145.86000000000001</v>
      </c>
      <c r="AI5" s="193">
        <v>1931.2099999999998</v>
      </c>
      <c r="AJ5" s="194">
        <f t="shared" si="0"/>
        <v>34.922242602678111</v>
      </c>
      <c r="AK5" s="194">
        <f t="shared" si="0"/>
        <v>2.9396755033936337</v>
      </c>
      <c r="AL5" s="194">
        <f t="shared" si="0"/>
        <v>0.2257964919614471</v>
      </c>
      <c r="AM5" s="194">
        <f t="shared" si="0"/>
        <v>25.220231362804775</v>
      </c>
      <c r="AN5" s="194">
        <f t="shared" si="0"/>
        <v>60.729648295997308</v>
      </c>
      <c r="AO5" s="194">
        <f t="shared" si="0"/>
        <v>18.51877541259168</v>
      </c>
      <c r="AR5" s="169"/>
    </row>
    <row r="6" spans="1:44" ht="14.45" customHeight="1" x14ac:dyDescent="0.25">
      <c r="A6" s="234"/>
      <c r="B6" s="234"/>
      <c r="C6" s="244" t="s">
        <v>63</v>
      </c>
      <c r="D6" s="245"/>
      <c r="E6" s="195">
        <v>5.1078700000000001</v>
      </c>
      <c r="F6" s="195">
        <v>1.07833</v>
      </c>
      <c r="G6" s="195">
        <v>2.0014500000000002</v>
      </c>
      <c r="H6" s="196">
        <f t="shared" si="1"/>
        <v>24.85220733461804</v>
      </c>
      <c r="I6" s="195">
        <v>1.2181299999999999</v>
      </c>
      <c r="J6" s="195">
        <v>5.84131</v>
      </c>
      <c r="K6" s="195">
        <v>0</v>
      </c>
      <c r="L6" s="195">
        <v>3.5453000000000001</v>
      </c>
      <c r="M6" s="195">
        <v>0.76165000000000005</v>
      </c>
      <c r="N6" s="195">
        <v>18.6586</v>
      </c>
      <c r="O6" s="195">
        <v>3.3464299999999998</v>
      </c>
      <c r="P6" s="195">
        <v>43.039299999999997</v>
      </c>
      <c r="Q6" s="195">
        <v>0</v>
      </c>
      <c r="R6" s="195">
        <v>0.62019999999999997</v>
      </c>
      <c r="S6" s="195">
        <v>5.7357699999999996</v>
      </c>
      <c r="T6" s="195">
        <v>2.4649200000000002</v>
      </c>
      <c r="U6" s="196">
        <f t="shared" si="2"/>
        <v>0</v>
      </c>
      <c r="V6" s="195">
        <v>0</v>
      </c>
      <c r="W6" s="195">
        <v>1.60924</v>
      </c>
      <c r="X6" s="195">
        <v>0</v>
      </c>
      <c r="Y6" s="195">
        <v>1.0929800000000001</v>
      </c>
      <c r="Z6" s="195">
        <v>0</v>
      </c>
      <c r="AA6" s="195">
        <v>2.1782499999999998</v>
      </c>
      <c r="AB6" s="196">
        <f t="shared" si="3"/>
        <v>3.5151773307399412</v>
      </c>
      <c r="AC6" s="195">
        <v>22.131</v>
      </c>
      <c r="AD6" s="195">
        <v>0</v>
      </c>
      <c r="AE6" s="195">
        <v>0</v>
      </c>
      <c r="AF6" s="195">
        <v>5.9206599999999998</v>
      </c>
      <c r="AG6" s="195">
        <v>0</v>
      </c>
      <c r="AH6" s="195">
        <v>2.9171999999999998</v>
      </c>
      <c r="AI6" s="195">
        <v>9.9883699999999997</v>
      </c>
      <c r="AJ6" s="196">
        <f t="shared" si="0"/>
        <v>2.9993790006687675</v>
      </c>
      <c r="AK6" s="196">
        <f t="shared" si="0"/>
        <v>0</v>
      </c>
      <c r="AL6" s="196">
        <f t="shared" si="0"/>
        <v>0</v>
      </c>
      <c r="AM6" s="196">
        <f t="shared" si="0"/>
        <v>2.7276201394860031</v>
      </c>
      <c r="AN6" s="196">
        <f t="shared" si="0"/>
        <v>3.7976497563771852</v>
      </c>
      <c r="AO6" s="196">
        <f t="shared" si="0"/>
        <v>1.2084169293971527</v>
      </c>
      <c r="AR6" s="39"/>
    </row>
    <row r="7" spans="1:44" ht="14.45" customHeight="1" x14ac:dyDescent="0.25">
      <c r="A7" s="234"/>
      <c r="B7" s="234"/>
      <c r="C7" s="244" t="s">
        <v>52</v>
      </c>
      <c r="D7" s="245"/>
      <c r="E7" s="195">
        <v>135.608</v>
      </c>
      <c r="F7" s="195">
        <v>155.244</v>
      </c>
      <c r="G7" s="195">
        <v>103.563</v>
      </c>
      <c r="H7" s="196">
        <f t="shared" si="1"/>
        <v>146.71275766559523</v>
      </c>
      <c r="I7" s="195">
        <v>24.495299999999997</v>
      </c>
      <c r="J7" s="195">
        <v>117.812</v>
      </c>
      <c r="K7" s="195">
        <v>779.577</v>
      </c>
      <c r="L7" s="195">
        <v>113.66799999999999</v>
      </c>
      <c r="M7" s="195">
        <v>31.1494</v>
      </c>
      <c r="N7" s="195">
        <v>924.62599999999998</v>
      </c>
      <c r="O7" s="195">
        <v>160.25399999999999</v>
      </c>
      <c r="P7" s="195">
        <v>1048.81</v>
      </c>
      <c r="Q7" s="195">
        <v>190.185</v>
      </c>
      <c r="R7" s="195">
        <v>62.495400000000004</v>
      </c>
      <c r="S7" s="195">
        <v>109.946</v>
      </c>
      <c r="T7" s="195">
        <v>75.892300000000006</v>
      </c>
      <c r="U7" s="196">
        <f t="shared" si="2"/>
        <v>3.5955025778154299</v>
      </c>
      <c r="V7" s="195">
        <v>519.52</v>
      </c>
      <c r="W7" s="195">
        <v>45.736499999999999</v>
      </c>
      <c r="X7" s="195">
        <v>6.2310699999999999</v>
      </c>
      <c r="Y7" s="195">
        <v>30.152200000000001</v>
      </c>
      <c r="Z7" s="195">
        <v>4.7622099999999996</v>
      </c>
      <c r="AA7" s="195">
        <v>192.70100000000002</v>
      </c>
      <c r="AB7" s="196">
        <f t="shared" si="3"/>
        <v>502.60730360501179</v>
      </c>
      <c r="AC7" s="195">
        <v>610.52800000000002</v>
      </c>
      <c r="AD7" s="195">
        <v>141.19</v>
      </c>
      <c r="AE7" s="195">
        <v>80.046499999999995</v>
      </c>
      <c r="AF7" s="195">
        <v>279.74099999999999</v>
      </c>
      <c r="AG7" s="195">
        <v>39.958399999999997</v>
      </c>
      <c r="AH7" s="195">
        <v>62.030200000000001</v>
      </c>
      <c r="AI7" s="195">
        <v>826.21199999999999</v>
      </c>
      <c r="AJ7" s="196">
        <f t="shared" si="0"/>
        <v>10.16899429848398</v>
      </c>
      <c r="AK7" s="196">
        <f t="shared" si="0"/>
        <v>2.9396755033936337</v>
      </c>
      <c r="AL7" s="196">
        <f t="shared" si="0"/>
        <v>0.2257964919614471</v>
      </c>
      <c r="AM7" s="196">
        <f t="shared" si="0"/>
        <v>16.106765234676566</v>
      </c>
      <c r="AN7" s="196">
        <f t="shared" si="0"/>
        <v>35.170334779390586</v>
      </c>
      <c r="AO7" s="196">
        <f t="shared" si="0"/>
        <v>5.4447093000474931</v>
      </c>
      <c r="AR7" s="39"/>
    </row>
    <row r="8" spans="1:44" ht="14.45" customHeight="1" x14ac:dyDescent="0.25">
      <c r="A8" s="234"/>
      <c r="B8" s="234"/>
      <c r="C8" s="244" t="s">
        <v>76</v>
      </c>
      <c r="D8" s="245"/>
      <c r="E8" s="195">
        <v>80.068399999999997</v>
      </c>
      <c r="F8" s="195">
        <v>110.66099999999999</v>
      </c>
      <c r="G8" s="195">
        <v>16.9682</v>
      </c>
      <c r="H8" s="196">
        <f t="shared" si="1"/>
        <v>83.432509195880471</v>
      </c>
      <c r="I8" s="195">
        <v>0</v>
      </c>
      <c r="J8" s="195">
        <v>168.41200000000001</v>
      </c>
      <c r="K8" s="195">
        <v>1267.5</v>
      </c>
      <c r="L8" s="195">
        <v>53.129299999999994</v>
      </c>
      <c r="M8" s="195">
        <v>5.2029100000000001</v>
      </c>
      <c r="N8" s="195">
        <v>204.30600000000001</v>
      </c>
      <c r="O8" s="195">
        <v>3.7206000000000001</v>
      </c>
      <c r="P8" s="195">
        <v>629.721</v>
      </c>
      <c r="Q8" s="195">
        <v>21.566400000000002</v>
      </c>
      <c r="R8" s="195">
        <v>28.500899999999998</v>
      </c>
      <c r="S8" s="195">
        <v>151.911</v>
      </c>
      <c r="T8" s="195">
        <v>52.894399999999997</v>
      </c>
      <c r="U8" s="196">
        <f t="shared" si="2"/>
        <v>0</v>
      </c>
      <c r="V8" s="195">
        <v>1122.94</v>
      </c>
      <c r="W8" s="195">
        <v>33.116100000000003</v>
      </c>
      <c r="X8" s="195">
        <v>7.7101699999999989</v>
      </c>
      <c r="Y8" s="195">
        <v>21.446400000000001</v>
      </c>
      <c r="Z8" s="195">
        <v>0</v>
      </c>
      <c r="AA8" s="195">
        <v>268.68900000000002</v>
      </c>
      <c r="AB8" s="196">
        <f t="shared" si="3"/>
        <v>4.642328157182356</v>
      </c>
      <c r="AC8" s="195">
        <v>385.88600000000002</v>
      </c>
      <c r="AD8" s="195">
        <v>38.558199999999999</v>
      </c>
      <c r="AE8" s="195">
        <v>203.70699999999999</v>
      </c>
      <c r="AF8" s="195">
        <v>3.4495799999999996</v>
      </c>
      <c r="AG8" s="195">
        <v>6.2098699999999996</v>
      </c>
      <c r="AH8" s="195">
        <v>63.113500000000002</v>
      </c>
      <c r="AI8" s="195">
        <v>1095.01</v>
      </c>
      <c r="AJ8" s="196">
        <f t="shared" si="0"/>
        <v>0</v>
      </c>
      <c r="AK8" s="196">
        <f t="shared" si="0"/>
        <v>0</v>
      </c>
      <c r="AL8" s="196">
        <f t="shared" si="0"/>
        <v>0</v>
      </c>
      <c r="AM8" s="196">
        <f t="shared" si="0"/>
        <v>0.34543326293283488</v>
      </c>
      <c r="AN8" s="196">
        <f t="shared" si="0"/>
        <v>15.656762642430738</v>
      </c>
      <c r="AO8" s="196">
        <f t="shared" si="0"/>
        <v>0</v>
      </c>
      <c r="AR8" s="39"/>
    </row>
    <row r="9" spans="1:44" ht="14.45" customHeight="1" x14ac:dyDescent="0.25">
      <c r="A9" s="234"/>
      <c r="B9" s="235"/>
      <c r="C9" s="244" t="s">
        <v>51</v>
      </c>
      <c r="D9" s="245"/>
      <c r="E9" s="195">
        <v>34.608600000000003</v>
      </c>
      <c r="F9" s="195">
        <v>66.745800000000003</v>
      </c>
      <c r="G9" s="195">
        <v>3.8452099999999998</v>
      </c>
      <c r="H9" s="196">
        <f t="shared" si="1"/>
        <v>0</v>
      </c>
      <c r="I9" s="195">
        <v>0</v>
      </c>
      <c r="J9" s="195">
        <v>0</v>
      </c>
      <c r="K9" s="195">
        <v>511.76900000000001</v>
      </c>
      <c r="L9" s="195">
        <v>6.9219099999999996</v>
      </c>
      <c r="M9" s="195">
        <v>0.96848999999999996</v>
      </c>
      <c r="N9" s="195">
        <v>118</v>
      </c>
      <c r="O9" s="195">
        <v>0</v>
      </c>
      <c r="P9" s="195">
        <v>430.39299999999997</v>
      </c>
      <c r="Q9" s="195">
        <v>39.553199999999997</v>
      </c>
      <c r="R9" s="195">
        <v>13.1031</v>
      </c>
      <c r="S9" s="195">
        <v>19.196100000000001</v>
      </c>
      <c r="T9" s="195">
        <v>8.8991500000000006</v>
      </c>
      <c r="U9" s="196">
        <f t="shared" si="2"/>
        <v>0.9888220263232258</v>
      </c>
      <c r="V9" s="195">
        <v>293.89999999999998</v>
      </c>
      <c r="W9" s="195">
        <v>0</v>
      </c>
      <c r="X9" s="195">
        <v>3.4853100000000006</v>
      </c>
      <c r="Y9" s="195">
        <v>1.9575800000000001</v>
      </c>
      <c r="Z9" s="195">
        <v>1.19055</v>
      </c>
      <c r="AA9" s="195">
        <v>71.893799999999999</v>
      </c>
      <c r="AB9" s="196">
        <f t="shared" si="3"/>
        <v>7.932072341592832</v>
      </c>
      <c r="AC9" s="195">
        <v>88.005300000000005</v>
      </c>
      <c r="AD9" s="195">
        <v>47.463099999999997</v>
      </c>
      <c r="AE9" s="195">
        <v>19.659600000000001</v>
      </c>
      <c r="AF9" s="195">
        <v>6.9218999999999991</v>
      </c>
      <c r="AG9" s="195">
        <v>11.5421</v>
      </c>
      <c r="AH9" s="195">
        <v>17.798999999999999</v>
      </c>
      <c r="AI9" s="195">
        <v>0</v>
      </c>
      <c r="AJ9" s="196">
        <f t="shared" si="0"/>
        <v>21.753869303525363</v>
      </c>
      <c r="AK9" s="196">
        <f t="shared" si="0"/>
        <v>0</v>
      </c>
      <c r="AL9" s="196">
        <f t="shared" si="0"/>
        <v>0</v>
      </c>
      <c r="AM9" s="196">
        <f t="shared" si="0"/>
        <v>6.0404127257093734</v>
      </c>
      <c r="AN9" s="196">
        <f t="shared" si="0"/>
        <v>6.1049011177987955</v>
      </c>
      <c r="AO9" s="196">
        <f t="shared" si="0"/>
        <v>11.865649183147033</v>
      </c>
      <c r="AR9" s="39"/>
    </row>
    <row r="10" spans="1:44" x14ac:dyDescent="0.25">
      <c r="A10" s="234"/>
      <c r="B10" s="239" t="s">
        <v>65</v>
      </c>
      <c r="C10" s="260"/>
      <c r="D10" s="261"/>
      <c r="E10" s="193">
        <v>47.51</v>
      </c>
      <c r="F10" s="193">
        <v>108.914</v>
      </c>
      <c r="G10" s="193">
        <v>29.834499999999998</v>
      </c>
      <c r="H10" s="194">
        <f t="shared" si="1"/>
        <v>74.213198862537297</v>
      </c>
      <c r="I10" s="193">
        <v>37.360799999999998</v>
      </c>
      <c r="J10" s="193">
        <v>49.974100000000007</v>
      </c>
      <c r="K10" s="193">
        <v>395.22700000000003</v>
      </c>
      <c r="L10" s="193">
        <v>30.725000000000005</v>
      </c>
      <c r="M10" s="193">
        <v>0.75333700000000003</v>
      </c>
      <c r="N10" s="193">
        <v>875.91800000000001</v>
      </c>
      <c r="O10" s="193">
        <v>24.451899999999995</v>
      </c>
      <c r="P10" s="193">
        <v>1466.95</v>
      </c>
      <c r="Q10" s="193">
        <v>179.124</v>
      </c>
      <c r="R10" s="193">
        <v>37.119799999999998</v>
      </c>
      <c r="S10" s="193">
        <v>37.478499999999997</v>
      </c>
      <c r="T10" s="193">
        <v>32.434699999999999</v>
      </c>
      <c r="U10" s="194">
        <f t="shared" si="2"/>
        <v>0.9699771918938892</v>
      </c>
      <c r="V10" s="193">
        <v>870.971</v>
      </c>
      <c r="W10" s="193">
        <v>0.89477399999999996</v>
      </c>
      <c r="X10" s="193">
        <v>17.016300000000001</v>
      </c>
      <c r="Y10" s="193">
        <v>1.8830899999999999</v>
      </c>
      <c r="Z10" s="193">
        <v>7.950569999999999</v>
      </c>
      <c r="AA10" s="193">
        <v>266.577</v>
      </c>
      <c r="AB10" s="194">
        <f t="shared" si="3"/>
        <v>135.59620820541355</v>
      </c>
      <c r="AC10" s="193">
        <v>65.166899999999998</v>
      </c>
      <c r="AD10" s="193">
        <v>136.71899999999999</v>
      </c>
      <c r="AE10" s="193">
        <v>17.926500000000001</v>
      </c>
      <c r="AF10" s="193">
        <v>69.515600000000006</v>
      </c>
      <c r="AG10" s="193">
        <v>12.7583</v>
      </c>
      <c r="AH10" s="193">
        <v>32.915399999999998</v>
      </c>
      <c r="AI10" s="193">
        <v>341.09100000000001</v>
      </c>
      <c r="AJ10" s="194">
        <f t="shared" si="0"/>
        <v>9.5716390690880608</v>
      </c>
      <c r="AK10" s="194">
        <f t="shared" si="0"/>
        <v>1.7432900309274253</v>
      </c>
      <c r="AL10" s="194">
        <f t="shared" si="0"/>
        <v>0.2125325731024767</v>
      </c>
      <c r="AM10" s="194">
        <f t="shared" si="0"/>
        <v>9.5523652298926596</v>
      </c>
      <c r="AN10" s="194">
        <f t="shared" si="0"/>
        <v>20.88899251660612</v>
      </c>
      <c r="AO10" s="194">
        <f t="shared" si="0"/>
        <v>3.2288282952023701</v>
      </c>
      <c r="AR10" s="39"/>
    </row>
    <row r="11" spans="1:44" ht="14.45" customHeight="1" x14ac:dyDescent="0.25">
      <c r="A11" s="234"/>
      <c r="B11" s="234"/>
      <c r="C11" s="244" t="s">
        <v>52</v>
      </c>
      <c r="D11" s="245"/>
      <c r="E11" s="195">
        <v>47.335700000000003</v>
      </c>
      <c r="F11" s="195">
        <v>108.45300000000002</v>
      </c>
      <c r="G11" s="195">
        <v>29.834499999999998</v>
      </c>
      <c r="H11" s="196">
        <f t="shared" si="1"/>
        <v>74.123557131572227</v>
      </c>
      <c r="I11" s="195">
        <v>37.360799999999998</v>
      </c>
      <c r="J11" s="195">
        <v>49.8249</v>
      </c>
      <c r="K11" s="195">
        <v>393.86500000000007</v>
      </c>
      <c r="L11" s="195">
        <v>30.6648</v>
      </c>
      <c r="M11" s="195">
        <v>0.75333700000000003</v>
      </c>
      <c r="N11" s="195">
        <v>873.19099999999992</v>
      </c>
      <c r="O11" s="195">
        <v>24.451899999999995</v>
      </c>
      <c r="P11" s="195">
        <v>1462.86</v>
      </c>
      <c r="Q11" s="195">
        <v>179.01300000000001</v>
      </c>
      <c r="R11" s="195">
        <v>37.061100000000003</v>
      </c>
      <c r="S11" s="195">
        <v>37.318199999999997</v>
      </c>
      <c r="T11" s="195">
        <v>32.324599999999997</v>
      </c>
      <c r="U11" s="196">
        <f t="shared" si="2"/>
        <v>0.9699771918938892</v>
      </c>
      <c r="V11" s="195">
        <v>868.37099999999998</v>
      </c>
      <c r="W11" s="195">
        <v>0.89477399999999996</v>
      </c>
      <c r="X11" s="195">
        <v>16.908999999999999</v>
      </c>
      <c r="Y11" s="195">
        <v>1.8830899999999999</v>
      </c>
      <c r="Z11" s="195">
        <v>7.950569999999999</v>
      </c>
      <c r="AA11" s="195">
        <v>264.54000000000002</v>
      </c>
      <c r="AB11" s="196">
        <f t="shared" si="3"/>
        <v>135.59095298225506</v>
      </c>
      <c r="AC11" s="195">
        <v>64.970699999999994</v>
      </c>
      <c r="AD11" s="195">
        <v>136.03700000000001</v>
      </c>
      <c r="AE11" s="195">
        <v>17.9038</v>
      </c>
      <c r="AF11" s="195">
        <v>69.515600000000006</v>
      </c>
      <c r="AG11" s="195">
        <v>12.7583</v>
      </c>
      <c r="AH11" s="195">
        <v>32.831600000000002</v>
      </c>
      <c r="AI11" s="195">
        <v>339.19200000000001</v>
      </c>
      <c r="AJ11" s="196">
        <f t="shared" si="0"/>
        <v>9.5716390690880608</v>
      </c>
      <c r="AK11" s="196">
        <f t="shared" si="0"/>
        <v>1.7432900309274253</v>
      </c>
      <c r="AL11" s="196">
        <f t="shared" si="0"/>
        <v>0.2125325731024767</v>
      </c>
      <c r="AM11" s="196">
        <f t="shared" si="0"/>
        <v>9.5516539943559309</v>
      </c>
      <c r="AN11" s="196">
        <f t="shared" si="0"/>
        <v>20.856755765903927</v>
      </c>
      <c r="AO11" s="196">
        <f t="shared" si="0"/>
        <v>3.2288282952023701</v>
      </c>
      <c r="AR11" s="39"/>
    </row>
    <row r="12" spans="1:44" ht="14.45" customHeight="1" x14ac:dyDescent="0.25">
      <c r="A12" s="234"/>
      <c r="B12" s="235"/>
      <c r="C12" s="244" t="s">
        <v>76</v>
      </c>
      <c r="D12" s="245"/>
      <c r="E12" s="195">
        <v>0.174233</v>
      </c>
      <c r="F12" s="195">
        <v>0.46079900000000007</v>
      </c>
      <c r="G12" s="195">
        <v>0</v>
      </c>
      <c r="H12" s="196">
        <f t="shared" si="1"/>
        <v>8.9641730965069735E-2</v>
      </c>
      <c r="I12" s="195">
        <v>0</v>
      </c>
      <c r="J12" s="195">
        <v>0.14918799999999999</v>
      </c>
      <c r="K12" s="195">
        <v>1.3618300000000001</v>
      </c>
      <c r="L12" s="195">
        <v>6.0143599999999998E-2</v>
      </c>
      <c r="M12" s="195">
        <v>0</v>
      </c>
      <c r="N12" s="195">
        <v>2.72628</v>
      </c>
      <c r="O12" s="195">
        <v>0</v>
      </c>
      <c r="P12" s="195">
        <v>4.0967000000000002</v>
      </c>
      <c r="Q12" s="195">
        <v>0.111724</v>
      </c>
      <c r="R12" s="195">
        <v>5.868240000000001E-2</v>
      </c>
      <c r="S12" s="195">
        <v>0.160251</v>
      </c>
      <c r="T12" s="195">
        <v>0.110083</v>
      </c>
      <c r="U12" s="196">
        <f t="shared" si="2"/>
        <v>0</v>
      </c>
      <c r="V12" s="195">
        <v>2.5993900000000001</v>
      </c>
      <c r="W12" s="195">
        <v>0</v>
      </c>
      <c r="X12" s="195">
        <v>0.107335</v>
      </c>
      <c r="Y12" s="195">
        <v>0</v>
      </c>
      <c r="Z12" s="195">
        <v>0</v>
      </c>
      <c r="AA12" s="195">
        <v>2.03721</v>
      </c>
      <c r="AB12" s="196">
        <f t="shared" si="3"/>
        <v>5.2552231584890585E-3</v>
      </c>
      <c r="AC12" s="195">
        <v>0.196159</v>
      </c>
      <c r="AD12" s="195">
        <v>0.68287100000000001</v>
      </c>
      <c r="AE12" s="195">
        <v>2.2656900000000001E-2</v>
      </c>
      <c r="AF12" s="195">
        <v>0</v>
      </c>
      <c r="AG12" s="195">
        <v>0</v>
      </c>
      <c r="AH12" s="195">
        <v>8.3850400000000005E-2</v>
      </c>
      <c r="AI12" s="195">
        <v>1.8991199999999999</v>
      </c>
      <c r="AJ12" s="196">
        <f t="shared" si="0"/>
        <v>0</v>
      </c>
      <c r="AK12" s="196">
        <f t="shared" si="0"/>
        <v>0</v>
      </c>
      <c r="AL12" s="196">
        <f t="shared" si="0"/>
        <v>0</v>
      </c>
      <c r="AM12" s="196">
        <f t="shared" si="0"/>
        <v>7.1123553672795565E-4</v>
      </c>
      <c r="AN12" s="196">
        <f t="shared" si="0"/>
        <v>3.2236750702194589E-2</v>
      </c>
      <c r="AO12" s="196">
        <f t="shared" si="0"/>
        <v>0</v>
      </c>
      <c r="AR12" s="39"/>
    </row>
    <row r="13" spans="1:44" x14ac:dyDescent="0.25">
      <c r="A13" s="234"/>
      <c r="B13" s="239" t="s">
        <v>77</v>
      </c>
      <c r="C13" s="260"/>
      <c r="D13" s="261"/>
      <c r="E13" s="193">
        <v>240.75299999999999</v>
      </c>
      <c r="F13" s="193">
        <v>314.44400000000002</v>
      </c>
      <c r="G13" s="193">
        <v>108.324</v>
      </c>
      <c r="H13" s="194">
        <f t="shared" si="1"/>
        <v>258.45563181822547</v>
      </c>
      <c r="I13" s="193">
        <v>22.604600000000001</v>
      </c>
      <c r="J13" s="193">
        <v>246.529</v>
      </c>
      <c r="K13" s="193">
        <v>2272.73</v>
      </c>
      <c r="L13" s="193">
        <v>166.96799999999999</v>
      </c>
      <c r="M13" s="193">
        <v>33.930799999999998</v>
      </c>
      <c r="N13" s="193">
        <v>1016.99</v>
      </c>
      <c r="O13" s="193">
        <v>158.05199999999999</v>
      </c>
      <c r="P13" s="193">
        <v>1853.89</v>
      </c>
      <c r="Q13" s="193">
        <v>242.32900000000001</v>
      </c>
      <c r="R13" s="193">
        <v>89.759600000000006</v>
      </c>
      <c r="S13" s="193">
        <v>235.72300000000001</v>
      </c>
      <c r="T13" s="193">
        <v>132.63800000000001</v>
      </c>
      <c r="U13" s="194">
        <f t="shared" si="2"/>
        <v>4.9656146567669097</v>
      </c>
      <c r="V13" s="193">
        <v>1637.2599999999998</v>
      </c>
      <c r="W13" s="193">
        <v>71.563100000000006</v>
      </c>
      <c r="X13" s="193">
        <v>15.6442</v>
      </c>
      <c r="Y13" s="193">
        <v>53.068000000000005</v>
      </c>
      <c r="Z13" s="193">
        <v>9.5669299999999993</v>
      </c>
      <c r="AA13" s="193">
        <v>486.149</v>
      </c>
      <c r="AB13" s="194">
        <f t="shared" si="3"/>
        <v>270.2329990692715</v>
      </c>
      <c r="AC13" s="193">
        <v>987.899</v>
      </c>
      <c r="AD13" s="193">
        <v>182.58</v>
      </c>
      <c r="AE13" s="193">
        <v>260.06799999999998</v>
      </c>
      <c r="AF13" s="193">
        <v>271.70100000000002</v>
      </c>
      <c r="AG13" s="193">
        <v>55.34170000000001</v>
      </c>
      <c r="AH13" s="193">
        <v>129.83000000000001</v>
      </c>
      <c r="AI13" s="193">
        <v>1753.81</v>
      </c>
      <c r="AJ13" s="194">
        <f t="shared" si="0"/>
        <v>20.083116062172873</v>
      </c>
      <c r="AK13" s="194">
        <f t="shared" si="0"/>
        <v>18.267832588525948</v>
      </c>
      <c r="AL13" s="194">
        <f t="shared" si="0"/>
        <v>0.20643487463669871</v>
      </c>
      <c r="AM13" s="194">
        <f t="shared" si="0"/>
        <v>23.957127503406152</v>
      </c>
      <c r="AN13" s="194">
        <f t="shared" si="0"/>
        <v>68.029638614914703</v>
      </c>
      <c r="AO13" s="194">
        <f t="shared" si="0"/>
        <v>10.445361104168903</v>
      </c>
      <c r="AR13" s="39"/>
    </row>
    <row r="14" spans="1:44" ht="14.45" customHeight="1" x14ac:dyDescent="0.25">
      <c r="A14" s="234"/>
      <c r="B14" s="234"/>
      <c r="C14" s="244" t="s">
        <v>63</v>
      </c>
      <c r="D14" s="245"/>
      <c r="E14" s="195">
        <v>7.1657599999999997</v>
      </c>
      <c r="F14" s="195">
        <v>0.107833</v>
      </c>
      <c r="G14" s="195">
        <v>0.80058099999999999</v>
      </c>
      <c r="H14" s="196">
        <f t="shared" si="1"/>
        <v>31.09480917745832</v>
      </c>
      <c r="I14" s="195">
        <v>0.48725000000000002</v>
      </c>
      <c r="J14" s="195">
        <v>3.9132699999999994</v>
      </c>
      <c r="K14" s="195">
        <v>0</v>
      </c>
      <c r="L14" s="195">
        <v>3.0179700000000005</v>
      </c>
      <c r="M14" s="195">
        <v>1.6602399999999999</v>
      </c>
      <c r="N14" s="195">
        <v>7.4634599999999995</v>
      </c>
      <c r="O14" s="195">
        <v>8.0249600000000001</v>
      </c>
      <c r="P14" s="195">
        <v>53.850299999999997</v>
      </c>
      <c r="Q14" s="195">
        <v>0</v>
      </c>
      <c r="R14" s="195">
        <v>0.24808000000000002</v>
      </c>
      <c r="S14" s="195">
        <v>11.3568</v>
      </c>
      <c r="T14" s="195">
        <v>0.98597000000000001</v>
      </c>
      <c r="U14" s="196">
        <f t="shared" si="2"/>
        <v>0</v>
      </c>
      <c r="V14" s="195">
        <v>0</v>
      </c>
      <c r="W14" s="195">
        <v>2.8427799999999999</v>
      </c>
      <c r="X14" s="195">
        <v>0</v>
      </c>
      <c r="Y14" s="195">
        <v>7.6722799999999998</v>
      </c>
      <c r="Z14" s="195">
        <v>0</v>
      </c>
      <c r="AA14" s="195">
        <v>0.87129999999999996</v>
      </c>
      <c r="AB14" s="196">
        <f t="shared" si="3"/>
        <v>2.992327794221425</v>
      </c>
      <c r="AC14" s="195">
        <v>16.770399999999999</v>
      </c>
      <c r="AD14" s="195">
        <v>0</v>
      </c>
      <c r="AE14" s="195">
        <v>0</v>
      </c>
      <c r="AF14" s="195">
        <v>3.9149400000000001</v>
      </c>
      <c r="AG14" s="195">
        <v>0</v>
      </c>
      <c r="AH14" s="195">
        <v>1.45658</v>
      </c>
      <c r="AI14" s="195">
        <v>3.9953500000000002</v>
      </c>
      <c r="AJ14" s="196">
        <f t="shared" si="0"/>
        <v>1.1997516002675073</v>
      </c>
      <c r="AK14" s="196">
        <f t="shared" si="0"/>
        <v>0</v>
      </c>
      <c r="AL14" s="196">
        <f t="shared" si="0"/>
        <v>0</v>
      </c>
      <c r="AM14" s="196">
        <f t="shared" si="0"/>
        <v>1.0910480557944013</v>
      </c>
      <c r="AN14" s="196">
        <f t="shared" si="0"/>
        <v>1.5190599025508742</v>
      </c>
      <c r="AO14" s="196">
        <f t="shared" si="0"/>
        <v>0.48336677175886111</v>
      </c>
    </row>
    <row r="15" spans="1:44" ht="14.45" customHeight="1" x14ac:dyDescent="0.25">
      <c r="A15" s="234"/>
      <c r="B15" s="234"/>
      <c r="C15" s="244" t="s">
        <v>67</v>
      </c>
      <c r="D15" s="245"/>
      <c r="E15" s="195">
        <v>70.974100000000007</v>
      </c>
      <c r="F15" s="195">
        <v>15.7746</v>
      </c>
      <c r="G15" s="195">
        <v>17.207699999999999</v>
      </c>
      <c r="H15" s="196">
        <f t="shared" si="1"/>
        <v>14.507092257698892</v>
      </c>
      <c r="I15" s="195">
        <v>0</v>
      </c>
      <c r="J15" s="195">
        <v>65.573999999999998</v>
      </c>
      <c r="K15" s="195">
        <v>494.97699999999998</v>
      </c>
      <c r="L15" s="195">
        <v>65.772800000000004</v>
      </c>
      <c r="M15" s="195">
        <v>13.529300000000001</v>
      </c>
      <c r="N15" s="195">
        <v>0</v>
      </c>
      <c r="O15" s="195">
        <v>63.220700000000001</v>
      </c>
      <c r="P15" s="195">
        <v>190.155</v>
      </c>
      <c r="Q15" s="195">
        <v>0</v>
      </c>
      <c r="R15" s="195">
        <v>6.7785000000000002</v>
      </c>
      <c r="S15" s="195">
        <v>32.8962</v>
      </c>
      <c r="T15" s="195">
        <v>0</v>
      </c>
      <c r="U15" s="196">
        <f t="shared" si="2"/>
        <v>3.3656908186428693</v>
      </c>
      <c r="V15" s="195">
        <v>11.797700000000001</v>
      </c>
      <c r="W15" s="195">
        <v>42.937800000000003</v>
      </c>
      <c r="X15" s="195">
        <v>4.2240000000000002</v>
      </c>
      <c r="Y15" s="195">
        <v>21.1402</v>
      </c>
      <c r="Z15" s="195">
        <v>0</v>
      </c>
      <c r="AA15" s="195">
        <v>81.6387</v>
      </c>
      <c r="AB15" s="196">
        <f t="shared" si="3"/>
        <v>19.604589313913117</v>
      </c>
      <c r="AC15" s="195">
        <v>131.75299999999999</v>
      </c>
      <c r="AD15" s="195">
        <v>1.78416</v>
      </c>
      <c r="AE15" s="195">
        <v>53.519500000000001</v>
      </c>
      <c r="AF15" s="195">
        <v>108.373</v>
      </c>
      <c r="AG15" s="195">
        <v>5.5890000000000004</v>
      </c>
      <c r="AH15" s="195">
        <v>37.564500000000002</v>
      </c>
      <c r="AI15" s="195">
        <v>58.899499999999996</v>
      </c>
      <c r="AJ15" s="196">
        <f t="shared" si="0"/>
        <v>0</v>
      </c>
      <c r="AK15" s="196">
        <f t="shared" si="0"/>
        <v>8.9550000000000018</v>
      </c>
      <c r="AL15" s="196">
        <f t="shared" si="0"/>
        <v>0</v>
      </c>
      <c r="AM15" s="196">
        <f t="shared" si="0"/>
        <v>1.9525652049297797</v>
      </c>
      <c r="AN15" s="196">
        <f t="shared" si="0"/>
        <v>13.750358268844943</v>
      </c>
      <c r="AO15" s="196">
        <f t="shared" si="0"/>
        <v>0.28303238750358267</v>
      </c>
    </row>
    <row r="16" spans="1:44" ht="14.45" customHeight="1" x14ac:dyDescent="0.25">
      <c r="A16" s="234"/>
      <c r="B16" s="234"/>
      <c r="C16" s="244" t="s">
        <v>52</v>
      </c>
      <c r="D16" s="245"/>
      <c r="E16" s="195">
        <v>23.4175</v>
      </c>
      <c r="F16" s="195">
        <v>40.774799999999999</v>
      </c>
      <c r="G16" s="195">
        <v>62.724600000000009</v>
      </c>
      <c r="H16" s="196">
        <f t="shared" si="1"/>
        <v>24.516206790473674</v>
      </c>
      <c r="I16" s="195">
        <v>8.4332499999999992</v>
      </c>
      <c r="J16" s="195">
        <v>54.213799999999992</v>
      </c>
      <c r="K16" s="195">
        <v>130.27000000000001</v>
      </c>
      <c r="L16" s="195">
        <v>47.106499999999997</v>
      </c>
      <c r="M16" s="195">
        <v>11.4688</v>
      </c>
      <c r="N16" s="195">
        <v>535.76400000000001</v>
      </c>
      <c r="O16" s="195">
        <v>69.457999999999998</v>
      </c>
      <c r="P16" s="195">
        <v>574.779</v>
      </c>
      <c r="Q16" s="195">
        <v>173.87700000000001</v>
      </c>
      <c r="R16" s="195">
        <v>38.220700000000001</v>
      </c>
      <c r="S16" s="195">
        <v>41.940100000000001</v>
      </c>
      <c r="T16" s="195">
        <v>28.708500000000001</v>
      </c>
      <c r="U16" s="196">
        <f t="shared" si="2"/>
        <v>1.4900547399607853</v>
      </c>
      <c r="V16" s="195">
        <v>413.43299999999999</v>
      </c>
      <c r="W16" s="195">
        <v>11.558</v>
      </c>
      <c r="X16" s="195">
        <v>1.2264999999999999</v>
      </c>
      <c r="Y16" s="195">
        <v>7.7499399999999996</v>
      </c>
      <c r="Z16" s="195">
        <v>8.4501799999999996</v>
      </c>
      <c r="AA16" s="195">
        <v>81.4161</v>
      </c>
      <c r="AB16" s="196">
        <f t="shared" si="3"/>
        <v>208.29143600018904</v>
      </c>
      <c r="AC16" s="195">
        <v>283.137</v>
      </c>
      <c r="AD16" s="195">
        <v>86.695899999999995</v>
      </c>
      <c r="AE16" s="195">
        <v>34.746400000000001</v>
      </c>
      <c r="AF16" s="195">
        <v>67.929599999999994</v>
      </c>
      <c r="AG16" s="195">
        <v>12.315099999999999</v>
      </c>
      <c r="AH16" s="195">
        <v>22.652100000000001</v>
      </c>
      <c r="AI16" s="195">
        <v>645.45500000000004</v>
      </c>
      <c r="AJ16" s="196">
        <f t="shared" si="0"/>
        <v>9.2970224867234492</v>
      </c>
      <c r="AK16" s="196">
        <f t="shared" si="0"/>
        <v>1.7978356089017278</v>
      </c>
      <c r="AL16" s="196">
        <f t="shared" si="0"/>
        <v>0.20643487463669871</v>
      </c>
      <c r="AM16" s="196">
        <f t="shared" si="0"/>
        <v>9.8505144699450291</v>
      </c>
      <c r="AN16" s="196">
        <f t="shared" si="0"/>
        <v>21.509340119475251</v>
      </c>
      <c r="AO16" s="196">
        <f t="shared" si="0"/>
        <v>3.3298546892143301</v>
      </c>
    </row>
    <row r="17" spans="1:41" ht="14.45" customHeight="1" x14ac:dyDescent="0.25">
      <c r="A17" s="234"/>
      <c r="B17" s="234"/>
      <c r="C17" s="244" t="s">
        <v>76</v>
      </c>
      <c r="D17" s="245"/>
      <c r="E17" s="195">
        <v>37.843000000000004</v>
      </c>
      <c r="F17" s="195">
        <v>75.615099999999998</v>
      </c>
      <c r="G17" s="195">
        <v>16.1294</v>
      </c>
      <c r="H17" s="196">
        <f t="shared" si="1"/>
        <v>36.141054074174804</v>
      </c>
      <c r="I17" s="195">
        <v>0</v>
      </c>
      <c r="J17" s="195">
        <v>117.435</v>
      </c>
      <c r="K17" s="195">
        <v>549.05200000000002</v>
      </c>
      <c r="L17" s="195">
        <v>39.234099999999998</v>
      </c>
      <c r="M17" s="195">
        <v>2.9100700000000002</v>
      </c>
      <c r="N17" s="195">
        <v>184.14699999999999</v>
      </c>
      <c r="O17" s="195">
        <v>2.2343700000000002</v>
      </c>
      <c r="P17" s="195">
        <v>583.16</v>
      </c>
      <c r="Q17" s="195">
        <v>28.809699999999996</v>
      </c>
      <c r="R17" s="195">
        <v>30.6159</v>
      </c>
      <c r="S17" s="195">
        <v>147.22999999999999</v>
      </c>
      <c r="T17" s="195">
        <v>36.686700000000002</v>
      </c>
      <c r="U17" s="196">
        <f t="shared" si="2"/>
        <v>0</v>
      </c>
      <c r="V17" s="195">
        <v>943.31</v>
      </c>
      <c r="W17" s="195">
        <v>11.743</v>
      </c>
      <c r="X17" s="195">
        <v>2.0900500000000002</v>
      </c>
      <c r="Y17" s="195">
        <v>11.255800000000001</v>
      </c>
      <c r="Z17" s="195">
        <v>0</v>
      </c>
      <c r="AA17" s="195">
        <v>264.68200000000002</v>
      </c>
      <c r="AB17" s="196">
        <f t="shared" si="3"/>
        <v>3.4281943701819579</v>
      </c>
      <c r="AC17" s="195">
        <v>351.108</v>
      </c>
      <c r="AD17" s="195">
        <v>37.064100000000003</v>
      </c>
      <c r="AE17" s="195">
        <v>161.69800000000001</v>
      </c>
      <c r="AF17" s="195">
        <v>1.1571100000000001</v>
      </c>
      <c r="AG17" s="195">
        <v>3.15869</v>
      </c>
      <c r="AH17" s="195">
        <v>46.350299999999997</v>
      </c>
      <c r="AI17" s="195">
        <v>912.45</v>
      </c>
      <c r="AJ17" s="196">
        <f t="shared" si="0"/>
        <v>0</v>
      </c>
      <c r="AK17" s="196">
        <f t="shared" si="0"/>
        <v>0</v>
      </c>
      <c r="AL17" s="196">
        <f t="shared" si="0"/>
        <v>0</v>
      </c>
      <c r="AM17" s="196">
        <f t="shared" si="0"/>
        <v>0.37106723768812139</v>
      </c>
      <c r="AN17" s="196">
        <f t="shared" si="0"/>
        <v>16.818622548214101</v>
      </c>
      <c r="AO17" s="196">
        <f t="shared" si="0"/>
        <v>0</v>
      </c>
    </row>
    <row r="18" spans="1:41" ht="14.45" customHeight="1" x14ac:dyDescent="0.25">
      <c r="A18" s="234"/>
      <c r="B18" s="234"/>
      <c r="C18" s="244" t="s">
        <v>75</v>
      </c>
      <c r="D18" s="245"/>
      <c r="E18" s="195">
        <v>38.0349</v>
      </c>
      <c r="F18" s="195">
        <v>148.053</v>
      </c>
      <c r="G18" s="195">
        <v>6.0396700000000001</v>
      </c>
      <c r="H18" s="196">
        <f t="shared" si="1"/>
        <v>146.60843092092287</v>
      </c>
      <c r="I18" s="195">
        <v>4.5600199999999997</v>
      </c>
      <c r="J18" s="195">
        <v>3.48224</v>
      </c>
      <c r="K18" s="195">
        <v>1018.9800000000001</v>
      </c>
      <c r="L18" s="195">
        <v>9.3005999999999993</v>
      </c>
      <c r="M18" s="195">
        <v>4.2547699999999997</v>
      </c>
      <c r="N18" s="195">
        <v>182.28700000000001</v>
      </c>
      <c r="O18" s="195">
        <v>15.1137</v>
      </c>
      <c r="P18" s="195">
        <v>315.29500000000002</v>
      </c>
      <c r="Q18" s="195">
        <v>31.5928</v>
      </c>
      <c r="R18" s="195">
        <v>12.440499999999998</v>
      </c>
      <c r="S18" s="195">
        <v>0</v>
      </c>
      <c r="T18" s="195">
        <v>65.076599999999999</v>
      </c>
      <c r="U18" s="196">
        <f t="shared" si="2"/>
        <v>0</v>
      </c>
      <c r="V18" s="195">
        <v>36.171500000000002</v>
      </c>
      <c r="W18" s="195">
        <v>2.4815</v>
      </c>
      <c r="X18" s="195">
        <v>4.9748200000000002</v>
      </c>
      <c r="Y18" s="195">
        <v>5.0322899999999997</v>
      </c>
      <c r="Z18" s="195">
        <v>0</v>
      </c>
      <c r="AA18" s="195">
        <v>46.305</v>
      </c>
      <c r="AB18" s="196">
        <f t="shared" si="3"/>
        <v>35.035110346804231</v>
      </c>
      <c r="AC18" s="195">
        <v>97.183300000000003</v>
      </c>
      <c r="AD18" s="195">
        <v>28.450700000000001</v>
      </c>
      <c r="AE18" s="195">
        <v>7.8483200000000002</v>
      </c>
      <c r="AF18" s="195">
        <v>89.557299999999998</v>
      </c>
      <c r="AG18" s="195">
        <v>23.210599999999999</v>
      </c>
      <c r="AH18" s="195">
        <v>5.80633</v>
      </c>
      <c r="AI18" s="195">
        <v>133.01499999999999</v>
      </c>
      <c r="AJ18" s="196">
        <f t="shared" si="0"/>
        <v>1.2896953715705699</v>
      </c>
      <c r="AK18" s="196">
        <f t="shared" si="0"/>
        <v>7.5149969796242182</v>
      </c>
      <c r="AL18" s="196">
        <f t="shared" si="0"/>
        <v>0</v>
      </c>
      <c r="AM18" s="196">
        <f t="shared" si="0"/>
        <v>10.020775565525554</v>
      </c>
      <c r="AN18" s="196">
        <f t="shared" si="0"/>
        <v>13.75393542940744</v>
      </c>
      <c r="AO18" s="196">
        <f t="shared" si="0"/>
        <v>4.6007791769685209</v>
      </c>
    </row>
    <row r="19" spans="1:41" ht="14.45" customHeight="1" x14ac:dyDescent="0.25">
      <c r="A19" s="234"/>
      <c r="B19" s="234"/>
      <c r="C19" s="244" t="s">
        <v>51</v>
      </c>
      <c r="D19" s="245"/>
      <c r="E19" s="195">
        <v>3.8454000000000002</v>
      </c>
      <c r="F19" s="195">
        <v>33.235199999999999</v>
      </c>
      <c r="G19" s="195">
        <v>1.64795</v>
      </c>
      <c r="H19" s="196">
        <f t="shared" si="1"/>
        <v>0</v>
      </c>
      <c r="I19" s="195">
        <v>0</v>
      </c>
      <c r="J19" s="195">
        <v>0</v>
      </c>
      <c r="K19" s="195">
        <v>65.432699999999997</v>
      </c>
      <c r="L19" s="195">
        <v>0.76910100000000003</v>
      </c>
      <c r="M19" s="195">
        <v>0.10761</v>
      </c>
      <c r="N19" s="195">
        <v>78.666399999999996</v>
      </c>
      <c r="O19" s="195">
        <v>0</v>
      </c>
      <c r="P19" s="195">
        <v>120.051</v>
      </c>
      <c r="Q19" s="195">
        <v>4.3948</v>
      </c>
      <c r="R19" s="195">
        <v>1.4559</v>
      </c>
      <c r="S19" s="195">
        <v>2.1328999999999998</v>
      </c>
      <c r="T19" s="195">
        <v>0.98879399999999995</v>
      </c>
      <c r="U19" s="196">
        <f t="shared" si="2"/>
        <v>0.10986909816325542</v>
      </c>
      <c r="V19" s="195">
        <v>205.72999999999996</v>
      </c>
      <c r="W19" s="195">
        <v>0</v>
      </c>
      <c r="X19" s="195">
        <v>3.1288399999999998</v>
      </c>
      <c r="Y19" s="195">
        <v>0.21750900000000001</v>
      </c>
      <c r="Z19" s="195">
        <v>1.1167499999999999</v>
      </c>
      <c r="AA19" s="195">
        <v>7.9882</v>
      </c>
      <c r="AB19" s="196">
        <f t="shared" si="3"/>
        <v>0.8813412439617665</v>
      </c>
      <c r="AC19" s="195">
        <v>9.7783700000000007</v>
      </c>
      <c r="AD19" s="195">
        <v>5.2736799999999997</v>
      </c>
      <c r="AE19" s="195">
        <v>2.1844000000000001</v>
      </c>
      <c r="AF19" s="195">
        <v>0.76910000000000001</v>
      </c>
      <c r="AG19" s="195">
        <v>11.068300000000001</v>
      </c>
      <c r="AH19" s="195">
        <v>1.9776699999999998</v>
      </c>
      <c r="AI19" s="195">
        <v>0</v>
      </c>
      <c r="AJ19" s="196">
        <f t="shared" si="0"/>
        <v>2.4170965892805962</v>
      </c>
      <c r="AK19" s="196">
        <f t="shared" si="0"/>
        <v>0</v>
      </c>
      <c r="AL19" s="196">
        <f t="shared" si="0"/>
        <v>0</v>
      </c>
      <c r="AM19" s="196">
        <f t="shared" si="0"/>
        <v>0.67115696952326365</v>
      </c>
      <c r="AN19" s="196">
        <f t="shared" si="0"/>
        <v>0.67832234642208844</v>
      </c>
      <c r="AO19" s="196">
        <f t="shared" si="0"/>
        <v>1.3184054647941148</v>
      </c>
    </row>
    <row r="20" spans="1:41" ht="14.45" customHeight="1" x14ac:dyDescent="0.25">
      <c r="A20" s="234"/>
      <c r="B20" s="234"/>
      <c r="C20" s="244" t="s">
        <v>53</v>
      </c>
      <c r="D20" s="245"/>
      <c r="E20" s="195">
        <v>59.472399999999993</v>
      </c>
      <c r="F20" s="195">
        <v>0.88382999999999989</v>
      </c>
      <c r="G20" s="195">
        <v>3.77399</v>
      </c>
      <c r="H20" s="196">
        <f t="shared" si="1"/>
        <v>5.5880385974968947</v>
      </c>
      <c r="I20" s="195">
        <v>9.1240699999999997</v>
      </c>
      <c r="J20" s="195">
        <v>1.911</v>
      </c>
      <c r="K20" s="195">
        <v>14.02</v>
      </c>
      <c r="L20" s="195">
        <v>1.7671399999999999</v>
      </c>
      <c r="M20" s="195">
        <v>0</v>
      </c>
      <c r="N20" s="195">
        <v>28.661800000000003</v>
      </c>
      <c r="O20" s="195">
        <v>0</v>
      </c>
      <c r="P20" s="195">
        <v>16.600000000000001</v>
      </c>
      <c r="Q20" s="195">
        <v>3.6547200000000002</v>
      </c>
      <c r="R20" s="195">
        <v>0</v>
      </c>
      <c r="S20" s="195">
        <v>0.16703000000000001</v>
      </c>
      <c r="T20" s="195">
        <v>0.19101000000000001</v>
      </c>
      <c r="U20" s="196">
        <f t="shared" si="2"/>
        <v>0</v>
      </c>
      <c r="V20" s="195">
        <v>26.822199999999999</v>
      </c>
      <c r="W20" s="195">
        <v>0</v>
      </c>
      <c r="X20" s="195">
        <v>0</v>
      </c>
      <c r="Y20" s="195">
        <v>0</v>
      </c>
      <c r="Z20" s="195">
        <v>0</v>
      </c>
      <c r="AA20" s="195">
        <v>3.2480099999999998</v>
      </c>
      <c r="AB20" s="196">
        <f t="shared" si="3"/>
        <v>0</v>
      </c>
      <c r="AC20" s="195">
        <v>2.3879999999999999</v>
      </c>
      <c r="AD20" s="195">
        <v>23.311800000000002</v>
      </c>
      <c r="AE20" s="195">
        <v>7.1999999999999995E-2</v>
      </c>
      <c r="AF20" s="195">
        <v>0</v>
      </c>
      <c r="AG20" s="195">
        <v>0</v>
      </c>
      <c r="AH20" s="195">
        <v>2.3999999999999997E-2</v>
      </c>
      <c r="AI20" s="195">
        <v>0</v>
      </c>
      <c r="AJ20" s="196">
        <f t="shared" ref="AJ20:AO32" si="4">AJ87/(41.868/1000)</f>
        <v>4.7040699340785324</v>
      </c>
      <c r="AK20" s="196">
        <f t="shared" si="4"/>
        <v>0</v>
      </c>
      <c r="AL20" s="196">
        <f t="shared" si="4"/>
        <v>0</v>
      </c>
      <c r="AM20" s="196">
        <f t="shared" si="4"/>
        <v>0</v>
      </c>
      <c r="AN20" s="196">
        <f t="shared" si="4"/>
        <v>0</v>
      </c>
      <c r="AO20" s="196">
        <f t="shared" si="4"/>
        <v>0.42992261392949266</v>
      </c>
    </row>
    <row r="21" spans="1:41" ht="14.45" customHeight="1" x14ac:dyDescent="0.25">
      <c r="A21" s="234"/>
      <c r="B21" s="235"/>
      <c r="C21" s="244" t="s">
        <v>43</v>
      </c>
      <c r="D21" s="245"/>
      <c r="E21" s="195">
        <v>0</v>
      </c>
      <c r="F21" s="195">
        <v>0</v>
      </c>
      <c r="G21" s="195">
        <v>0</v>
      </c>
      <c r="H21" s="196">
        <f t="shared" si="1"/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6">
        <f t="shared" si="2"/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6">
        <f t="shared" si="3"/>
        <v>0</v>
      </c>
      <c r="AC21" s="195">
        <v>95.7804</v>
      </c>
      <c r="AD21" s="195">
        <v>0</v>
      </c>
      <c r="AE21" s="195">
        <v>0</v>
      </c>
      <c r="AF21" s="195">
        <v>0</v>
      </c>
      <c r="AG21" s="195">
        <v>0</v>
      </c>
      <c r="AH21" s="195">
        <v>13.998300000000002</v>
      </c>
      <c r="AI21" s="195">
        <v>0</v>
      </c>
      <c r="AJ21" s="196">
        <f t="shared" si="4"/>
        <v>1.1754800802522212</v>
      </c>
      <c r="AK21" s="196">
        <f t="shared" si="4"/>
        <v>0</v>
      </c>
      <c r="AL21" s="196">
        <f t="shared" si="4"/>
        <v>0</v>
      </c>
      <c r="AM21" s="196">
        <f t="shared" si="4"/>
        <v>0</v>
      </c>
      <c r="AN21" s="196">
        <f t="shared" si="4"/>
        <v>0</v>
      </c>
      <c r="AO21" s="196">
        <f t="shared" si="4"/>
        <v>0</v>
      </c>
    </row>
    <row r="22" spans="1:41" x14ac:dyDescent="0.25">
      <c r="A22" s="234"/>
      <c r="B22" s="239" t="s">
        <v>66</v>
      </c>
      <c r="C22" s="260"/>
      <c r="D22" s="261"/>
      <c r="E22" s="193">
        <v>1602.8000000000002</v>
      </c>
      <c r="F22" s="193">
        <v>3321.4499999999994</v>
      </c>
      <c r="G22" s="193">
        <v>346.26900000000001</v>
      </c>
      <c r="H22" s="194">
        <f t="shared" si="1"/>
        <v>2028.9299346074993</v>
      </c>
      <c r="I22" s="193">
        <v>69.954300000000003</v>
      </c>
      <c r="J22" s="193">
        <v>1962.73</v>
      </c>
      <c r="K22" s="193">
        <v>17730.5</v>
      </c>
      <c r="L22" s="193">
        <v>1206.1300000000001</v>
      </c>
      <c r="M22" s="193">
        <v>251.74299999999999</v>
      </c>
      <c r="N22" s="193">
        <v>2958.3</v>
      </c>
      <c r="O22" s="193">
        <v>2026.12</v>
      </c>
      <c r="P22" s="193">
        <v>13315.9</v>
      </c>
      <c r="Q22" s="193">
        <v>541.83500000000004</v>
      </c>
      <c r="R22" s="193">
        <v>274.52699999999999</v>
      </c>
      <c r="S22" s="193">
        <v>1953.28</v>
      </c>
      <c r="T22" s="193">
        <v>902.29200000000003</v>
      </c>
      <c r="U22" s="194">
        <f t="shared" si="2"/>
        <v>199.56765678518775</v>
      </c>
      <c r="V22" s="193">
        <v>7906.16</v>
      </c>
      <c r="W22" s="193">
        <v>299.19299999999998</v>
      </c>
      <c r="X22" s="193">
        <v>268.90199999999999</v>
      </c>
      <c r="Y22" s="193">
        <v>377.47300000000001</v>
      </c>
      <c r="Z22" s="193">
        <v>5.3003799999999996</v>
      </c>
      <c r="AA22" s="193">
        <v>6622.8499999999995</v>
      </c>
      <c r="AB22" s="194">
        <f t="shared" si="3"/>
        <v>1130.2418048354882</v>
      </c>
      <c r="AC22" s="193">
        <v>4311.6499999999996</v>
      </c>
      <c r="AD22" s="193">
        <v>551.63699999999994</v>
      </c>
      <c r="AE22" s="193">
        <v>885.03599999999994</v>
      </c>
      <c r="AF22" s="193">
        <v>2971.24</v>
      </c>
      <c r="AG22" s="193">
        <v>245.11699999999999</v>
      </c>
      <c r="AH22" s="193">
        <v>1473.38</v>
      </c>
      <c r="AI22" s="193">
        <v>6271.07</v>
      </c>
      <c r="AJ22" s="194">
        <f t="shared" si="4"/>
        <v>33.877694476745084</v>
      </c>
      <c r="AK22" s="194">
        <f t="shared" si="4"/>
        <v>172.50706856579018</v>
      </c>
      <c r="AL22" s="194">
        <f t="shared" si="4"/>
        <v>0.32409932203698333</v>
      </c>
      <c r="AM22" s="194">
        <f t="shared" si="4"/>
        <v>96.563188688769898</v>
      </c>
      <c r="AN22" s="194">
        <f t="shared" si="4"/>
        <v>470.25864270629631</v>
      </c>
      <c r="AO22" s="194">
        <f t="shared" si="4"/>
        <v>42.01461265926028</v>
      </c>
    </row>
    <row r="23" spans="1:41" ht="14.45" customHeight="1" x14ac:dyDescent="0.25">
      <c r="A23" s="234"/>
      <c r="B23" s="234"/>
      <c r="C23" s="244" t="s">
        <v>63</v>
      </c>
      <c r="D23" s="245"/>
      <c r="E23" s="195">
        <v>64.491799999999998</v>
      </c>
      <c r="F23" s="195">
        <v>0.97049200000000002</v>
      </c>
      <c r="G23" s="195">
        <v>7.2052300000000011</v>
      </c>
      <c r="H23" s="196">
        <f t="shared" si="1"/>
        <v>279.85287839572914</v>
      </c>
      <c r="I23" s="195">
        <v>4.3852500000000001</v>
      </c>
      <c r="J23" s="195">
        <v>35.2194</v>
      </c>
      <c r="K23" s="195">
        <v>0</v>
      </c>
      <c r="L23" s="195">
        <v>27.1617</v>
      </c>
      <c r="M23" s="195">
        <v>14.9422</v>
      </c>
      <c r="N23" s="195">
        <v>67.171099999999996</v>
      </c>
      <c r="O23" s="195">
        <v>72.224599999999995</v>
      </c>
      <c r="P23" s="195">
        <v>484.65199999999999</v>
      </c>
      <c r="Q23" s="195">
        <v>0</v>
      </c>
      <c r="R23" s="195">
        <v>2.23272</v>
      </c>
      <c r="S23" s="195">
        <v>102.211</v>
      </c>
      <c r="T23" s="195">
        <v>8.8737300000000001</v>
      </c>
      <c r="U23" s="196">
        <f t="shared" si="2"/>
        <v>0</v>
      </c>
      <c r="V23" s="195">
        <v>0</v>
      </c>
      <c r="W23" s="195">
        <v>25.585000000000001</v>
      </c>
      <c r="X23" s="195">
        <v>0</v>
      </c>
      <c r="Y23" s="195">
        <v>69.0505</v>
      </c>
      <c r="Z23" s="195">
        <v>0</v>
      </c>
      <c r="AA23" s="195">
        <v>7.8417000000000003</v>
      </c>
      <c r="AB23" s="196">
        <f t="shared" si="3"/>
        <v>26.930920402888063</v>
      </c>
      <c r="AC23" s="195">
        <v>150.934</v>
      </c>
      <c r="AD23" s="195">
        <v>0</v>
      </c>
      <c r="AE23" s="195">
        <v>0</v>
      </c>
      <c r="AF23" s="195">
        <v>35.234400000000001</v>
      </c>
      <c r="AG23" s="195">
        <v>0</v>
      </c>
      <c r="AH23" s="195">
        <v>13.1092</v>
      </c>
      <c r="AI23" s="195">
        <v>35.958100000000002</v>
      </c>
      <c r="AJ23" s="196">
        <f t="shared" si="4"/>
        <v>10.797764402407564</v>
      </c>
      <c r="AK23" s="196">
        <f t="shared" si="4"/>
        <v>0</v>
      </c>
      <c r="AL23" s="196">
        <f t="shared" si="4"/>
        <v>0</v>
      </c>
      <c r="AM23" s="196">
        <f t="shared" si="4"/>
        <v>9.8194325021496116</v>
      </c>
      <c r="AN23" s="196">
        <f t="shared" si="4"/>
        <v>13.671539122957867</v>
      </c>
      <c r="AO23" s="196">
        <f t="shared" si="4"/>
        <v>4.3503009458297495</v>
      </c>
    </row>
    <row r="24" spans="1:41" ht="14.45" customHeight="1" x14ac:dyDescent="0.25">
      <c r="A24" s="234"/>
      <c r="B24" s="234"/>
      <c r="C24" s="244" t="s">
        <v>67</v>
      </c>
      <c r="D24" s="245"/>
      <c r="E24" s="195">
        <v>627.93700000000001</v>
      </c>
      <c r="F24" s="195">
        <v>89.389399999999995</v>
      </c>
      <c r="G24" s="195">
        <v>97.510300000000001</v>
      </c>
      <c r="H24" s="196">
        <f t="shared" si="1"/>
        <v>82.206865896500005</v>
      </c>
      <c r="I24" s="195">
        <v>0</v>
      </c>
      <c r="J24" s="195">
        <v>371.58600000000001</v>
      </c>
      <c r="K24" s="195">
        <v>2804.87</v>
      </c>
      <c r="L24" s="195">
        <v>776.255</v>
      </c>
      <c r="M24" s="195">
        <v>115.18499999999999</v>
      </c>
      <c r="N24" s="195">
        <v>0</v>
      </c>
      <c r="O24" s="195">
        <v>1039.7</v>
      </c>
      <c r="P24" s="195">
        <v>1077.55</v>
      </c>
      <c r="Q24" s="195">
        <v>0</v>
      </c>
      <c r="R24" s="195">
        <v>38.411499999999997</v>
      </c>
      <c r="S24" s="195">
        <v>186.41200000000001</v>
      </c>
      <c r="T24" s="195">
        <v>0</v>
      </c>
      <c r="U24" s="196">
        <f t="shared" si="2"/>
        <v>39.72210893295739</v>
      </c>
      <c r="V24" s="195">
        <v>66.853899999999996</v>
      </c>
      <c r="W24" s="195">
        <v>162.398</v>
      </c>
      <c r="X24" s="195">
        <v>23.936000000000003</v>
      </c>
      <c r="Y24" s="195">
        <v>133.53700000000001</v>
      </c>
      <c r="Z24" s="195">
        <v>0</v>
      </c>
      <c r="AA24" s="195">
        <v>462.61900000000009</v>
      </c>
      <c r="AB24" s="196">
        <f t="shared" si="3"/>
        <v>231.37467886225957</v>
      </c>
      <c r="AC24" s="195">
        <v>746.60299999999995</v>
      </c>
      <c r="AD24" s="195">
        <v>10.110200000000001</v>
      </c>
      <c r="AE24" s="195">
        <v>160.55799999999999</v>
      </c>
      <c r="AF24" s="195">
        <v>1343.26</v>
      </c>
      <c r="AG24" s="195">
        <v>31.670999999999999</v>
      </c>
      <c r="AH24" s="195">
        <v>212.86500000000001</v>
      </c>
      <c r="AI24" s="195">
        <v>333.76400000000001</v>
      </c>
      <c r="AJ24" s="196">
        <f t="shared" si="4"/>
        <v>0</v>
      </c>
      <c r="AK24" s="196">
        <f t="shared" si="4"/>
        <v>50.745000000000012</v>
      </c>
      <c r="AL24" s="196">
        <f t="shared" si="4"/>
        <v>0</v>
      </c>
      <c r="AM24" s="196">
        <f t="shared" si="4"/>
        <v>11.064536161268748</v>
      </c>
      <c r="AN24" s="196">
        <f t="shared" si="4"/>
        <v>77.918696856787989</v>
      </c>
      <c r="AO24" s="196">
        <f t="shared" si="4"/>
        <v>1.6038501958536351</v>
      </c>
    </row>
    <row r="25" spans="1:41" ht="14.45" customHeight="1" x14ac:dyDescent="0.25">
      <c r="A25" s="234"/>
      <c r="B25" s="234"/>
      <c r="C25" s="244" t="s">
        <v>52</v>
      </c>
      <c r="D25" s="245"/>
      <c r="E25" s="195">
        <v>176.74700000000001</v>
      </c>
      <c r="F25" s="195">
        <v>577.35799999999995</v>
      </c>
      <c r="G25" s="195">
        <v>122.21299999999999</v>
      </c>
      <c r="H25" s="196">
        <f t="shared" si="1"/>
        <v>235.08985337010748</v>
      </c>
      <c r="I25" s="195">
        <v>39.585700000000003</v>
      </c>
      <c r="J25" s="195">
        <v>305.00400000000002</v>
      </c>
      <c r="K25" s="195">
        <v>1249.18</v>
      </c>
      <c r="L25" s="195">
        <v>148.309</v>
      </c>
      <c r="M25" s="195">
        <v>72.467100000000002</v>
      </c>
      <c r="N25" s="195">
        <v>1031.6300000000001</v>
      </c>
      <c r="O25" s="195">
        <v>601.173</v>
      </c>
      <c r="P25" s="195">
        <v>2992.04</v>
      </c>
      <c r="Q25" s="195">
        <v>272.98399999999998</v>
      </c>
      <c r="R25" s="195">
        <v>56.912500000000001</v>
      </c>
      <c r="S25" s="195">
        <v>165.19900000000001</v>
      </c>
      <c r="T25" s="195">
        <v>172.26499999999999</v>
      </c>
      <c r="U25" s="196">
        <f t="shared" si="2"/>
        <v>4.6912534030090143</v>
      </c>
      <c r="V25" s="195">
        <v>923.90200000000004</v>
      </c>
      <c r="W25" s="195">
        <v>33.518099999999997</v>
      </c>
      <c r="X25" s="195">
        <v>46.7883</v>
      </c>
      <c r="Y25" s="195">
        <v>39.2774</v>
      </c>
      <c r="Z25" s="195">
        <v>5.3003799999999996</v>
      </c>
      <c r="AA25" s="195">
        <v>625.61800000000005</v>
      </c>
      <c r="AB25" s="196">
        <f t="shared" si="3"/>
        <v>655.77987287852079</v>
      </c>
      <c r="AC25" s="195">
        <v>681.17700000000002</v>
      </c>
      <c r="AD25" s="195">
        <v>196.28899999999999</v>
      </c>
      <c r="AE25" s="195">
        <v>104.627</v>
      </c>
      <c r="AF25" s="195">
        <v>1063.6300000000001</v>
      </c>
      <c r="AG25" s="195">
        <v>34.289700000000003</v>
      </c>
      <c r="AH25" s="195">
        <v>209.54599999999999</v>
      </c>
      <c r="AI25" s="195">
        <v>1445.52</v>
      </c>
      <c r="AJ25" s="196">
        <f t="shared" si="4"/>
        <v>14.596170778859269</v>
      </c>
      <c r="AK25" s="196">
        <f t="shared" si="4"/>
        <v>2.677065545414385</v>
      </c>
      <c r="AL25" s="196">
        <f t="shared" si="4"/>
        <v>0.32409932203698333</v>
      </c>
      <c r="AM25" s="196">
        <f t="shared" si="4"/>
        <v>14.667899980135019</v>
      </c>
      <c r="AN25" s="196">
        <f t="shared" si="4"/>
        <v>32.028464145074139</v>
      </c>
      <c r="AO25" s="196">
        <f t="shared" si="4"/>
        <v>4.958317220770696</v>
      </c>
    </row>
    <row r="26" spans="1:41" ht="14.45" customHeight="1" x14ac:dyDescent="0.25">
      <c r="A26" s="234"/>
      <c r="B26" s="234"/>
      <c r="C26" s="244" t="s">
        <v>76</v>
      </c>
      <c r="D26" s="245"/>
      <c r="E26" s="195">
        <v>504.17300000000006</v>
      </c>
      <c r="F26" s="195">
        <v>1813.7199999999998</v>
      </c>
      <c r="G26" s="195">
        <v>48.114899999999992</v>
      </c>
      <c r="H26" s="196">
        <f t="shared" si="1"/>
        <v>456.69869430154961</v>
      </c>
      <c r="I26" s="195">
        <v>0.14316000000000001</v>
      </c>
      <c r="J26" s="195">
        <v>1201.56</v>
      </c>
      <c r="K26" s="195">
        <v>6938.13</v>
      </c>
      <c r="L26" s="195">
        <v>201.69900000000001</v>
      </c>
      <c r="M26" s="195">
        <v>22.614100000000001</v>
      </c>
      <c r="N26" s="195">
        <v>792.86999999999989</v>
      </c>
      <c r="O26" s="195">
        <v>22.699000000000002</v>
      </c>
      <c r="P26" s="195">
        <v>5893.53</v>
      </c>
      <c r="Q26" s="195">
        <v>89.824299999999994</v>
      </c>
      <c r="R26" s="195">
        <v>98.477500000000006</v>
      </c>
      <c r="S26" s="195">
        <v>1418.53</v>
      </c>
      <c r="T26" s="195">
        <v>352.38600000000002</v>
      </c>
      <c r="U26" s="196">
        <f t="shared" si="2"/>
        <v>0</v>
      </c>
      <c r="V26" s="195">
        <v>6546.1900000000005</v>
      </c>
      <c r="W26" s="195">
        <v>23.2148</v>
      </c>
      <c r="X26" s="195">
        <v>150.184</v>
      </c>
      <c r="Y26" s="195">
        <v>85.703100000000006</v>
      </c>
      <c r="Z26" s="195">
        <v>0</v>
      </c>
      <c r="AA26" s="195">
        <v>5262.95</v>
      </c>
      <c r="AB26" s="196">
        <f t="shared" si="3"/>
        <v>17.624040726595762</v>
      </c>
      <c r="AC26" s="195">
        <v>1317.27</v>
      </c>
      <c r="AD26" s="195">
        <v>171.22300000000001</v>
      </c>
      <c r="AE26" s="195">
        <v>570.59699999999998</v>
      </c>
      <c r="AF26" s="195">
        <v>21.618300000000001</v>
      </c>
      <c r="AG26" s="195">
        <v>16.548400000000001</v>
      </c>
      <c r="AH26" s="195">
        <v>737.84100000000001</v>
      </c>
      <c r="AI26" s="195">
        <v>3679.6</v>
      </c>
      <c r="AJ26" s="196">
        <f t="shared" si="4"/>
        <v>0</v>
      </c>
      <c r="AK26" s="196">
        <f t="shared" si="4"/>
        <v>0</v>
      </c>
      <c r="AL26" s="196">
        <f t="shared" si="4"/>
        <v>0</v>
      </c>
      <c r="AM26" s="196">
        <f t="shared" si="4"/>
        <v>1.1935554368622832</v>
      </c>
      <c r="AN26" s="196">
        <f t="shared" si="4"/>
        <v>54.097900175782975</v>
      </c>
      <c r="AO26" s="196">
        <f t="shared" si="4"/>
        <v>0</v>
      </c>
    </row>
    <row r="27" spans="1:41" ht="14.45" customHeight="1" x14ac:dyDescent="0.25">
      <c r="A27" s="234"/>
      <c r="B27" s="234"/>
      <c r="C27" s="244" t="s">
        <v>75</v>
      </c>
      <c r="D27" s="245"/>
      <c r="E27" s="195">
        <v>217.279</v>
      </c>
      <c r="F27" s="195">
        <v>840.01900000000001</v>
      </c>
      <c r="G27" s="195">
        <v>34.224800000000002</v>
      </c>
      <c r="H27" s="196">
        <f t="shared" si="1"/>
        <v>944.13366327989877</v>
      </c>
      <c r="I27" s="195">
        <v>25.840100000000003</v>
      </c>
      <c r="J27" s="195">
        <v>19.732700000000001</v>
      </c>
      <c r="K27" s="195">
        <v>6562.06</v>
      </c>
      <c r="L27" s="195">
        <v>52.703400000000002</v>
      </c>
      <c r="M27" s="195">
        <v>24.110399999999998</v>
      </c>
      <c r="N27" s="195">
        <v>1032.96</v>
      </c>
      <c r="O27" s="195">
        <v>287.161</v>
      </c>
      <c r="P27" s="195">
        <v>2837.66</v>
      </c>
      <c r="Q27" s="195">
        <v>179.02600000000001</v>
      </c>
      <c r="R27" s="195">
        <v>70.496200000000002</v>
      </c>
      <c r="S27" s="195">
        <v>0</v>
      </c>
      <c r="T27" s="195">
        <v>368.76799999999997</v>
      </c>
      <c r="U27" s="196">
        <f t="shared" si="2"/>
        <v>0</v>
      </c>
      <c r="V27" s="195">
        <v>204.97199999999998</v>
      </c>
      <c r="W27" s="195">
        <v>2.4815</v>
      </c>
      <c r="X27" s="195">
        <v>46.916600000000003</v>
      </c>
      <c r="Y27" s="195">
        <v>28.612300000000001</v>
      </c>
      <c r="Z27" s="195">
        <v>0</v>
      </c>
      <c r="AA27" s="195">
        <v>262.39499999999998</v>
      </c>
      <c r="AB27" s="196">
        <f t="shared" si="3"/>
        <v>198.532291965224</v>
      </c>
      <c r="AC27" s="195">
        <v>550.70500000000004</v>
      </c>
      <c r="AD27" s="195">
        <v>163.745</v>
      </c>
      <c r="AE27" s="195">
        <v>44.473799999999997</v>
      </c>
      <c r="AF27" s="195">
        <v>507.49200000000002</v>
      </c>
      <c r="AG27" s="195">
        <v>146.709</v>
      </c>
      <c r="AH27" s="195">
        <v>32.902500000000003</v>
      </c>
      <c r="AI27" s="195">
        <v>753.75300000000004</v>
      </c>
      <c r="AJ27" s="196">
        <f t="shared" si="4"/>
        <v>7.3082792152260296</v>
      </c>
      <c r="AK27" s="196">
        <f t="shared" si="4"/>
        <v>42.58500302037578</v>
      </c>
      <c r="AL27" s="196">
        <f t="shared" si="4"/>
        <v>0</v>
      </c>
      <c r="AM27" s="196">
        <f t="shared" si="4"/>
        <v>56.784421721185041</v>
      </c>
      <c r="AN27" s="196">
        <f t="shared" si="4"/>
        <v>77.939004285888245</v>
      </c>
      <c r="AO27" s="196">
        <f t="shared" si="4"/>
        <v>26.071094330244627</v>
      </c>
    </row>
    <row r="28" spans="1:41" ht="14.45" customHeight="1" x14ac:dyDescent="0.25">
      <c r="A28" s="234"/>
      <c r="B28" s="234"/>
      <c r="C28" s="244" t="s">
        <v>68</v>
      </c>
      <c r="D28" s="245"/>
      <c r="E28" s="195">
        <v>7.6670000000000007</v>
      </c>
      <c r="F28" s="195">
        <v>0</v>
      </c>
      <c r="G28" s="195">
        <v>32.673999999999999</v>
      </c>
      <c r="H28" s="196">
        <f t="shared" si="1"/>
        <v>30.947979363714531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2.5559799999999999</v>
      </c>
      <c r="O28" s="195">
        <v>0</v>
      </c>
      <c r="P28" s="195">
        <v>30.452999999999999</v>
      </c>
      <c r="Q28" s="195">
        <v>0</v>
      </c>
      <c r="R28" s="195">
        <v>6.8070000000000004</v>
      </c>
      <c r="S28" s="195">
        <v>78.198800000000006</v>
      </c>
      <c r="T28" s="195">
        <v>0</v>
      </c>
      <c r="U28" s="196">
        <f t="shared" si="2"/>
        <v>155.15429444922137</v>
      </c>
      <c r="V28" s="195">
        <v>76.071700000000007</v>
      </c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6">
        <f t="shared" si="3"/>
        <v>0</v>
      </c>
      <c r="AC28" s="195">
        <v>2.9380000000000002</v>
      </c>
      <c r="AD28" s="195">
        <v>10.27</v>
      </c>
      <c r="AE28" s="195">
        <v>4.2272299999999996</v>
      </c>
      <c r="AF28" s="195">
        <v>0</v>
      </c>
      <c r="AG28" s="195">
        <v>9.9119799999999998</v>
      </c>
      <c r="AH28" s="195">
        <v>1.14669</v>
      </c>
      <c r="AI28" s="195">
        <v>0.78800000000000003</v>
      </c>
      <c r="AJ28" s="196">
        <f t="shared" si="4"/>
        <v>0</v>
      </c>
      <c r="AK28" s="196">
        <f t="shared" si="4"/>
        <v>0</v>
      </c>
      <c r="AL28" s="196">
        <f t="shared" si="4"/>
        <v>0</v>
      </c>
      <c r="AM28" s="196">
        <f t="shared" si="4"/>
        <v>1.4569599694277251</v>
      </c>
      <c r="AN28" s="196">
        <f t="shared" si="4"/>
        <v>2.6750740422279544</v>
      </c>
      <c r="AO28" s="196">
        <f t="shared" si="4"/>
        <v>0</v>
      </c>
    </row>
    <row r="29" spans="1:41" ht="14.45" customHeight="1" x14ac:dyDescent="0.25">
      <c r="A29" s="234"/>
      <c r="B29" s="234"/>
      <c r="C29" s="244" t="s">
        <v>51</v>
      </c>
      <c r="D29" s="245"/>
      <c r="E29" s="195">
        <v>0</v>
      </c>
      <c r="F29" s="195">
        <v>0</v>
      </c>
      <c r="G29" s="195">
        <v>0</v>
      </c>
      <c r="H29" s="196">
        <f t="shared" si="1"/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6">
        <f t="shared" si="2"/>
        <v>0</v>
      </c>
      <c r="V29" s="195">
        <v>88.169899999999998</v>
      </c>
      <c r="W29" s="195">
        <v>0</v>
      </c>
      <c r="X29" s="195">
        <v>1.0768200000000001</v>
      </c>
      <c r="Y29" s="195">
        <v>0</v>
      </c>
      <c r="Z29" s="195">
        <v>0</v>
      </c>
      <c r="AA29" s="195">
        <v>0</v>
      </c>
      <c r="AB29" s="196">
        <f t="shared" si="3"/>
        <v>0</v>
      </c>
      <c r="AC29" s="195">
        <v>0</v>
      </c>
      <c r="AD29" s="195">
        <v>0</v>
      </c>
      <c r="AE29" s="195">
        <v>0</v>
      </c>
      <c r="AF29" s="195">
        <v>0</v>
      </c>
      <c r="AG29" s="195">
        <v>5.9866000000000001</v>
      </c>
      <c r="AH29" s="195">
        <v>0</v>
      </c>
      <c r="AI29" s="195">
        <v>0</v>
      </c>
      <c r="AJ29" s="196">
        <f t="shared" si="4"/>
        <v>0</v>
      </c>
      <c r="AK29" s="196">
        <f t="shared" si="4"/>
        <v>0</v>
      </c>
      <c r="AL29" s="196">
        <f t="shared" si="4"/>
        <v>0</v>
      </c>
      <c r="AM29" s="196">
        <f t="shared" si="4"/>
        <v>0</v>
      </c>
      <c r="AN29" s="196">
        <f t="shared" si="4"/>
        <v>0</v>
      </c>
      <c r="AO29" s="196">
        <f t="shared" si="4"/>
        <v>0</v>
      </c>
    </row>
    <row r="30" spans="1:41" ht="14.45" customHeight="1" x14ac:dyDescent="0.25">
      <c r="A30" s="235"/>
      <c r="B30" s="235"/>
      <c r="C30" s="244" t="s">
        <v>43</v>
      </c>
      <c r="D30" s="245"/>
      <c r="E30" s="195">
        <v>4.5023</v>
      </c>
      <c r="F30" s="195">
        <v>0</v>
      </c>
      <c r="G30" s="195">
        <v>4.3260199999999998</v>
      </c>
      <c r="H30" s="196">
        <f t="shared" si="1"/>
        <v>0</v>
      </c>
      <c r="I30" s="195">
        <v>0</v>
      </c>
      <c r="J30" s="195">
        <v>29.626999999999999</v>
      </c>
      <c r="K30" s="195">
        <v>176.21199999999999</v>
      </c>
      <c r="L30" s="195">
        <v>0</v>
      </c>
      <c r="M30" s="195">
        <v>2.4240200000000001</v>
      </c>
      <c r="N30" s="195">
        <v>31.11</v>
      </c>
      <c r="O30" s="195">
        <v>3.1640100000000002</v>
      </c>
      <c r="P30" s="195">
        <v>0</v>
      </c>
      <c r="Q30" s="195">
        <v>0</v>
      </c>
      <c r="R30" s="195">
        <v>1.1899900000000001</v>
      </c>
      <c r="S30" s="195">
        <v>2.7339799999999999</v>
      </c>
      <c r="T30" s="195">
        <v>0</v>
      </c>
      <c r="U30" s="196">
        <f t="shared" si="2"/>
        <v>0</v>
      </c>
      <c r="V30" s="195">
        <v>0</v>
      </c>
      <c r="W30" s="195">
        <v>51.995899999999999</v>
      </c>
      <c r="X30" s="195">
        <v>0</v>
      </c>
      <c r="Y30" s="195">
        <v>21.292999999999999</v>
      </c>
      <c r="Z30" s="195">
        <v>0</v>
      </c>
      <c r="AA30" s="195">
        <v>1.4330000000000001</v>
      </c>
      <c r="AB30" s="196">
        <f t="shared" si="3"/>
        <v>0</v>
      </c>
      <c r="AC30" s="195">
        <v>862.02400000000011</v>
      </c>
      <c r="AD30" s="195">
        <v>0</v>
      </c>
      <c r="AE30" s="195">
        <v>0.55295000000000005</v>
      </c>
      <c r="AF30" s="195">
        <v>0</v>
      </c>
      <c r="AG30" s="195">
        <v>0</v>
      </c>
      <c r="AH30" s="195">
        <v>265.96699999999998</v>
      </c>
      <c r="AI30" s="195">
        <v>21.681999999999999</v>
      </c>
      <c r="AJ30" s="196">
        <f t="shared" si="4"/>
        <v>1.1754800802522212</v>
      </c>
      <c r="AK30" s="196">
        <f t="shared" si="4"/>
        <v>76.5</v>
      </c>
      <c r="AL30" s="196">
        <f t="shared" si="4"/>
        <v>0</v>
      </c>
      <c r="AM30" s="196">
        <f t="shared" si="4"/>
        <v>1.5763829177414732</v>
      </c>
      <c r="AN30" s="196">
        <f t="shared" si="4"/>
        <v>211.92796407757712</v>
      </c>
      <c r="AO30" s="196">
        <f t="shared" si="4"/>
        <v>5.0310499665615742</v>
      </c>
    </row>
    <row r="31" spans="1:41" x14ac:dyDescent="0.25">
      <c r="A31" s="11" t="s">
        <v>78</v>
      </c>
      <c r="B31" s="189"/>
      <c r="C31" s="258"/>
      <c r="D31" s="259"/>
      <c r="E31" s="193">
        <v>676.56399999999996</v>
      </c>
      <c r="F31" s="193">
        <v>1025.48</v>
      </c>
      <c r="G31" s="193">
        <v>378.22500000000002</v>
      </c>
      <c r="H31" s="194">
        <f t="shared" si="1"/>
        <v>1043.4775638977017</v>
      </c>
      <c r="I31" s="193">
        <v>98.121099999999984</v>
      </c>
      <c r="J31" s="193">
        <v>675.89700000000005</v>
      </c>
      <c r="K31" s="193">
        <v>9155.19</v>
      </c>
      <c r="L31" s="193">
        <v>581.14599999999996</v>
      </c>
      <c r="M31" s="193">
        <v>102.04600000000001</v>
      </c>
      <c r="N31" s="193">
        <v>4205.47</v>
      </c>
      <c r="O31" s="193">
        <v>677.68100000000004</v>
      </c>
      <c r="P31" s="193">
        <v>6657.54</v>
      </c>
      <c r="Q31" s="193">
        <v>731.66300000000001</v>
      </c>
      <c r="R31" s="193">
        <v>258.53500000000003</v>
      </c>
      <c r="S31" s="193">
        <v>621.95100000000002</v>
      </c>
      <c r="T31" s="193">
        <v>479.71799999999996</v>
      </c>
      <c r="U31" s="194">
        <f t="shared" si="2"/>
        <v>77.220155815227628</v>
      </c>
      <c r="V31" s="193">
        <v>4636.68</v>
      </c>
      <c r="W31" s="193">
        <v>151.19900000000001</v>
      </c>
      <c r="X31" s="193">
        <v>97.031000000000006</v>
      </c>
      <c r="Y31" s="193">
        <v>129.02000000000001</v>
      </c>
      <c r="Z31" s="193">
        <v>28.682300000000001</v>
      </c>
      <c r="AA31" s="193">
        <v>1782.5</v>
      </c>
      <c r="AB31" s="194">
        <f t="shared" si="3"/>
        <v>755.2540802777894</v>
      </c>
      <c r="AC31" s="193">
        <v>2080.13</v>
      </c>
      <c r="AD31" s="193">
        <v>849.67600000000004</v>
      </c>
      <c r="AE31" s="193">
        <v>414.52500000000003</v>
      </c>
      <c r="AF31" s="193">
        <v>1334.91</v>
      </c>
      <c r="AG31" s="193">
        <v>166.113</v>
      </c>
      <c r="AH31" s="193">
        <v>361.24599999999998</v>
      </c>
      <c r="AI31" s="193">
        <v>5102.18</v>
      </c>
      <c r="AJ31" s="194">
        <f t="shared" si="4"/>
        <v>59.308277121502712</v>
      </c>
      <c r="AK31" s="194">
        <f t="shared" si="4"/>
        <v>99.842133311362815</v>
      </c>
      <c r="AL31" s="194">
        <f t="shared" si="4"/>
        <v>0.5836350663411175</v>
      </c>
      <c r="AM31" s="194">
        <f t="shared" si="4"/>
        <v>79.325411472315736</v>
      </c>
      <c r="AN31" s="194">
        <f t="shared" si="4"/>
        <v>316.65560772192254</v>
      </c>
      <c r="AO31" s="194">
        <f t="shared" si="4"/>
        <v>37.906208713930106</v>
      </c>
    </row>
    <row r="32" spans="1:41" x14ac:dyDescent="0.25">
      <c r="A32" s="190" t="s">
        <v>82</v>
      </c>
      <c r="B32" s="190"/>
      <c r="C32" s="256"/>
      <c r="D32" s="257"/>
      <c r="E32" s="191">
        <v>2823.02</v>
      </c>
      <c r="F32" s="191">
        <v>5104.0200000000004</v>
      </c>
      <c r="G32" s="191">
        <v>989.03</v>
      </c>
      <c r="H32" s="192">
        <f t="shared" si="1"/>
        <v>3660.0740422279546</v>
      </c>
      <c r="I32" s="191">
        <v>253.75399999999999</v>
      </c>
      <c r="J32" s="191">
        <v>3227.19</v>
      </c>
      <c r="K32" s="191">
        <v>32112.500000000004</v>
      </c>
      <c r="L32" s="191">
        <v>2162.23</v>
      </c>
      <c r="M32" s="191">
        <v>426.55599999999998</v>
      </c>
      <c r="N32" s="191">
        <v>10322.299999999999</v>
      </c>
      <c r="O32" s="191">
        <v>3053.63</v>
      </c>
      <c r="P32" s="191">
        <v>25446.2</v>
      </c>
      <c r="Q32" s="191">
        <v>1946.2599999999998</v>
      </c>
      <c r="R32" s="191">
        <v>764.66099999999994</v>
      </c>
      <c r="S32" s="191">
        <v>3135.22</v>
      </c>
      <c r="T32" s="191">
        <v>1687.2299999999998</v>
      </c>
      <c r="U32" s="192">
        <f t="shared" si="2"/>
        <v>287.30772905321487</v>
      </c>
      <c r="V32" s="191">
        <v>16987.400000000001</v>
      </c>
      <c r="W32" s="191">
        <v>603.31100000000004</v>
      </c>
      <c r="X32" s="191">
        <v>416.02000000000004</v>
      </c>
      <c r="Y32" s="191">
        <v>616.09299999999996</v>
      </c>
      <c r="Z32" s="191">
        <v>57.452900000000007</v>
      </c>
      <c r="AA32" s="191">
        <v>9693.5400000000009</v>
      </c>
      <c r="AB32" s="192">
        <f t="shared" si="3"/>
        <v>2810.0219738224891</v>
      </c>
      <c r="AC32" s="191">
        <v>8551.4</v>
      </c>
      <c r="AD32" s="191">
        <v>1947.83</v>
      </c>
      <c r="AE32" s="191">
        <v>1880.97</v>
      </c>
      <c r="AF32" s="191">
        <v>4943.3999999999996</v>
      </c>
      <c r="AG32" s="191">
        <v>537.04</v>
      </c>
      <c r="AH32" s="191">
        <v>2143.23</v>
      </c>
      <c r="AI32" s="191">
        <v>15399.4</v>
      </c>
      <c r="AJ32" s="192">
        <f t="shared" si="4"/>
        <v>157.76296933218686</v>
      </c>
      <c r="AK32" s="192">
        <f t="shared" si="4"/>
        <v>295.29999999999995</v>
      </c>
      <c r="AL32" s="192">
        <f t="shared" si="4"/>
        <v>1.5524983280787237</v>
      </c>
      <c r="AM32" s="192">
        <f t="shared" si="4"/>
        <v>234.61832425718922</v>
      </c>
      <c r="AN32" s="192">
        <f t="shared" si="4"/>
        <v>936.5625298557369</v>
      </c>
      <c r="AO32" s="192">
        <f t="shared" si="4"/>
        <v>112.11402503104995</v>
      </c>
    </row>
    <row r="33" spans="1:41" x14ac:dyDescent="0.25">
      <c r="E33" s="39"/>
      <c r="AB33" s="39"/>
    </row>
    <row r="34" spans="1:41" x14ac:dyDescent="0.25">
      <c r="AB34" s="39"/>
    </row>
    <row r="35" spans="1:41" ht="14.45" customHeight="1" x14ac:dyDescent="0.25">
      <c r="A35" s="250" t="s">
        <v>231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2"/>
    </row>
    <row r="36" spans="1:41" x14ac:dyDescent="0.25">
      <c r="A36" s="253" t="s">
        <v>234</v>
      </c>
      <c r="B36" s="254"/>
      <c r="C36" s="255"/>
      <c r="D36" s="180" t="s">
        <v>41</v>
      </c>
      <c r="E36" s="234" t="s">
        <v>0</v>
      </c>
      <c r="F36" s="234" t="s">
        <v>1</v>
      </c>
      <c r="G36" s="234" t="s">
        <v>2</v>
      </c>
      <c r="H36" s="234" t="s">
        <v>33</v>
      </c>
      <c r="I36" s="234" t="s">
        <v>3</v>
      </c>
      <c r="J36" s="234" t="s">
        <v>4</v>
      </c>
      <c r="K36" s="234" t="s">
        <v>5</v>
      </c>
      <c r="L36" s="234" t="s">
        <v>6</v>
      </c>
      <c r="M36" s="234" t="s">
        <v>7</v>
      </c>
      <c r="N36" s="234" t="s">
        <v>9</v>
      </c>
      <c r="O36" s="234" t="s">
        <v>10</v>
      </c>
      <c r="P36" s="234" t="s">
        <v>11</v>
      </c>
      <c r="Q36" s="234" t="s">
        <v>8</v>
      </c>
      <c r="R36" s="234" t="s">
        <v>12</v>
      </c>
      <c r="S36" s="234" t="s">
        <v>13</v>
      </c>
      <c r="T36" s="234" t="s">
        <v>14</v>
      </c>
      <c r="U36" s="234" t="s">
        <v>15</v>
      </c>
      <c r="V36" s="234" t="s">
        <v>16</v>
      </c>
      <c r="W36" s="234" t="s">
        <v>17</v>
      </c>
      <c r="X36" s="234" t="s">
        <v>18</v>
      </c>
      <c r="Y36" s="234" t="s">
        <v>19</v>
      </c>
      <c r="Z36" s="234" t="s">
        <v>20</v>
      </c>
      <c r="AA36" s="234" t="s">
        <v>21</v>
      </c>
      <c r="AB36" s="234" t="s">
        <v>22</v>
      </c>
      <c r="AC36" s="234" t="s">
        <v>23</v>
      </c>
      <c r="AD36" s="234" t="s">
        <v>24</v>
      </c>
      <c r="AE36" s="234" t="s">
        <v>25</v>
      </c>
      <c r="AF36" s="234" t="s">
        <v>26</v>
      </c>
      <c r="AG36" s="234" t="s">
        <v>27</v>
      </c>
      <c r="AH36" s="234" t="s">
        <v>28</v>
      </c>
      <c r="AI36" s="234" t="s">
        <v>29</v>
      </c>
      <c r="AJ36" s="234" t="s">
        <v>121</v>
      </c>
      <c r="AK36" s="234" t="s">
        <v>122</v>
      </c>
      <c r="AL36" s="234" t="s">
        <v>124</v>
      </c>
      <c r="AM36" s="234" t="s">
        <v>125</v>
      </c>
      <c r="AN36" s="234" t="s">
        <v>126</v>
      </c>
      <c r="AO36" s="234" t="s">
        <v>123</v>
      </c>
    </row>
    <row r="37" spans="1:41" x14ac:dyDescent="0.25">
      <c r="A37" s="11" t="s">
        <v>79</v>
      </c>
      <c r="B37" s="11" t="s">
        <v>44</v>
      </c>
      <c r="C37" s="11" t="s">
        <v>45</v>
      </c>
      <c r="D37" s="1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</row>
    <row r="38" spans="1:41" ht="14.45" customHeight="1" x14ac:dyDescent="0.25">
      <c r="A38" s="179" t="s">
        <v>83</v>
      </c>
      <c r="B38" s="190"/>
      <c r="C38" s="256"/>
      <c r="D38" s="257"/>
      <c r="E38" s="191">
        <v>1738.77</v>
      </c>
      <c r="F38" s="191">
        <v>3260.4</v>
      </c>
      <c r="G38" s="191">
        <v>451.74400000000009</v>
      </c>
      <c r="H38" s="192">
        <f>H105/(41.868/1000)</f>
        <v>2032.4682149506143</v>
      </c>
      <c r="I38" s="191">
        <v>160.06</v>
      </c>
      <c r="J38" s="191">
        <v>1854.1599999999999</v>
      </c>
      <c r="K38" s="191">
        <v>18036</v>
      </c>
      <c r="L38" s="191">
        <v>1293.72</v>
      </c>
      <c r="M38" s="191">
        <v>238.18199999999996</v>
      </c>
      <c r="N38" s="191">
        <v>5396.11</v>
      </c>
      <c r="O38" s="191">
        <v>1976.76</v>
      </c>
      <c r="P38" s="191">
        <v>16231</v>
      </c>
      <c r="Q38" s="191">
        <v>1040.26</v>
      </c>
      <c r="R38" s="191">
        <v>401.024</v>
      </c>
      <c r="S38" s="191">
        <v>1795.71</v>
      </c>
      <c r="T38" s="191">
        <v>913.96400000000006</v>
      </c>
      <c r="U38" s="192">
        <f>U105/(41.868/1000)</f>
        <v>155.62452367351673</v>
      </c>
      <c r="V38" s="191">
        <v>10012.9</v>
      </c>
      <c r="W38" s="191">
        <v>318.04700000000003</v>
      </c>
      <c r="X38" s="191">
        <v>270.65600000000001</v>
      </c>
      <c r="Y38" s="191">
        <v>346.30099999999999</v>
      </c>
      <c r="Z38" s="191">
        <v>28.8687</v>
      </c>
      <c r="AA38" s="191">
        <v>6625.0300000000007</v>
      </c>
      <c r="AB38" s="192">
        <f>AB105/(41.868/1000)</f>
        <v>1907.6801232320979</v>
      </c>
      <c r="AC38" s="191">
        <v>4680.8900000000003</v>
      </c>
      <c r="AD38" s="191">
        <v>953.28</v>
      </c>
      <c r="AE38" s="191">
        <v>1027.55</v>
      </c>
      <c r="AF38" s="191">
        <v>3048.24</v>
      </c>
      <c r="AG38" s="191">
        <v>287.41699999999997</v>
      </c>
      <c r="AH38" s="191">
        <v>1293.1099999999999</v>
      </c>
      <c r="AI38" s="191">
        <v>8185.95</v>
      </c>
      <c r="AJ38" s="192">
        <f t="shared" ref="AJ38:AO53" si="5">AJ105/(41.868/1000)</f>
        <v>72.759207918068981</v>
      </c>
      <c r="AK38" s="192">
        <f t="shared" si="5"/>
        <v>119.56187017252986</v>
      </c>
      <c r="AL38" s="192">
        <f t="shared" si="5"/>
        <v>0.98630866307252463</v>
      </c>
      <c r="AM38" s="192">
        <f t="shared" si="5"/>
        <v>106.60004953056951</v>
      </c>
      <c r="AN38" s="192">
        <f t="shared" si="5"/>
        <v>392.07848804690411</v>
      </c>
      <c r="AO38" s="192">
        <f t="shared" si="5"/>
        <v>45.677716793961373</v>
      </c>
    </row>
    <row r="39" spans="1:41" x14ac:dyDescent="0.25">
      <c r="A39" s="181"/>
      <c r="B39" s="179" t="s">
        <v>81</v>
      </c>
      <c r="C39" s="258"/>
      <c r="D39" s="259"/>
      <c r="E39" s="193">
        <v>153.31800000000001</v>
      </c>
      <c r="F39" s="193">
        <v>210.90799999999999</v>
      </c>
      <c r="G39" s="193">
        <v>77.654499999999999</v>
      </c>
      <c r="H39" s="194">
        <f t="shared" ref="H39:H64" si="6">H106/(41.868/1000)</f>
        <v>156.44709277316321</v>
      </c>
      <c r="I39" s="193">
        <v>17.346599999999999</v>
      </c>
      <c r="J39" s="193">
        <v>165.49100000000001</v>
      </c>
      <c r="K39" s="193">
        <v>1389.52</v>
      </c>
      <c r="L39" s="193">
        <v>102.48200000000001</v>
      </c>
      <c r="M39" s="193">
        <v>23.188199999999998</v>
      </c>
      <c r="N39" s="193">
        <v>732.125</v>
      </c>
      <c r="O39" s="193">
        <v>103.283</v>
      </c>
      <c r="P39" s="193">
        <v>1228.1099999999999</v>
      </c>
      <c r="Q39" s="193">
        <v>139.75</v>
      </c>
      <c r="R39" s="193">
        <v>64.305000000000007</v>
      </c>
      <c r="S39" s="193">
        <v>171.34200000000001</v>
      </c>
      <c r="T39" s="193">
        <v>83.786299999999997</v>
      </c>
      <c r="U39" s="194">
        <f t="shared" ref="U39:U64" si="7">U106/(41.868/1000)</f>
        <v>2.7471851392973132</v>
      </c>
      <c r="V39" s="193">
        <v>1120.3900000000001</v>
      </c>
      <c r="W39" s="193">
        <v>47.971899999999998</v>
      </c>
      <c r="X39" s="193">
        <v>9.7075700000000005</v>
      </c>
      <c r="Y39" s="193">
        <v>32.817900000000002</v>
      </c>
      <c r="Z39" s="193">
        <v>3.6821299999999999</v>
      </c>
      <c r="AA39" s="193">
        <v>305.85700000000003</v>
      </c>
      <c r="AB39" s="194">
        <f t="shared" ref="AB39:AB64" si="8">AB106/(41.868/1000)</f>
        <v>330.19870800912582</v>
      </c>
      <c r="AC39" s="193">
        <v>662.76300000000003</v>
      </c>
      <c r="AD39" s="193">
        <v>122.161</v>
      </c>
      <c r="AE39" s="193">
        <v>177.57599999999999</v>
      </c>
      <c r="AF39" s="193">
        <v>208.87800000000001</v>
      </c>
      <c r="AG39" s="193">
        <v>37.508400000000002</v>
      </c>
      <c r="AH39" s="193">
        <v>91.076599999999999</v>
      </c>
      <c r="AI39" s="193">
        <v>1102.04</v>
      </c>
      <c r="AJ39" s="194">
        <f t="shared" si="5"/>
        <v>16.951735287928145</v>
      </c>
      <c r="AK39" s="194">
        <f t="shared" si="5"/>
        <v>1.7629242572445643</v>
      </c>
      <c r="AL39" s="194">
        <f t="shared" si="5"/>
        <v>0.13541022212146533</v>
      </c>
      <c r="AM39" s="194">
        <f t="shared" si="5"/>
        <v>14.056767687822076</v>
      </c>
      <c r="AN39" s="194">
        <f t="shared" si="5"/>
        <v>32.960074882992437</v>
      </c>
      <c r="AO39" s="194">
        <f t="shared" si="5"/>
        <v>8.9072375438702771</v>
      </c>
    </row>
    <row r="40" spans="1:41" ht="14.45" customHeight="1" x14ac:dyDescent="0.25">
      <c r="A40" s="181"/>
      <c r="B40" s="181"/>
      <c r="C40" s="244" t="s">
        <v>63</v>
      </c>
      <c r="D40" s="245"/>
      <c r="E40" s="195">
        <v>1.86239</v>
      </c>
      <c r="F40" s="195">
        <v>0.42235500000000004</v>
      </c>
      <c r="G40" s="195">
        <v>0.68161799999999995</v>
      </c>
      <c r="H40" s="196">
        <f t="shared" si="6"/>
        <v>16.153934767501724</v>
      </c>
      <c r="I40" s="195">
        <v>0.44135799999999997</v>
      </c>
      <c r="J40" s="195">
        <v>2.0743299999999998</v>
      </c>
      <c r="K40" s="195">
        <v>0</v>
      </c>
      <c r="L40" s="195">
        <v>1.1973800000000001</v>
      </c>
      <c r="M40" s="195">
        <v>0.25731399999999999</v>
      </c>
      <c r="N40" s="195">
        <v>6.1553500000000003</v>
      </c>
      <c r="O40" s="195">
        <v>1.1014299999999999</v>
      </c>
      <c r="P40" s="195">
        <v>15.1805</v>
      </c>
      <c r="Q40" s="195">
        <v>0</v>
      </c>
      <c r="R40" s="195">
        <v>0.22583900000000001</v>
      </c>
      <c r="S40" s="195">
        <v>2.1705100000000002</v>
      </c>
      <c r="T40" s="195">
        <v>0.88774200000000003</v>
      </c>
      <c r="U40" s="196">
        <f t="shared" si="7"/>
        <v>0</v>
      </c>
      <c r="V40" s="195">
        <v>0</v>
      </c>
      <c r="W40" s="195">
        <v>0.57146200000000003</v>
      </c>
      <c r="X40" s="195">
        <v>0</v>
      </c>
      <c r="Y40" s="195">
        <v>0.39375599999999999</v>
      </c>
      <c r="Z40" s="195">
        <v>0</v>
      </c>
      <c r="AA40" s="195">
        <v>0.79421699999999984</v>
      </c>
      <c r="AB40" s="196">
        <f t="shared" si="8"/>
        <v>1.1872064514375062</v>
      </c>
      <c r="AC40" s="195">
        <v>7.9728700000000003</v>
      </c>
      <c r="AD40" s="195">
        <v>0</v>
      </c>
      <c r="AE40" s="195">
        <v>0</v>
      </c>
      <c r="AF40" s="195">
        <v>2.2380100000000001</v>
      </c>
      <c r="AG40" s="195">
        <v>0</v>
      </c>
      <c r="AH40" s="195">
        <v>1.1424099999999999</v>
      </c>
      <c r="AI40" s="195">
        <v>3.5317699999999999</v>
      </c>
      <c r="AJ40" s="196">
        <f t="shared" si="5"/>
        <v>1.9495963504346989</v>
      </c>
      <c r="AK40" s="196">
        <f t="shared" si="5"/>
        <v>0</v>
      </c>
      <c r="AL40" s="196">
        <f t="shared" si="5"/>
        <v>0</v>
      </c>
      <c r="AM40" s="196">
        <f t="shared" si="5"/>
        <v>1.7729530906659021</v>
      </c>
      <c r="AN40" s="196">
        <f t="shared" si="5"/>
        <v>2.4684723416451706</v>
      </c>
      <c r="AO40" s="196">
        <f t="shared" si="5"/>
        <v>0.7854710041081493</v>
      </c>
    </row>
    <row r="41" spans="1:41" x14ac:dyDescent="0.25">
      <c r="A41" s="181"/>
      <c r="B41" s="181"/>
      <c r="C41" s="244" t="s">
        <v>52</v>
      </c>
      <c r="D41" s="245"/>
      <c r="E41" s="195">
        <v>94.180099999999996</v>
      </c>
      <c r="F41" s="195">
        <v>115.82</v>
      </c>
      <c r="G41" s="195">
        <v>67.180300000000003</v>
      </c>
      <c r="H41" s="196">
        <f t="shared" si="6"/>
        <v>98.938806315460056</v>
      </c>
      <c r="I41" s="195">
        <v>16.9053</v>
      </c>
      <c r="J41" s="195">
        <v>79.688800000000001</v>
      </c>
      <c r="K41" s="195">
        <v>525.72400000000005</v>
      </c>
      <c r="L41" s="195">
        <v>73.124099999999999</v>
      </c>
      <c r="M41" s="195">
        <v>20.044699999999999</v>
      </c>
      <c r="N41" s="195">
        <v>581.005</v>
      </c>
      <c r="O41" s="195">
        <v>100.468</v>
      </c>
      <c r="P41" s="195">
        <v>704.62699999999995</v>
      </c>
      <c r="Q41" s="195">
        <v>114.05399999999999</v>
      </c>
      <c r="R41" s="195">
        <v>43.346699999999998</v>
      </c>
      <c r="S41" s="195">
        <v>79.248199999999997</v>
      </c>
      <c r="T41" s="195">
        <v>52.062100000000008</v>
      </c>
      <c r="U41" s="196">
        <f t="shared" si="7"/>
        <v>2.3130334839218891</v>
      </c>
      <c r="V41" s="195">
        <v>376.62700000000001</v>
      </c>
      <c r="W41" s="195">
        <v>30.936499999999995</v>
      </c>
      <c r="X41" s="195">
        <v>4.2368499999999996</v>
      </c>
      <c r="Y41" s="195">
        <v>20.6906</v>
      </c>
      <c r="Z41" s="195">
        <v>3.1454399999999993</v>
      </c>
      <c r="AA41" s="195">
        <v>133.83099999999999</v>
      </c>
      <c r="AB41" s="196">
        <f t="shared" si="8"/>
        <v>323.3338030892005</v>
      </c>
      <c r="AC41" s="195">
        <v>418.94799999999992</v>
      </c>
      <c r="AD41" s="195">
        <v>85.417900000000003</v>
      </c>
      <c r="AE41" s="195">
        <v>58.449899999999992</v>
      </c>
      <c r="AF41" s="195">
        <v>201.41300000000004</v>
      </c>
      <c r="AG41" s="195">
        <v>28.602499999999999</v>
      </c>
      <c r="AH41" s="195">
        <v>46.270200000000003</v>
      </c>
      <c r="AI41" s="195">
        <v>556.45500000000004</v>
      </c>
      <c r="AJ41" s="196">
        <f t="shared" si="5"/>
        <v>6.0983488483281638</v>
      </c>
      <c r="AK41" s="196">
        <f t="shared" si="5"/>
        <v>1.7629242572445643</v>
      </c>
      <c r="AL41" s="196">
        <f t="shared" si="5"/>
        <v>0.13541022212146533</v>
      </c>
      <c r="AM41" s="196">
        <f t="shared" si="5"/>
        <v>9.6592318115298301</v>
      </c>
      <c r="AN41" s="196">
        <f t="shared" si="5"/>
        <v>21.091660030647073</v>
      </c>
      <c r="AO41" s="196">
        <f t="shared" si="5"/>
        <v>3.2651937561196562</v>
      </c>
    </row>
    <row r="42" spans="1:41" x14ac:dyDescent="0.25">
      <c r="A42" s="181"/>
      <c r="B42" s="181"/>
      <c r="C42" s="244" t="s">
        <v>64</v>
      </c>
      <c r="D42" s="245"/>
      <c r="E42" s="195">
        <v>40.871499999999997</v>
      </c>
      <c r="F42" s="195">
        <v>60.680900000000001</v>
      </c>
      <c r="G42" s="195">
        <v>8.0901999999999994</v>
      </c>
      <c r="H42" s="196">
        <f t="shared" si="6"/>
        <v>41.354351690201412</v>
      </c>
      <c r="I42" s="195">
        <v>0</v>
      </c>
      <c r="J42" s="195">
        <v>83.727400000000003</v>
      </c>
      <c r="K42" s="195">
        <v>628.25199999999995</v>
      </c>
      <c r="L42" s="195">
        <v>25.121300000000002</v>
      </c>
      <c r="M42" s="195">
        <v>2.4608300000000001</v>
      </c>
      <c r="N42" s="195">
        <v>94.358900000000006</v>
      </c>
      <c r="O42" s="195">
        <v>1.7144200000000001</v>
      </c>
      <c r="P42" s="195">
        <v>310.95400000000001</v>
      </c>
      <c r="Q42" s="195">
        <v>9.5060900000000004</v>
      </c>
      <c r="R42" s="195">
        <v>14.5296</v>
      </c>
      <c r="S42" s="195">
        <v>80.479600000000005</v>
      </c>
      <c r="T42" s="195">
        <v>26.669899999999998</v>
      </c>
      <c r="U42" s="196">
        <f t="shared" si="7"/>
        <v>0</v>
      </c>
      <c r="V42" s="195">
        <v>598.34900000000005</v>
      </c>
      <c r="W42" s="195">
        <v>16.463999999999999</v>
      </c>
      <c r="X42" s="195">
        <v>3.8532899999999994</v>
      </c>
      <c r="Y42" s="195">
        <v>10.816800000000001</v>
      </c>
      <c r="Z42" s="195">
        <v>0</v>
      </c>
      <c r="AA42" s="195">
        <v>137.154</v>
      </c>
      <c r="AB42" s="196">
        <f t="shared" si="8"/>
        <v>2.195047146019713</v>
      </c>
      <c r="AC42" s="195">
        <v>194.62600000000003</v>
      </c>
      <c r="AD42" s="195">
        <v>17.145399999999999</v>
      </c>
      <c r="AE42" s="195">
        <v>109.32899999999999</v>
      </c>
      <c r="AF42" s="195">
        <v>1.8255199999999998</v>
      </c>
      <c r="AG42" s="195">
        <v>3.2671300000000003</v>
      </c>
      <c r="AH42" s="195">
        <v>34.602499999999999</v>
      </c>
      <c r="AI42" s="195">
        <v>542.05399999999997</v>
      </c>
      <c r="AJ42" s="196">
        <f t="shared" si="5"/>
        <v>0</v>
      </c>
      <c r="AK42" s="196">
        <f t="shared" si="5"/>
        <v>0</v>
      </c>
      <c r="AL42" s="196">
        <f t="shared" si="5"/>
        <v>0</v>
      </c>
      <c r="AM42" s="196">
        <f t="shared" si="5"/>
        <v>0.15226090986132093</v>
      </c>
      <c r="AN42" s="196">
        <f t="shared" si="5"/>
        <v>6.9012257394643708</v>
      </c>
      <c r="AO42" s="196">
        <f t="shared" si="5"/>
        <v>0</v>
      </c>
    </row>
    <row r="43" spans="1:41" x14ac:dyDescent="0.25">
      <c r="A43" s="181"/>
      <c r="B43" s="180"/>
      <c r="C43" s="244" t="s">
        <v>51</v>
      </c>
      <c r="D43" s="245"/>
      <c r="E43" s="195">
        <v>16.404399999999999</v>
      </c>
      <c r="F43" s="195">
        <v>33.985599999999998</v>
      </c>
      <c r="G43" s="195">
        <v>1.7023900000000001</v>
      </c>
      <c r="H43" s="196">
        <f t="shared" si="6"/>
        <v>0</v>
      </c>
      <c r="I43" s="195">
        <v>0</v>
      </c>
      <c r="J43" s="195">
        <v>0</v>
      </c>
      <c r="K43" s="195">
        <v>235.54599999999999</v>
      </c>
      <c r="L43" s="195">
        <v>3.0391300000000001</v>
      </c>
      <c r="M43" s="195">
        <v>0.42535000000000001</v>
      </c>
      <c r="N43" s="195">
        <v>50.605400000000003</v>
      </c>
      <c r="O43" s="195">
        <v>0</v>
      </c>
      <c r="P43" s="195">
        <v>197.346</v>
      </c>
      <c r="Q43" s="195">
        <v>16.189</v>
      </c>
      <c r="R43" s="195">
        <v>6.2027799999999997</v>
      </c>
      <c r="S43" s="195">
        <v>9.4433500000000006</v>
      </c>
      <c r="T43" s="195">
        <v>4.1665400000000004</v>
      </c>
      <c r="U43" s="196">
        <f t="shared" si="7"/>
        <v>0.43415165537542461</v>
      </c>
      <c r="V43" s="195">
        <v>145.416</v>
      </c>
      <c r="W43" s="195">
        <v>0</v>
      </c>
      <c r="X43" s="195">
        <v>1.6174299999999999</v>
      </c>
      <c r="Y43" s="195">
        <v>0.91680499999999998</v>
      </c>
      <c r="Z43" s="195">
        <v>0.53669100000000003</v>
      </c>
      <c r="AA43" s="195">
        <v>34.077399999999997</v>
      </c>
      <c r="AB43" s="196">
        <f t="shared" si="8"/>
        <v>3.4826513224680795</v>
      </c>
      <c r="AC43" s="195">
        <v>41.216000000000001</v>
      </c>
      <c r="AD43" s="195">
        <v>19.5976</v>
      </c>
      <c r="AE43" s="195">
        <v>9.79758</v>
      </c>
      <c r="AF43" s="195">
        <v>3.4014200000000003</v>
      </c>
      <c r="AG43" s="195">
        <v>5.6387400000000003</v>
      </c>
      <c r="AH43" s="195">
        <v>9.0614399999999993</v>
      </c>
      <c r="AI43" s="195">
        <v>0</v>
      </c>
      <c r="AJ43" s="196">
        <f t="shared" si="5"/>
        <v>8.9037900891652804</v>
      </c>
      <c r="AK43" s="196">
        <f t="shared" si="5"/>
        <v>0</v>
      </c>
      <c r="AL43" s="196">
        <f t="shared" si="5"/>
        <v>0</v>
      </c>
      <c r="AM43" s="196">
        <f t="shared" si="5"/>
        <v>2.4723218757650218</v>
      </c>
      <c r="AN43" s="196">
        <f t="shared" si="5"/>
        <v>2.4987167712358223</v>
      </c>
      <c r="AO43" s="196">
        <f t="shared" si="5"/>
        <v>4.8565727836424699</v>
      </c>
    </row>
    <row r="44" spans="1:41" x14ac:dyDescent="0.25">
      <c r="A44" s="181"/>
      <c r="B44" s="179" t="s">
        <v>65</v>
      </c>
      <c r="C44" s="260"/>
      <c r="D44" s="261"/>
      <c r="E44" s="193">
        <v>104.621</v>
      </c>
      <c r="F44" s="193">
        <v>242.97999999999996</v>
      </c>
      <c r="G44" s="193">
        <v>60.268700000000003</v>
      </c>
      <c r="H44" s="194">
        <f t="shared" si="6"/>
        <v>167.08372321758009</v>
      </c>
      <c r="I44" s="193">
        <v>73.044499999999999</v>
      </c>
      <c r="J44" s="193">
        <v>105.068</v>
      </c>
      <c r="K44" s="193">
        <v>889.44200000000001</v>
      </c>
      <c r="L44" s="193">
        <v>66.163200000000003</v>
      </c>
      <c r="M44" s="193">
        <v>1.58474</v>
      </c>
      <c r="N44" s="193">
        <v>1796.1800000000003</v>
      </c>
      <c r="O44" s="193">
        <v>51.687399999999997</v>
      </c>
      <c r="P44" s="193">
        <v>3158.45</v>
      </c>
      <c r="Q44" s="193">
        <v>350.16800000000001</v>
      </c>
      <c r="R44" s="193">
        <v>78.819000000000003</v>
      </c>
      <c r="S44" s="193">
        <v>79.540499999999994</v>
      </c>
      <c r="T44" s="193">
        <v>70.471000000000004</v>
      </c>
      <c r="U44" s="194">
        <f t="shared" si="7"/>
        <v>2.0895181558140719</v>
      </c>
      <c r="V44" s="193">
        <v>1875.1899999999998</v>
      </c>
      <c r="W44" s="193">
        <v>1.8822700000000001</v>
      </c>
      <c r="X44" s="193">
        <v>36.613100000000003</v>
      </c>
      <c r="Y44" s="193">
        <v>4.0376799999999999</v>
      </c>
      <c r="Z44" s="193">
        <v>15.4565</v>
      </c>
      <c r="AA44" s="193">
        <v>594.33699999999999</v>
      </c>
      <c r="AB44" s="194">
        <f t="shared" si="8"/>
        <v>292.09829317525208</v>
      </c>
      <c r="AC44" s="193">
        <v>139.65</v>
      </c>
      <c r="AD44" s="193">
        <v>284.529</v>
      </c>
      <c r="AE44" s="193">
        <v>38.157499999999999</v>
      </c>
      <c r="AF44" s="193">
        <v>146.23500000000001</v>
      </c>
      <c r="AG44" s="193">
        <v>27.989300000000004</v>
      </c>
      <c r="AH44" s="193">
        <v>69.878900000000002</v>
      </c>
      <c r="AI44" s="193">
        <v>734.00900000000001</v>
      </c>
      <c r="AJ44" s="194">
        <f t="shared" si="5"/>
        <v>18.713601569663268</v>
      </c>
      <c r="AK44" s="194">
        <f t="shared" si="5"/>
        <v>3.408322735914652</v>
      </c>
      <c r="AL44" s="194">
        <f t="shared" si="5"/>
        <v>0.4155244326397291</v>
      </c>
      <c r="AM44" s="194">
        <f t="shared" si="5"/>
        <v>18.675658661649859</v>
      </c>
      <c r="AN44" s="194">
        <f t="shared" si="5"/>
        <v>40.828461128095491</v>
      </c>
      <c r="AO44" s="194">
        <f t="shared" si="5"/>
        <v>6.3127125685725476</v>
      </c>
    </row>
    <row r="45" spans="1:41" x14ac:dyDescent="0.25">
      <c r="A45" s="181"/>
      <c r="B45" s="181"/>
      <c r="C45" s="244" t="s">
        <v>52</v>
      </c>
      <c r="D45" s="245"/>
      <c r="E45" s="195">
        <v>104.30900000000001</v>
      </c>
      <c r="F45" s="195">
        <v>242.14400000000001</v>
      </c>
      <c r="G45" s="195">
        <v>60.268700000000003</v>
      </c>
      <c r="H45" s="196">
        <f t="shared" si="6"/>
        <v>166.91966758734807</v>
      </c>
      <c r="I45" s="195">
        <v>73.044499999999999</v>
      </c>
      <c r="J45" s="195">
        <v>104.813</v>
      </c>
      <c r="K45" s="195">
        <v>886.94900000000007</v>
      </c>
      <c r="L45" s="195">
        <v>66.057900000000004</v>
      </c>
      <c r="M45" s="195">
        <v>1.58474</v>
      </c>
      <c r="N45" s="195">
        <v>1791.63</v>
      </c>
      <c r="O45" s="195">
        <v>51.687399999999997</v>
      </c>
      <c r="P45" s="195">
        <v>3151.28</v>
      </c>
      <c r="Q45" s="195">
        <v>349.99</v>
      </c>
      <c r="R45" s="195">
        <v>78.717699999999994</v>
      </c>
      <c r="S45" s="195">
        <v>79.263900000000007</v>
      </c>
      <c r="T45" s="195">
        <v>70.276499999999999</v>
      </c>
      <c r="U45" s="196">
        <f t="shared" si="7"/>
        <v>2.0895181558140719</v>
      </c>
      <c r="V45" s="195">
        <v>1870.64</v>
      </c>
      <c r="W45" s="195">
        <v>1.8822700000000001</v>
      </c>
      <c r="X45" s="195">
        <v>36.425199999999997</v>
      </c>
      <c r="Y45" s="195">
        <v>4.0376799999999999</v>
      </c>
      <c r="Z45" s="195">
        <v>15.4565</v>
      </c>
      <c r="AA45" s="195">
        <v>590.64099999999996</v>
      </c>
      <c r="AB45" s="196">
        <f t="shared" si="8"/>
        <v>292.08909280368721</v>
      </c>
      <c r="AC45" s="195">
        <v>139.309</v>
      </c>
      <c r="AD45" s="195">
        <v>283.37299999999999</v>
      </c>
      <c r="AE45" s="195">
        <v>38.118299999999998</v>
      </c>
      <c r="AF45" s="195">
        <v>146.23500000000001</v>
      </c>
      <c r="AG45" s="195">
        <v>27.989300000000004</v>
      </c>
      <c r="AH45" s="195">
        <v>69.734200000000001</v>
      </c>
      <c r="AI45" s="195">
        <v>730.68399999999997</v>
      </c>
      <c r="AJ45" s="196">
        <f t="shared" si="5"/>
        <v>18.713601569663268</v>
      </c>
      <c r="AK45" s="196">
        <f t="shared" si="5"/>
        <v>3.408322735914652</v>
      </c>
      <c r="AL45" s="196">
        <f t="shared" si="5"/>
        <v>0.4155244326397291</v>
      </c>
      <c r="AM45" s="196">
        <f t="shared" si="5"/>
        <v>18.674528562085616</v>
      </c>
      <c r="AN45" s="196">
        <f t="shared" si="5"/>
        <v>40.777239365346176</v>
      </c>
      <c r="AO45" s="196">
        <f t="shared" si="5"/>
        <v>6.3127125685725476</v>
      </c>
    </row>
    <row r="46" spans="1:41" x14ac:dyDescent="0.25">
      <c r="A46" s="181"/>
      <c r="B46" s="180"/>
      <c r="C46" s="244" t="s">
        <v>76</v>
      </c>
      <c r="D46" s="245"/>
      <c r="E46" s="195">
        <v>0.312027</v>
      </c>
      <c r="F46" s="195">
        <v>0.83612799999999998</v>
      </c>
      <c r="G46" s="195">
        <v>0</v>
      </c>
      <c r="H46" s="196">
        <f t="shared" si="6"/>
        <v>0.16405563023201325</v>
      </c>
      <c r="I46" s="195">
        <v>0</v>
      </c>
      <c r="J46" s="195">
        <v>0.25505499999999998</v>
      </c>
      <c r="K46" s="195">
        <v>2.4923199999999999</v>
      </c>
      <c r="L46" s="195">
        <v>0.105294</v>
      </c>
      <c r="M46" s="195">
        <v>0</v>
      </c>
      <c r="N46" s="195">
        <v>4.5461099999999997</v>
      </c>
      <c r="O46" s="195">
        <v>0</v>
      </c>
      <c r="P46" s="195">
        <v>7.1721300000000001</v>
      </c>
      <c r="Q46" s="195">
        <v>0.17752100000000001</v>
      </c>
      <c r="R46" s="195">
        <v>0.101296</v>
      </c>
      <c r="S46" s="195">
        <v>0.27662100000000001</v>
      </c>
      <c r="T46" s="195">
        <v>0.19450400000000004</v>
      </c>
      <c r="U46" s="196">
        <f t="shared" si="7"/>
        <v>0</v>
      </c>
      <c r="V46" s="195">
        <v>4.5507799999999996</v>
      </c>
      <c r="W46" s="195">
        <v>0</v>
      </c>
      <c r="X46" s="195">
        <v>0.18791200000000002</v>
      </c>
      <c r="Y46" s="195">
        <v>0</v>
      </c>
      <c r="Z46" s="195">
        <v>0</v>
      </c>
      <c r="AA46" s="195">
        <v>3.6965599999999998</v>
      </c>
      <c r="AB46" s="196">
        <f t="shared" si="8"/>
        <v>9.2003715648871515E-3</v>
      </c>
      <c r="AC46" s="195">
        <v>0.34182000000000001</v>
      </c>
      <c r="AD46" s="195">
        <v>1.1560299999999999</v>
      </c>
      <c r="AE46" s="195">
        <v>3.9203000000000002E-2</v>
      </c>
      <c r="AF46" s="195">
        <v>0</v>
      </c>
      <c r="AG46" s="195">
        <v>0</v>
      </c>
      <c r="AH46" s="195">
        <v>0.14474000000000001</v>
      </c>
      <c r="AI46" s="195">
        <v>3.3247999999999998</v>
      </c>
      <c r="AJ46" s="196">
        <f t="shared" si="5"/>
        <v>0</v>
      </c>
      <c r="AK46" s="196">
        <f t="shared" si="5"/>
        <v>0</v>
      </c>
      <c r="AL46" s="196">
        <f t="shared" si="5"/>
        <v>0</v>
      </c>
      <c r="AM46" s="196">
        <f t="shared" si="5"/>
        <v>1.1300995642429864E-3</v>
      </c>
      <c r="AN46" s="196">
        <f t="shared" si="5"/>
        <v>5.1221762749313358E-2</v>
      </c>
      <c r="AO46" s="196">
        <f t="shared" si="5"/>
        <v>0</v>
      </c>
    </row>
    <row r="47" spans="1:41" x14ac:dyDescent="0.25">
      <c r="A47" s="181"/>
      <c r="B47" s="179" t="s">
        <v>77</v>
      </c>
      <c r="C47" s="260"/>
      <c r="D47" s="261"/>
      <c r="E47" s="193">
        <v>191.17500000000001</v>
      </c>
      <c r="F47" s="193">
        <v>211.69200000000001</v>
      </c>
      <c r="G47" s="193">
        <v>69.706500000000005</v>
      </c>
      <c r="H47" s="194">
        <f t="shared" si="6"/>
        <v>173.46719073258001</v>
      </c>
      <c r="I47" s="193">
        <v>16.549600000000002</v>
      </c>
      <c r="J47" s="193">
        <v>162.249</v>
      </c>
      <c r="K47" s="193">
        <v>1631.26</v>
      </c>
      <c r="L47" s="193">
        <v>122.37600000000002</v>
      </c>
      <c r="M47" s="193">
        <v>23.319099999999999</v>
      </c>
      <c r="N47" s="193">
        <v>641.56799999999998</v>
      </c>
      <c r="O47" s="193">
        <v>113.639</v>
      </c>
      <c r="P47" s="193">
        <v>1254.0899999999999</v>
      </c>
      <c r="Q47" s="193">
        <v>143.27500000000001</v>
      </c>
      <c r="R47" s="193">
        <v>59.47829999999999</v>
      </c>
      <c r="S47" s="193">
        <v>149.91399999999999</v>
      </c>
      <c r="T47" s="193">
        <v>85.399799999999999</v>
      </c>
      <c r="U47" s="194">
        <f t="shared" si="7"/>
        <v>3.8916071349842367</v>
      </c>
      <c r="V47" s="193">
        <v>1078.92</v>
      </c>
      <c r="W47" s="193">
        <v>49.835899999999995</v>
      </c>
      <c r="X47" s="193">
        <v>10.366099999999999</v>
      </c>
      <c r="Y47" s="193">
        <v>35.916600000000003</v>
      </c>
      <c r="Z47" s="193">
        <v>5.6474700000000002</v>
      </c>
      <c r="AA47" s="193">
        <v>352.74799999999999</v>
      </c>
      <c r="AB47" s="194">
        <f t="shared" si="8"/>
        <v>200.47887209771102</v>
      </c>
      <c r="AC47" s="193">
        <v>650.54499999999996</v>
      </c>
      <c r="AD47" s="193">
        <v>126.10900000000001</v>
      </c>
      <c r="AE47" s="193">
        <v>168.102</v>
      </c>
      <c r="AF47" s="193">
        <v>182.46700000000001</v>
      </c>
      <c r="AG47" s="193">
        <v>37.222299999999997</v>
      </c>
      <c r="AH47" s="193">
        <v>84.257999999999996</v>
      </c>
      <c r="AI47" s="193">
        <v>1186.78</v>
      </c>
      <c r="AJ47" s="194">
        <f t="shared" si="5"/>
        <v>13.331361918829337</v>
      </c>
      <c r="AK47" s="194">
        <f t="shared" si="5"/>
        <v>10.040102001022385</v>
      </c>
      <c r="AL47" s="194">
        <f t="shared" si="5"/>
        <v>0.12819057563190225</v>
      </c>
      <c r="AM47" s="194">
        <f t="shared" si="5"/>
        <v>13.082612417871625</v>
      </c>
      <c r="AN47" s="194">
        <f t="shared" si="5"/>
        <v>37.708671207532717</v>
      </c>
      <c r="AO47" s="194">
        <f t="shared" si="5"/>
        <v>5.723678068276544</v>
      </c>
    </row>
    <row r="48" spans="1:41" ht="14.45" customHeight="1" x14ac:dyDescent="0.25">
      <c r="A48" s="181"/>
      <c r="B48" s="181"/>
      <c r="C48" s="244" t="s">
        <v>63</v>
      </c>
      <c r="D48" s="245"/>
      <c r="E48" s="195">
        <v>3.74472</v>
      </c>
      <c r="F48" s="195">
        <v>5.7578899999999995E-2</v>
      </c>
      <c r="G48" s="195">
        <v>0.34392200000000001</v>
      </c>
      <c r="H48" s="196">
        <f t="shared" si="6"/>
        <v>15.54740458872916</v>
      </c>
      <c r="I48" s="195">
        <v>0.19308600000000001</v>
      </c>
      <c r="J48" s="195">
        <v>1.83473</v>
      </c>
      <c r="K48" s="195">
        <v>0</v>
      </c>
      <c r="L48" s="195">
        <v>1.5137</v>
      </c>
      <c r="M48" s="195">
        <v>0.78289399999999998</v>
      </c>
      <c r="N48" s="195">
        <v>3.3482100000000004</v>
      </c>
      <c r="O48" s="195">
        <v>3.8756400000000002</v>
      </c>
      <c r="P48" s="195">
        <v>26.893699999999999</v>
      </c>
      <c r="Q48" s="195">
        <v>0</v>
      </c>
      <c r="R48" s="195">
        <v>0.11885700000000002</v>
      </c>
      <c r="S48" s="195">
        <v>5.4078499999999998</v>
      </c>
      <c r="T48" s="195">
        <v>0.50015900000000002</v>
      </c>
      <c r="U48" s="196">
        <f t="shared" si="7"/>
        <v>0</v>
      </c>
      <c r="V48" s="195">
        <v>0</v>
      </c>
      <c r="W48" s="195">
        <v>1.33283</v>
      </c>
      <c r="X48" s="195">
        <v>0</v>
      </c>
      <c r="Y48" s="195">
        <v>3.7587100000000002</v>
      </c>
      <c r="Z48" s="195">
        <v>0</v>
      </c>
      <c r="AA48" s="195">
        <v>0.46866699999999994</v>
      </c>
      <c r="AB48" s="196">
        <f t="shared" si="8"/>
        <v>1.5008388360762268</v>
      </c>
      <c r="AC48" s="195">
        <v>8.2159499999999994</v>
      </c>
      <c r="AD48" s="195">
        <v>0</v>
      </c>
      <c r="AE48" s="195">
        <v>0</v>
      </c>
      <c r="AF48" s="195">
        <v>1.8461100000000001</v>
      </c>
      <c r="AG48" s="195">
        <v>0</v>
      </c>
      <c r="AH48" s="195">
        <v>0.69175399999999998</v>
      </c>
      <c r="AI48" s="195">
        <v>1.9898199999999999</v>
      </c>
      <c r="AJ48" s="196">
        <f t="shared" si="5"/>
        <v>0.59987580013375363</v>
      </c>
      <c r="AK48" s="196">
        <f t="shared" si="5"/>
        <v>0</v>
      </c>
      <c r="AL48" s="196">
        <f t="shared" si="5"/>
        <v>0</v>
      </c>
      <c r="AM48" s="196">
        <f t="shared" si="5"/>
        <v>0.54552402789720067</v>
      </c>
      <c r="AN48" s="196">
        <f t="shared" si="5"/>
        <v>0.7595299512754371</v>
      </c>
      <c r="AO48" s="196">
        <f t="shared" si="5"/>
        <v>0.24168338587943056</v>
      </c>
    </row>
    <row r="49" spans="1:41" ht="14.45" customHeight="1" x14ac:dyDescent="0.25">
      <c r="A49" s="181"/>
      <c r="B49" s="181"/>
      <c r="C49" s="244" t="s">
        <v>67</v>
      </c>
      <c r="D49" s="245"/>
      <c r="E49" s="195">
        <v>58.873100000000001</v>
      </c>
      <c r="F49" s="195">
        <v>13.370000000000001</v>
      </c>
      <c r="G49" s="195">
        <v>11.733700000000001</v>
      </c>
      <c r="H49" s="196">
        <f t="shared" si="6"/>
        <v>12.670790049083406</v>
      </c>
      <c r="I49" s="195">
        <v>0</v>
      </c>
      <c r="J49" s="195">
        <v>48.8005</v>
      </c>
      <c r="K49" s="195">
        <v>432.32299999999998</v>
      </c>
      <c r="L49" s="195">
        <v>52.363799999999991</v>
      </c>
      <c r="M49" s="195">
        <v>10.1267</v>
      </c>
      <c r="N49" s="195">
        <v>0</v>
      </c>
      <c r="O49" s="195">
        <v>48.463999999999999</v>
      </c>
      <c r="P49" s="195">
        <v>150.74100000000001</v>
      </c>
      <c r="Q49" s="195">
        <v>0</v>
      </c>
      <c r="R49" s="195">
        <v>5.1549899999999997</v>
      </c>
      <c r="S49" s="195">
        <v>24.864200000000004</v>
      </c>
      <c r="T49" s="195">
        <v>0</v>
      </c>
      <c r="U49" s="196">
        <f t="shared" si="7"/>
        <v>2.6795325862552821</v>
      </c>
      <c r="V49" s="195">
        <v>9.2896800000000006</v>
      </c>
      <c r="W49" s="195">
        <v>31.954499999999999</v>
      </c>
      <c r="X49" s="195">
        <v>3.3484699999999998</v>
      </c>
      <c r="Y49" s="195">
        <v>16.439299999999999</v>
      </c>
      <c r="Z49" s="195">
        <v>0</v>
      </c>
      <c r="AA49" s="195">
        <v>69.703100000000006</v>
      </c>
      <c r="AB49" s="196">
        <f t="shared" si="8"/>
        <v>15.60783171639163</v>
      </c>
      <c r="AC49" s="195">
        <v>102.456</v>
      </c>
      <c r="AD49" s="195">
        <v>1.31362</v>
      </c>
      <c r="AE49" s="195">
        <v>40.537399999999998</v>
      </c>
      <c r="AF49" s="195">
        <v>81.117000000000004</v>
      </c>
      <c r="AG49" s="195">
        <v>4.5822500000000002</v>
      </c>
      <c r="AH49" s="195">
        <v>28.317399999999999</v>
      </c>
      <c r="AI49" s="195">
        <v>46.561799999999998</v>
      </c>
      <c r="AJ49" s="196">
        <f t="shared" si="5"/>
        <v>0</v>
      </c>
      <c r="AK49" s="196">
        <f t="shared" si="5"/>
        <v>5.3730000000000002</v>
      </c>
      <c r="AL49" s="196">
        <f t="shared" si="5"/>
        <v>0</v>
      </c>
      <c r="AM49" s="196">
        <f t="shared" si="5"/>
        <v>1.1715391229578678</v>
      </c>
      <c r="AN49" s="196">
        <f t="shared" si="5"/>
        <v>8.2502149613069662</v>
      </c>
      <c r="AO49" s="196">
        <f t="shared" si="5"/>
        <v>0.16981943250214959</v>
      </c>
    </row>
    <row r="50" spans="1:41" x14ac:dyDescent="0.25">
      <c r="A50" s="181"/>
      <c r="B50" s="181"/>
      <c r="C50" s="244" t="s">
        <v>52</v>
      </c>
      <c r="D50" s="245"/>
      <c r="E50" s="195">
        <v>18.764399999999998</v>
      </c>
      <c r="F50" s="195">
        <v>33.3842</v>
      </c>
      <c r="G50" s="195">
        <v>41.317</v>
      </c>
      <c r="H50" s="196">
        <f t="shared" si="6"/>
        <v>20.68492608240226</v>
      </c>
      <c r="I50" s="195">
        <v>5.1242599999999996</v>
      </c>
      <c r="J50" s="195">
        <v>38.974400000000003</v>
      </c>
      <c r="K50" s="195">
        <v>109.91200000000001</v>
      </c>
      <c r="L50" s="195">
        <v>36.227899999999998</v>
      </c>
      <c r="M50" s="195">
        <v>8.2925400000000007</v>
      </c>
      <c r="N50" s="195">
        <v>368.53899999999999</v>
      </c>
      <c r="O50" s="195">
        <v>51.435099999999998</v>
      </c>
      <c r="P50" s="195">
        <v>440.14900000000006</v>
      </c>
      <c r="Q50" s="195">
        <v>107.973</v>
      </c>
      <c r="R50" s="195">
        <v>28.078199999999999</v>
      </c>
      <c r="S50" s="195">
        <v>30.6221</v>
      </c>
      <c r="T50" s="195">
        <v>22.330100000000002</v>
      </c>
      <c r="U50" s="196">
        <f t="shared" si="7"/>
        <v>1.145947037326597</v>
      </c>
      <c r="V50" s="195">
        <v>314.47399999999999</v>
      </c>
      <c r="W50" s="195">
        <v>8.3090399999999995</v>
      </c>
      <c r="X50" s="195">
        <v>0.93921500000000013</v>
      </c>
      <c r="Y50" s="195">
        <v>5.8216900000000003</v>
      </c>
      <c r="Z50" s="195">
        <v>5.1181200000000002</v>
      </c>
      <c r="AA50" s="195">
        <v>67.149600000000007</v>
      </c>
      <c r="AB50" s="196">
        <f t="shared" si="8"/>
        <v>160.18938605651553</v>
      </c>
      <c r="AC50" s="195">
        <v>212.69</v>
      </c>
      <c r="AD50" s="195">
        <v>61.6614</v>
      </c>
      <c r="AE50" s="195">
        <v>25.423200000000001</v>
      </c>
      <c r="AF50" s="195">
        <v>49.116599999999998</v>
      </c>
      <c r="AG50" s="195">
        <v>9.7534500000000008</v>
      </c>
      <c r="AH50" s="195">
        <v>16.4954</v>
      </c>
      <c r="AI50" s="195">
        <v>492.90300000000008</v>
      </c>
      <c r="AJ50" s="196">
        <f t="shared" si="5"/>
        <v>5.7732040980635215</v>
      </c>
      <c r="AK50" s="196">
        <f t="shared" si="5"/>
        <v>1.1164081747439067</v>
      </c>
      <c r="AL50" s="196">
        <f t="shared" si="5"/>
        <v>0.12819057563190225</v>
      </c>
      <c r="AM50" s="196">
        <f t="shared" si="5"/>
        <v>6.1169079226313698</v>
      </c>
      <c r="AN50" s="196">
        <f t="shared" si="5"/>
        <v>13.356729071240597</v>
      </c>
      <c r="AO50" s="196">
        <f t="shared" si="5"/>
        <v>2.0677513435275445</v>
      </c>
    </row>
    <row r="51" spans="1:41" x14ac:dyDescent="0.25">
      <c r="A51" s="181"/>
      <c r="B51" s="181"/>
      <c r="C51" s="244" t="s">
        <v>76</v>
      </c>
      <c r="D51" s="245"/>
      <c r="E51" s="195">
        <v>24.720300000000002</v>
      </c>
      <c r="F51" s="195">
        <v>50.46990000000001</v>
      </c>
      <c r="G51" s="195">
        <v>8.6613100000000003</v>
      </c>
      <c r="H51" s="196">
        <f t="shared" si="6"/>
        <v>24.858477501227512</v>
      </c>
      <c r="I51" s="195">
        <v>0</v>
      </c>
      <c r="J51" s="195">
        <v>68.823899999999995</v>
      </c>
      <c r="K51" s="195">
        <v>377.64800000000002</v>
      </c>
      <c r="L51" s="195">
        <v>24.598000000000003</v>
      </c>
      <c r="M51" s="195">
        <v>1.71532</v>
      </c>
      <c r="N51" s="195">
        <v>103.26400000000001</v>
      </c>
      <c r="O51" s="195">
        <v>1.3488599999999999</v>
      </c>
      <c r="P51" s="195">
        <v>364.04899999999998</v>
      </c>
      <c r="Q51" s="195">
        <v>14.584299999999999</v>
      </c>
      <c r="R51" s="195">
        <v>18.3354</v>
      </c>
      <c r="S51" s="195">
        <v>87.634200000000007</v>
      </c>
      <c r="T51" s="195">
        <v>23.262799999999999</v>
      </c>
      <c r="U51" s="196">
        <f t="shared" si="7"/>
        <v>0</v>
      </c>
      <c r="V51" s="195">
        <v>584.93399999999997</v>
      </c>
      <c r="W51" s="195">
        <v>6.8821000000000003</v>
      </c>
      <c r="X51" s="195">
        <v>1.3047599999999999</v>
      </c>
      <c r="Y51" s="195">
        <v>6.8928600000000007</v>
      </c>
      <c r="Z51" s="195">
        <v>0</v>
      </c>
      <c r="AA51" s="195">
        <v>177.964</v>
      </c>
      <c r="AB51" s="196">
        <f t="shared" si="8"/>
        <v>2.1493222762274606</v>
      </c>
      <c r="AC51" s="195">
        <v>215.01300000000001</v>
      </c>
      <c r="AD51" s="195">
        <v>21.490300000000001</v>
      </c>
      <c r="AE51" s="195">
        <v>96.449100000000001</v>
      </c>
      <c r="AF51" s="195">
        <v>0.68205000000000005</v>
      </c>
      <c r="AG51" s="195">
        <v>2.0394000000000001</v>
      </c>
      <c r="AH51" s="195">
        <v>27.515600000000003</v>
      </c>
      <c r="AI51" s="195">
        <v>568.03899999999999</v>
      </c>
      <c r="AJ51" s="196">
        <f t="shared" si="5"/>
        <v>0</v>
      </c>
      <c r="AK51" s="196">
        <f t="shared" si="5"/>
        <v>0</v>
      </c>
      <c r="AL51" s="196">
        <f t="shared" si="5"/>
        <v>0</v>
      </c>
      <c r="AM51" s="196">
        <f t="shared" si="5"/>
        <v>0.18784492426560739</v>
      </c>
      <c r="AN51" s="196">
        <f t="shared" si="5"/>
        <v>8.5140711923386547</v>
      </c>
      <c r="AO51" s="196">
        <f t="shared" si="5"/>
        <v>0</v>
      </c>
    </row>
    <row r="52" spans="1:41" ht="14.45" customHeight="1" x14ac:dyDescent="0.25">
      <c r="A52" s="181"/>
      <c r="B52" s="181"/>
      <c r="C52" s="244" t="s">
        <v>75</v>
      </c>
      <c r="D52" s="245"/>
      <c r="E52" s="195">
        <v>23.1892</v>
      </c>
      <c r="F52" s="195">
        <v>92.231200000000001</v>
      </c>
      <c r="G52" s="195">
        <v>3.0270100000000002</v>
      </c>
      <c r="H52" s="196">
        <f t="shared" si="6"/>
        <v>94.117553913640776</v>
      </c>
      <c r="I52" s="195">
        <v>2.1082100000000001</v>
      </c>
      <c r="J52" s="195">
        <v>1.9047499999999999</v>
      </c>
      <c r="K52" s="195">
        <v>654.15</v>
      </c>
      <c r="L52" s="195">
        <v>5.44231</v>
      </c>
      <c r="M52" s="195">
        <v>2.3407499999999999</v>
      </c>
      <c r="N52" s="195">
        <v>95.406099999999995</v>
      </c>
      <c r="O52" s="195">
        <v>8.5156899999999993</v>
      </c>
      <c r="P52" s="195">
        <v>183.70699999999999</v>
      </c>
      <c r="Q52" s="195">
        <v>14.927</v>
      </c>
      <c r="R52" s="195">
        <v>6.9537599999999999</v>
      </c>
      <c r="S52" s="195">
        <v>0</v>
      </c>
      <c r="T52" s="195">
        <v>38.513800000000003</v>
      </c>
      <c r="U52" s="196">
        <f t="shared" si="7"/>
        <v>0</v>
      </c>
      <c r="V52" s="195">
        <v>20.934200000000001</v>
      </c>
      <c r="W52" s="195">
        <v>1.3573599999999999</v>
      </c>
      <c r="X52" s="195">
        <v>2.89859</v>
      </c>
      <c r="Y52" s="195">
        <v>2.8762500000000002</v>
      </c>
      <c r="Z52" s="195">
        <v>0</v>
      </c>
      <c r="AA52" s="195">
        <v>29.058399999999999</v>
      </c>
      <c r="AB52" s="196">
        <f t="shared" si="8"/>
        <v>20.501035566685605</v>
      </c>
      <c r="AC52" s="195">
        <v>55.545999999999992</v>
      </c>
      <c r="AD52" s="195">
        <v>15.396399999999998</v>
      </c>
      <c r="AE52" s="195">
        <v>4.3692599999999997</v>
      </c>
      <c r="AF52" s="195">
        <v>49.269700000000007</v>
      </c>
      <c r="AG52" s="195">
        <v>13.986800000000002</v>
      </c>
      <c r="AH52" s="195">
        <v>3.2171099999999999</v>
      </c>
      <c r="AI52" s="195">
        <v>77.287099999999995</v>
      </c>
      <c r="AJ52" s="196">
        <f t="shared" si="5"/>
        <v>0.6093566512443942</v>
      </c>
      <c r="AK52" s="196">
        <f t="shared" si="5"/>
        <v>3.550693826278478</v>
      </c>
      <c r="AL52" s="196">
        <f t="shared" si="5"/>
        <v>0</v>
      </c>
      <c r="AM52" s="196">
        <f t="shared" si="5"/>
        <v>4.7346267778291242</v>
      </c>
      <c r="AN52" s="196">
        <f t="shared" si="5"/>
        <v>6.4984741509066888</v>
      </c>
      <c r="AO52" s="196">
        <f t="shared" si="5"/>
        <v>2.1737810758973284</v>
      </c>
    </row>
    <row r="53" spans="1:41" x14ac:dyDescent="0.25">
      <c r="A53" s="181"/>
      <c r="B53" s="181"/>
      <c r="C53" s="244" t="s">
        <v>51</v>
      </c>
      <c r="D53" s="245"/>
      <c r="E53" s="195">
        <v>2.4114599999999999</v>
      </c>
      <c r="F53" s="195">
        <v>21.2957</v>
      </c>
      <c r="G53" s="195">
        <v>0.84952899999999998</v>
      </c>
      <c r="H53" s="196">
        <f t="shared" si="6"/>
        <v>0</v>
      </c>
      <c r="I53" s="195">
        <v>0</v>
      </c>
      <c r="J53" s="195">
        <v>0</v>
      </c>
      <c r="K53" s="195">
        <v>43.205599999999997</v>
      </c>
      <c r="L53" s="195">
        <v>0.46290300000000001</v>
      </c>
      <c r="M53" s="195">
        <v>6.0892799999999997E-2</v>
      </c>
      <c r="N53" s="195">
        <v>42.3491</v>
      </c>
      <c r="O53" s="195">
        <v>0</v>
      </c>
      <c r="P53" s="195">
        <v>71.946399999999997</v>
      </c>
      <c r="Q53" s="195">
        <v>2.1357900000000001</v>
      </c>
      <c r="R53" s="195">
        <v>0.83704400000000012</v>
      </c>
      <c r="S53" s="195">
        <v>1.2187699999999999</v>
      </c>
      <c r="T53" s="195">
        <v>0.60190999999999995</v>
      </c>
      <c r="U53" s="196">
        <f t="shared" si="7"/>
        <v>6.6127511402358632E-2</v>
      </c>
      <c r="V53" s="195">
        <v>122.467</v>
      </c>
      <c r="W53" s="195">
        <v>0</v>
      </c>
      <c r="X53" s="195">
        <v>1.8751100000000001</v>
      </c>
      <c r="Y53" s="195">
        <v>0.12787100000000001</v>
      </c>
      <c r="Z53" s="195">
        <v>0.52935100000000002</v>
      </c>
      <c r="AA53" s="195">
        <v>5.1561700000000004</v>
      </c>
      <c r="AB53" s="196">
        <f t="shared" si="8"/>
        <v>0.53045764581457255</v>
      </c>
      <c r="AC53" s="195">
        <v>5.7485999999999997</v>
      </c>
      <c r="AD53" s="195">
        <v>2.9354399999999998</v>
      </c>
      <c r="AE53" s="195">
        <v>1.2508300000000001</v>
      </c>
      <c r="AF53" s="195">
        <v>0.43520799999999998</v>
      </c>
      <c r="AG53" s="195">
        <v>6.8603899999999998</v>
      </c>
      <c r="AH53" s="195">
        <v>1.12707</v>
      </c>
      <c r="AI53" s="195">
        <v>0</v>
      </c>
      <c r="AJ53" s="196">
        <f t="shared" si="5"/>
        <v>1.1746634032082472</v>
      </c>
      <c r="AK53" s="196">
        <f t="shared" si="5"/>
        <v>0</v>
      </c>
      <c r="AL53" s="196">
        <f t="shared" si="5"/>
        <v>0</v>
      </c>
      <c r="AM53" s="196">
        <f t="shared" si="5"/>
        <v>0.32616964229045492</v>
      </c>
      <c r="AN53" s="196">
        <f t="shared" si="5"/>
        <v>0.32965188046437427</v>
      </c>
      <c r="AO53" s="196">
        <f t="shared" si="5"/>
        <v>0.64072021654059852</v>
      </c>
    </row>
    <row r="54" spans="1:41" x14ac:dyDescent="0.25">
      <c r="A54" s="181"/>
      <c r="B54" s="181"/>
      <c r="C54" s="244" t="s">
        <v>53</v>
      </c>
      <c r="D54" s="245"/>
      <c r="E54" s="195">
        <v>59.472399999999993</v>
      </c>
      <c r="F54" s="195">
        <v>0.88382999999999989</v>
      </c>
      <c r="G54" s="195">
        <v>3.77399</v>
      </c>
      <c r="H54" s="196">
        <f t="shared" si="6"/>
        <v>5.5880385974968947</v>
      </c>
      <c r="I54" s="195">
        <v>9.1240699999999997</v>
      </c>
      <c r="J54" s="195">
        <v>1.911</v>
      </c>
      <c r="K54" s="195">
        <v>14.02</v>
      </c>
      <c r="L54" s="195">
        <v>1.7671399999999999</v>
      </c>
      <c r="M54" s="195">
        <v>0</v>
      </c>
      <c r="N54" s="195">
        <v>28.661800000000003</v>
      </c>
      <c r="O54" s="195">
        <v>0</v>
      </c>
      <c r="P54" s="195">
        <v>16.600000000000001</v>
      </c>
      <c r="Q54" s="195">
        <v>3.6547200000000002</v>
      </c>
      <c r="R54" s="195">
        <v>0</v>
      </c>
      <c r="S54" s="195">
        <v>0.16703000000000001</v>
      </c>
      <c r="T54" s="195">
        <v>0.19101000000000001</v>
      </c>
      <c r="U54" s="196">
        <f t="shared" si="7"/>
        <v>0</v>
      </c>
      <c r="V54" s="195">
        <v>26.822199999999999</v>
      </c>
      <c r="W54" s="195">
        <v>0</v>
      </c>
      <c r="X54" s="195">
        <v>0</v>
      </c>
      <c r="Y54" s="195">
        <v>0</v>
      </c>
      <c r="Z54" s="195">
        <v>0</v>
      </c>
      <c r="AA54" s="195">
        <v>3.2480099999999998</v>
      </c>
      <c r="AB54" s="196">
        <f t="shared" si="8"/>
        <v>0</v>
      </c>
      <c r="AC54" s="195">
        <v>2.3879999999999999</v>
      </c>
      <c r="AD54" s="195">
        <v>23.311800000000002</v>
      </c>
      <c r="AE54" s="195">
        <v>7.1999999999999995E-2</v>
      </c>
      <c r="AF54" s="195">
        <v>0</v>
      </c>
      <c r="AG54" s="195">
        <v>0</v>
      </c>
      <c r="AH54" s="195">
        <v>2.3999999999999997E-2</v>
      </c>
      <c r="AI54" s="195">
        <v>0</v>
      </c>
      <c r="AJ54" s="196">
        <f t="shared" ref="AJ54:AO64" si="9">AJ121/(41.868/1000)</f>
        <v>4.7040699340785324</v>
      </c>
      <c r="AK54" s="196">
        <f t="shared" si="9"/>
        <v>0</v>
      </c>
      <c r="AL54" s="196">
        <f t="shared" si="9"/>
        <v>0</v>
      </c>
      <c r="AM54" s="196">
        <f t="shared" si="9"/>
        <v>0</v>
      </c>
      <c r="AN54" s="196">
        <f t="shared" si="9"/>
        <v>0</v>
      </c>
      <c r="AO54" s="196">
        <f t="shared" si="9"/>
        <v>0.42992261392949266</v>
      </c>
    </row>
    <row r="55" spans="1:41" x14ac:dyDescent="0.25">
      <c r="A55" s="181"/>
      <c r="B55" s="180"/>
      <c r="C55" s="244" t="s">
        <v>43</v>
      </c>
      <c r="D55" s="245"/>
      <c r="E55" s="195">
        <v>0</v>
      </c>
      <c r="F55" s="195">
        <v>0</v>
      </c>
      <c r="G55" s="195">
        <v>0</v>
      </c>
      <c r="H55" s="196">
        <f t="shared" si="6"/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5">
        <v>0</v>
      </c>
      <c r="Q55" s="195">
        <v>0</v>
      </c>
      <c r="R55" s="195">
        <v>0</v>
      </c>
      <c r="S55" s="195">
        <v>0</v>
      </c>
      <c r="T55" s="195">
        <v>0</v>
      </c>
      <c r="U55" s="196">
        <f t="shared" si="7"/>
        <v>0</v>
      </c>
      <c r="V55" s="195">
        <v>0</v>
      </c>
      <c r="W55" s="195">
        <v>0</v>
      </c>
      <c r="X55" s="195">
        <v>0</v>
      </c>
      <c r="Y55" s="195">
        <v>0</v>
      </c>
      <c r="Z55" s="195">
        <v>0</v>
      </c>
      <c r="AA55" s="195">
        <v>0</v>
      </c>
      <c r="AB55" s="196">
        <f t="shared" si="8"/>
        <v>0</v>
      </c>
      <c r="AC55" s="195">
        <v>48.487699999999997</v>
      </c>
      <c r="AD55" s="195">
        <v>0</v>
      </c>
      <c r="AE55" s="195">
        <v>0</v>
      </c>
      <c r="AF55" s="195">
        <v>0</v>
      </c>
      <c r="AG55" s="195">
        <v>0</v>
      </c>
      <c r="AH55" s="195">
        <v>6.8696099999999998</v>
      </c>
      <c r="AI55" s="195">
        <v>0</v>
      </c>
      <c r="AJ55" s="196">
        <f t="shared" si="9"/>
        <v>0.47019203210088856</v>
      </c>
      <c r="AK55" s="196">
        <f t="shared" si="9"/>
        <v>0</v>
      </c>
      <c r="AL55" s="196">
        <f t="shared" si="9"/>
        <v>0</v>
      </c>
      <c r="AM55" s="196">
        <f t="shared" si="9"/>
        <v>0</v>
      </c>
      <c r="AN55" s="196">
        <f t="shared" si="9"/>
        <v>0</v>
      </c>
      <c r="AO55" s="196">
        <f t="shared" si="9"/>
        <v>0</v>
      </c>
    </row>
    <row r="56" spans="1:41" ht="14.45" customHeight="1" x14ac:dyDescent="0.25">
      <c r="A56" s="181"/>
      <c r="B56" s="179" t="s">
        <v>66</v>
      </c>
      <c r="C56" s="260"/>
      <c r="D56" s="261"/>
      <c r="E56" s="193">
        <v>1289.6500000000001</v>
      </c>
      <c r="F56" s="193">
        <v>2594.8200000000002</v>
      </c>
      <c r="G56" s="193">
        <v>244.11399999999998</v>
      </c>
      <c r="H56" s="194">
        <f t="shared" si="6"/>
        <v>1535.4702082272911</v>
      </c>
      <c r="I56" s="193">
        <v>53.119200000000006</v>
      </c>
      <c r="J56" s="193">
        <v>1421.35</v>
      </c>
      <c r="K56" s="193">
        <v>14125.699999999999</v>
      </c>
      <c r="L56" s="193">
        <v>1002.7</v>
      </c>
      <c r="M56" s="193">
        <v>190.09</v>
      </c>
      <c r="N56" s="193">
        <v>2226.2399999999998</v>
      </c>
      <c r="O56" s="193">
        <v>1708.1499999999999</v>
      </c>
      <c r="P56" s="193">
        <v>10590.3</v>
      </c>
      <c r="Q56" s="193">
        <v>407.06500000000005</v>
      </c>
      <c r="R56" s="193">
        <v>198.42099999999996</v>
      </c>
      <c r="S56" s="193">
        <v>1394.91</v>
      </c>
      <c r="T56" s="193">
        <v>674.30700000000002</v>
      </c>
      <c r="U56" s="194">
        <f t="shared" si="7"/>
        <v>146.8962132434211</v>
      </c>
      <c r="V56" s="193">
        <v>5938.37</v>
      </c>
      <c r="W56" s="193">
        <v>218.35699999999997</v>
      </c>
      <c r="X56" s="193">
        <v>213.96899999999999</v>
      </c>
      <c r="Y56" s="193">
        <v>273.529</v>
      </c>
      <c r="Z56" s="193">
        <v>4.0826200000000004</v>
      </c>
      <c r="AA56" s="193">
        <v>5372.09</v>
      </c>
      <c r="AB56" s="194">
        <f t="shared" si="8"/>
        <v>1084.9042499500088</v>
      </c>
      <c r="AC56" s="193">
        <v>3227.93</v>
      </c>
      <c r="AD56" s="193">
        <v>420.48200000000003</v>
      </c>
      <c r="AE56" s="193">
        <v>643.71799999999996</v>
      </c>
      <c r="AF56" s="193">
        <v>2510.66</v>
      </c>
      <c r="AG56" s="193">
        <v>184.697</v>
      </c>
      <c r="AH56" s="193">
        <v>1047.9000000000001</v>
      </c>
      <c r="AI56" s="193">
        <v>5163.12</v>
      </c>
      <c r="AJ56" s="194">
        <f t="shared" si="9"/>
        <v>23.762509141648241</v>
      </c>
      <c r="AK56" s="194">
        <f t="shared" si="9"/>
        <v>104.35052117834826</v>
      </c>
      <c r="AL56" s="194">
        <f t="shared" si="9"/>
        <v>0.30718343267942783</v>
      </c>
      <c r="AM56" s="194">
        <f t="shared" si="9"/>
        <v>60.785010763225934</v>
      </c>
      <c r="AN56" s="194">
        <f t="shared" si="9"/>
        <v>280.58128082828347</v>
      </c>
      <c r="AO56" s="194">
        <f t="shared" si="9"/>
        <v>24.734088613242008</v>
      </c>
    </row>
    <row r="57" spans="1:41" ht="14.45" customHeight="1" x14ac:dyDescent="0.25">
      <c r="A57" s="181"/>
      <c r="B57" s="181"/>
      <c r="C57" s="244" t="s">
        <v>63</v>
      </c>
      <c r="D57" s="245"/>
      <c r="E57" s="195">
        <v>36.526200000000003</v>
      </c>
      <c r="F57" s="195">
        <v>0.56427899999999998</v>
      </c>
      <c r="G57" s="195">
        <v>3.4294999999999995</v>
      </c>
      <c r="H57" s="196">
        <f t="shared" si="6"/>
        <v>139.92643919786457</v>
      </c>
      <c r="I57" s="195">
        <v>1.95513</v>
      </c>
      <c r="J57" s="195">
        <v>18.1785</v>
      </c>
      <c r="K57" s="195">
        <v>0</v>
      </c>
      <c r="L57" s="195">
        <v>14.701499999999998</v>
      </c>
      <c r="M57" s="195">
        <v>7.7123899999999992</v>
      </c>
      <c r="N57" s="195">
        <v>32.983699999999999</v>
      </c>
      <c r="O57" s="195">
        <v>37.641399999999997</v>
      </c>
      <c r="P57" s="195">
        <v>262.32299999999998</v>
      </c>
      <c r="Q57" s="195">
        <v>0</v>
      </c>
      <c r="R57" s="195">
        <v>1.1748400000000001</v>
      </c>
      <c r="S57" s="195">
        <v>53.782899999999998</v>
      </c>
      <c r="T57" s="195">
        <v>4.8921200000000002</v>
      </c>
      <c r="U57" s="196">
        <f t="shared" si="7"/>
        <v>0</v>
      </c>
      <c r="V57" s="195">
        <v>0</v>
      </c>
      <c r="W57" s="195">
        <v>13.205699999999998</v>
      </c>
      <c r="X57" s="195">
        <v>0</v>
      </c>
      <c r="Y57" s="195">
        <v>37.027500000000003</v>
      </c>
      <c r="Z57" s="195">
        <v>0</v>
      </c>
      <c r="AA57" s="195">
        <v>4.55945</v>
      </c>
      <c r="AB57" s="196">
        <f t="shared" si="8"/>
        <v>14.57658858992842</v>
      </c>
      <c r="AC57" s="195">
        <v>80.936400000000006</v>
      </c>
      <c r="AD57" s="195">
        <v>0</v>
      </c>
      <c r="AE57" s="195">
        <v>0</v>
      </c>
      <c r="AF57" s="195">
        <v>18.186199999999999</v>
      </c>
      <c r="AG57" s="195">
        <v>0</v>
      </c>
      <c r="AH57" s="195">
        <v>6.8979900000000001</v>
      </c>
      <c r="AI57" s="195">
        <v>19.462700000000002</v>
      </c>
      <c r="AJ57" s="196">
        <f t="shared" si="9"/>
        <v>5.398882201203782</v>
      </c>
      <c r="AK57" s="196">
        <f t="shared" si="9"/>
        <v>0</v>
      </c>
      <c r="AL57" s="196">
        <f t="shared" si="9"/>
        <v>0</v>
      </c>
      <c r="AM57" s="196">
        <f t="shared" si="9"/>
        <v>4.9097162510748058</v>
      </c>
      <c r="AN57" s="196">
        <f t="shared" si="9"/>
        <v>6.8357695614789336</v>
      </c>
      <c r="AO57" s="196">
        <f t="shared" si="9"/>
        <v>2.1751504729148747</v>
      </c>
    </row>
    <row r="58" spans="1:41" ht="14.45" customHeight="1" x14ac:dyDescent="0.25">
      <c r="A58" s="181"/>
      <c r="B58" s="181"/>
      <c r="C58" s="244" t="s">
        <v>67</v>
      </c>
      <c r="D58" s="245"/>
      <c r="E58" s="195">
        <v>546.30499999999995</v>
      </c>
      <c r="F58" s="195">
        <v>79.837500000000006</v>
      </c>
      <c r="G58" s="195">
        <v>71.293999999999997</v>
      </c>
      <c r="H58" s="196">
        <f t="shared" si="6"/>
        <v>74.690670579370376</v>
      </c>
      <c r="I58" s="195">
        <v>0</v>
      </c>
      <c r="J58" s="195">
        <v>294.61500000000001</v>
      </c>
      <c r="K58" s="195">
        <v>2548.42</v>
      </c>
      <c r="L58" s="195">
        <v>645.4</v>
      </c>
      <c r="M58" s="195">
        <v>91.325199999999995</v>
      </c>
      <c r="N58" s="195">
        <v>0</v>
      </c>
      <c r="O58" s="195">
        <v>832.35199999999986</v>
      </c>
      <c r="P58" s="195">
        <v>895.90300000000013</v>
      </c>
      <c r="Q58" s="195">
        <v>0</v>
      </c>
      <c r="R58" s="195">
        <v>31.047499999999996</v>
      </c>
      <c r="S58" s="195">
        <v>150.67400000000001</v>
      </c>
      <c r="T58" s="195">
        <v>0</v>
      </c>
      <c r="U58" s="196">
        <f t="shared" si="7"/>
        <v>33.02606631239825</v>
      </c>
      <c r="V58" s="195">
        <v>55.584200000000003</v>
      </c>
      <c r="W58" s="195">
        <v>128.75800000000001</v>
      </c>
      <c r="X58" s="195">
        <v>19.9011</v>
      </c>
      <c r="Y58" s="195">
        <v>109.996</v>
      </c>
      <c r="Z58" s="195">
        <v>0</v>
      </c>
      <c r="AA58" s="195">
        <v>413.185</v>
      </c>
      <c r="AB58" s="196">
        <f t="shared" si="8"/>
        <v>192.37134413008911</v>
      </c>
      <c r="AC58" s="195">
        <v>614.98699999999997</v>
      </c>
      <c r="AD58" s="195">
        <v>7.8599799999999993</v>
      </c>
      <c r="AE58" s="195">
        <v>130.39599999999999</v>
      </c>
      <c r="AF58" s="195">
        <v>1065.01</v>
      </c>
      <c r="AG58" s="195">
        <v>27.3095</v>
      </c>
      <c r="AH58" s="195">
        <v>172.05600000000001</v>
      </c>
      <c r="AI58" s="195">
        <v>277.50099999999998</v>
      </c>
      <c r="AJ58" s="196">
        <f t="shared" si="9"/>
        <v>0</v>
      </c>
      <c r="AK58" s="196">
        <f t="shared" si="9"/>
        <v>40.596000000000011</v>
      </c>
      <c r="AL58" s="196">
        <f t="shared" si="9"/>
        <v>0</v>
      </c>
      <c r="AM58" s="196">
        <f t="shared" si="9"/>
        <v>8.8516289290149999</v>
      </c>
      <c r="AN58" s="196">
        <f t="shared" si="9"/>
        <v>62.334957485430401</v>
      </c>
      <c r="AO58" s="196">
        <f t="shared" si="9"/>
        <v>1.2830801566829082</v>
      </c>
    </row>
    <row r="59" spans="1:41" x14ac:dyDescent="0.25">
      <c r="A59" s="181"/>
      <c r="B59" s="181"/>
      <c r="C59" s="244" t="s">
        <v>52</v>
      </c>
      <c r="D59" s="245"/>
      <c r="E59" s="195">
        <v>178.249</v>
      </c>
      <c r="F59" s="195">
        <v>557.34900000000005</v>
      </c>
      <c r="G59" s="195">
        <v>95.281099999999995</v>
      </c>
      <c r="H59" s="196">
        <f t="shared" si="6"/>
        <v>273.5005220270175</v>
      </c>
      <c r="I59" s="195">
        <v>37.145400000000002</v>
      </c>
      <c r="J59" s="195">
        <v>277.92200000000003</v>
      </c>
      <c r="K59" s="195">
        <v>1453.28</v>
      </c>
      <c r="L59" s="195">
        <v>166.357</v>
      </c>
      <c r="M59" s="195">
        <v>59.625799999999998</v>
      </c>
      <c r="N59" s="195">
        <v>1056.4100000000001</v>
      </c>
      <c r="O59" s="195">
        <v>640.12199999999996</v>
      </c>
      <c r="P59" s="195">
        <v>3420.4600000000005</v>
      </c>
      <c r="Q59" s="195">
        <v>258.73599999999999</v>
      </c>
      <c r="R59" s="195">
        <v>48.426499999999997</v>
      </c>
      <c r="S59" s="195">
        <v>162.809</v>
      </c>
      <c r="T59" s="195">
        <v>171.66900000000001</v>
      </c>
      <c r="U59" s="196">
        <f t="shared" si="7"/>
        <v>5.2621408165679133</v>
      </c>
      <c r="V59" s="195">
        <v>1048.74</v>
      </c>
      <c r="W59" s="195">
        <v>31.246400000000001</v>
      </c>
      <c r="X59" s="195">
        <v>57.11630000000001</v>
      </c>
      <c r="Y59" s="195">
        <v>36.674999999999997</v>
      </c>
      <c r="Z59" s="195">
        <v>4.0826200000000004</v>
      </c>
      <c r="AA59" s="195">
        <v>800.55600000000004</v>
      </c>
      <c r="AB59" s="196">
        <f t="shared" si="8"/>
        <v>735.58295391683635</v>
      </c>
      <c r="AC59" s="195">
        <v>771.71500000000003</v>
      </c>
      <c r="AD59" s="195">
        <v>192.03</v>
      </c>
      <c r="AE59" s="195">
        <v>91.649199999999993</v>
      </c>
      <c r="AF59" s="195">
        <v>1096.2</v>
      </c>
      <c r="AG59" s="195">
        <v>33.485300000000002</v>
      </c>
      <c r="AH59" s="195">
        <v>198.10100000000003</v>
      </c>
      <c r="AI59" s="195">
        <v>1777.11</v>
      </c>
      <c r="AJ59" s="196">
        <f t="shared" si="9"/>
        <v>13.834345026224733</v>
      </c>
      <c r="AK59" s="196">
        <f t="shared" si="9"/>
        <v>2.5373400307649403</v>
      </c>
      <c r="AL59" s="196">
        <f t="shared" si="9"/>
        <v>0.30718343267942783</v>
      </c>
      <c r="AM59" s="196">
        <f t="shared" si="9"/>
        <v>13.902330426912254</v>
      </c>
      <c r="AN59" s="196">
        <f t="shared" si="9"/>
        <v>30.356785375845856</v>
      </c>
      <c r="AO59" s="196">
        <f t="shared" si="9"/>
        <v>4.6995251166124286</v>
      </c>
    </row>
    <row r="60" spans="1:41" x14ac:dyDescent="0.25">
      <c r="A60" s="181"/>
      <c r="B60" s="181"/>
      <c r="C60" s="244" t="s">
        <v>76</v>
      </c>
      <c r="D60" s="245"/>
      <c r="E60" s="195">
        <v>370.7</v>
      </c>
      <c r="F60" s="195">
        <v>1366.24</v>
      </c>
      <c r="G60" s="195">
        <v>29.5503</v>
      </c>
      <c r="H60" s="196">
        <f t="shared" si="6"/>
        <v>350.16048145443608</v>
      </c>
      <c r="I60" s="195">
        <v>8.2357100000000003E-2</v>
      </c>
      <c r="J60" s="195">
        <v>802.28300000000002</v>
      </c>
      <c r="K60" s="195">
        <v>5319.61</v>
      </c>
      <c r="L60" s="195">
        <v>141.73099999999999</v>
      </c>
      <c r="M60" s="195">
        <v>15.060999999999998</v>
      </c>
      <c r="N60" s="195">
        <v>505.41800000000001</v>
      </c>
      <c r="O60" s="195">
        <v>15.264699999999999</v>
      </c>
      <c r="P60" s="195">
        <v>4129.6499999999996</v>
      </c>
      <c r="Q60" s="195">
        <v>51.7759</v>
      </c>
      <c r="R60" s="195">
        <v>67.0167</v>
      </c>
      <c r="S60" s="195">
        <v>966.09400000000005</v>
      </c>
      <c r="T60" s="195">
        <v>251.81399999999999</v>
      </c>
      <c r="U60" s="196">
        <f t="shared" si="7"/>
        <v>0</v>
      </c>
      <c r="V60" s="195">
        <v>4580.49</v>
      </c>
      <c r="W60" s="195">
        <v>15.461099999999998</v>
      </c>
      <c r="X60" s="195">
        <v>105.509</v>
      </c>
      <c r="Y60" s="195">
        <v>59.299700000000001</v>
      </c>
      <c r="Z60" s="195">
        <v>0</v>
      </c>
      <c r="AA60" s="195">
        <v>3968.36</v>
      </c>
      <c r="AB60" s="196">
        <f t="shared" si="8"/>
        <v>12.384161132286943</v>
      </c>
      <c r="AC60" s="195">
        <v>916.14899999999989</v>
      </c>
      <c r="AD60" s="195">
        <v>112.758</v>
      </c>
      <c r="AE60" s="195">
        <v>389.66100000000006</v>
      </c>
      <c r="AF60" s="195">
        <v>14.3978</v>
      </c>
      <c r="AG60" s="195">
        <v>11.986399999999998</v>
      </c>
      <c r="AH60" s="195">
        <v>502.3</v>
      </c>
      <c r="AI60" s="195">
        <v>2582.61</v>
      </c>
      <c r="AJ60" s="196">
        <f t="shared" si="9"/>
        <v>0</v>
      </c>
      <c r="AK60" s="196">
        <f t="shared" si="9"/>
        <v>0</v>
      </c>
      <c r="AL60" s="196">
        <f t="shared" si="9"/>
        <v>0</v>
      </c>
      <c r="AM60" s="196">
        <f t="shared" si="9"/>
        <v>0.68798094661954379</v>
      </c>
      <c r="AN60" s="196">
        <f t="shared" si="9"/>
        <v>31.182736405530822</v>
      </c>
      <c r="AO60" s="196">
        <f t="shared" si="9"/>
        <v>0</v>
      </c>
    </row>
    <row r="61" spans="1:41" ht="14.45" customHeight="1" x14ac:dyDescent="0.25">
      <c r="A61" s="181"/>
      <c r="B61" s="181"/>
      <c r="C61" s="244" t="s">
        <v>75</v>
      </c>
      <c r="D61" s="245"/>
      <c r="E61" s="195">
        <v>148.863</v>
      </c>
      <c r="F61" s="195">
        <v>590.827</v>
      </c>
      <c r="G61" s="195">
        <v>19.7058</v>
      </c>
      <c r="H61" s="196">
        <f t="shared" si="6"/>
        <v>675.52850941400254</v>
      </c>
      <c r="I61" s="195">
        <v>13.936199999999999</v>
      </c>
      <c r="J61" s="195">
        <v>12.320600000000001</v>
      </c>
      <c r="K61" s="195">
        <v>4695.16</v>
      </c>
      <c r="L61" s="195">
        <v>34.507599999999996</v>
      </c>
      <c r="M61" s="195">
        <v>15.053899999999999</v>
      </c>
      <c r="N61" s="195">
        <v>613.57899999999995</v>
      </c>
      <c r="O61" s="195">
        <v>181.041</v>
      </c>
      <c r="P61" s="195">
        <v>1857.96</v>
      </c>
      <c r="Q61" s="195">
        <v>96.553299999999993</v>
      </c>
      <c r="R61" s="195">
        <v>44.872599999999998</v>
      </c>
      <c r="S61" s="195">
        <v>0</v>
      </c>
      <c r="T61" s="195">
        <v>245.93100000000001</v>
      </c>
      <c r="U61" s="196">
        <f t="shared" si="7"/>
        <v>0</v>
      </c>
      <c r="V61" s="195">
        <v>134.20500000000001</v>
      </c>
      <c r="W61" s="195">
        <v>1.54939</v>
      </c>
      <c r="X61" s="195">
        <v>30.718599999999999</v>
      </c>
      <c r="Y61" s="195">
        <v>18.560099999999998</v>
      </c>
      <c r="Z61" s="195">
        <v>0</v>
      </c>
      <c r="AA61" s="195">
        <v>184.55600000000001</v>
      </c>
      <c r="AB61" s="196">
        <f t="shared" si="8"/>
        <v>129.98920218086809</v>
      </c>
      <c r="AC61" s="195">
        <v>357.22899999999998</v>
      </c>
      <c r="AD61" s="195">
        <v>100.249</v>
      </c>
      <c r="AE61" s="195">
        <v>28.443799999999996</v>
      </c>
      <c r="AF61" s="195">
        <v>316.86500000000001</v>
      </c>
      <c r="AG61" s="195">
        <v>99.622900000000016</v>
      </c>
      <c r="AH61" s="195">
        <v>20.943300000000001</v>
      </c>
      <c r="AI61" s="195">
        <v>493.51900000000001</v>
      </c>
      <c r="AJ61" s="196">
        <f t="shared" si="9"/>
        <v>3.9415418740936139</v>
      </c>
      <c r="AK61" s="196">
        <f t="shared" si="9"/>
        <v>22.9671811475833</v>
      </c>
      <c r="AL61" s="196">
        <f t="shared" si="9"/>
        <v>0</v>
      </c>
      <c r="AM61" s="196">
        <f t="shared" si="9"/>
        <v>30.625290772134189</v>
      </c>
      <c r="AN61" s="196">
        <f t="shared" si="9"/>
        <v>42.034498131649329</v>
      </c>
      <c r="AO61" s="196">
        <f t="shared" si="9"/>
        <v>14.060807883751009</v>
      </c>
    </row>
    <row r="62" spans="1:41" ht="14.45" customHeight="1" x14ac:dyDescent="0.25">
      <c r="A62" s="181"/>
      <c r="B62" s="181"/>
      <c r="C62" s="244" t="s">
        <v>68</v>
      </c>
      <c r="D62" s="245"/>
      <c r="E62" s="195">
        <v>6.3367800000000001</v>
      </c>
      <c r="F62" s="195">
        <v>0</v>
      </c>
      <c r="G62" s="195">
        <v>22.694900000000001</v>
      </c>
      <c r="H62" s="196">
        <f t="shared" si="6"/>
        <v>21.663585554600171</v>
      </c>
      <c r="I62" s="195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1.8315400000000002</v>
      </c>
      <c r="O62" s="195">
        <v>0</v>
      </c>
      <c r="P62" s="195">
        <v>24.053499999999996</v>
      </c>
      <c r="Q62" s="195">
        <v>0</v>
      </c>
      <c r="R62" s="195">
        <v>5.2268999999999997</v>
      </c>
      <c r="S62" s="195">
        <v>60.046599999999998</v>
      </c>
      <c r="T62" s="195">
        <v>0</v>
      </c>
      <c r="U62" s="196">
        <f t="shared" si="7"/>
        <v>108.60800611445495</v>
      </c>
      <c r="V62" s="195">
        <v>60.085799999999999</v>
      </c>
      <c r="W62" s="195">
        <v>0</v>
      </c>
      <c r="X62" s="195">
        <v>0</v>
      </c>
      <c r="Y62" s="195">
        <v>0</v>
      </c>
      <c r="Z62" s="195">
        <v>0</v>
      </c>
      <c r="AA62" s="195">
        <v>0</v>
      </c>
      <c r="AB62" s="196">
        <f t="shared" si="8"/>
        <v>0</v>
      </c>
      <c r="AC62" s="195">
        <v>2.2990699999999999</v>
      </c>
      <c r="AD62" s="195">
        <v>7.5849799999999989</v>
      </c>
      <c r="AE62" s="195">
        <v>3.2614600000000005</v>
      </c>
      <c r="AF62" s="195">
        <v>0</v>
      </c>
      <c r="AG62" s="195">
        <v>8.1196099999999998</v>
      </c>
      <c r="AH62" s="195">
        <v>0.88051000000000013</v>
      </c>
      <c r="AI62" s="195">
        <v>0.62240700000000004</v>
      </c>
      <c r="AJ62" s="196">
        <f t="shared" si="9"/>
        <v>0</v>
      </c>
      <c r="AK62" s="196">
        <f t="shared" si="9"/>
        <v>0</v>
      </c>
      <c r="AL62" s="196">
        <f t="shared" si="9"/>
        <v>0</v>
      </c>
      <c r="AM62" s="196">
        <f t="shared" si="9"/>
        <v>1.0198719785994075</v>
      </c>
      <c r="AN62" s="196">
        <f t="shared" si="9"/>
        <v>1.872551829559568</v>
      </c>
      <c r="AO62" s="196">
        <f t="shared" si="9"/>
        <v>0</v>
      </c>
    </row>
    <row r="63" spans="1:41" x14ac:dyDescent="0.25">
      <c r="A63" s="181"/>
      <c r="B63" s="181"/>
      <c r="C63" s="244" t="s">
        <v>51</v>
      </c>
      <c r="D63" s="245"/>
      <c r="E63" s="195">
        <v>0</v>
      </c>
      <c r="F63" s="195">
        <v>0</v>
      </c>
      <c r="G63" s="195">
        <v>0</v>
      </c>
      <c r="H63" s="196">
        <f t="shared" si="6"/>
        <v>0</v>
      </c>
      <c r="I63" s="195">
        <v>0</v>
      </c>
      <c r="J63" s="195">
        <v>0</v>
      </c>
      <c r="K63" s="195">
        <v>0</v>
      </c>
      <c r="L63" s="195">
        <v>0</v>
      </c>
      <c r="M63" s="195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6">
        <f t="shared" si="7"/>
        <v>0</v>
      </c>
      <c r="V63" s="195">
        <v>59.268700000000003</v>
      </c>
      <c r="W63" s="195">
        <v>0</v>
      </c>
      <c r="X63" s="195">
        <v>0.72384800000000005</v>
      </c>
      <c r="Y63" s="195">
        <v>0</v>
      </c>
      <c r="Z63" s="195">
        <v>0</v>
      </c>
      <c r="AA63" s="195">
        <v>0</v>
      </c>
      <c r="AB63" s="196">
        <f t="shared" si="8"/>
        <v>0</v>
      </c>
      <c r="AC63" s="195">
        <v>0</v>
      </c>
      <c r="AD63" s="195">
        <v>0</v>
      </c>
      <c r="AE63" s="195">
        <v>0</v>
      </c>
      <c r="AF63" s="195">
        <v>0</v>
      </c>
      <c r="AG63" s="195">
        <v>4.17361</v>
      </c>
      <c r="AH63" s="195">
        <v>0</v>
      </c>
      <c r="AI63" s="195">
        <v>0</v>
      </c>
      <c r="AJ63" s="196">
        <f t="shared" si="9"/>
        <v>0</v>
      </c>
      <c r="AK63" s="196">
        <f t="shared" si="9"/>
        <v>0</v>
      </c>
      <c r="AL63" s="196">
        <f t="shared" si="9"/>
        <v>0</v>
      </c>
      <c r="AM63" s="196">
        <f t="shared" si="9"/>
        <v>0</v>
      </c>
      <c r="AN63" s="196">
        <f t="shared" si="9"/>
        <v>0</v>
      </c>
      <c r="AO63" s="196">
        <f t="shared" si="9"/>
        <v>0</v>
      </c>
    </row>
    <row r="64" spans="1:41" x14ac:dyDescent="0.25">
      <c r="A64" s="180"/>
      <c r="B64" s="180"/>
      <c r="C64" s="244" t="s">
        <v>43</v>
      </c>
      <c r="D64" s="245"/>
      <c r="E64" s="195">
        <v>2.6733500000000001</v>
      </c>
      <c r="F64" s="195">
        <v>0</v>
      </c>
      <c r="G64" s="195">
        <v>2.1587100000000001</v>
      </c>
      <c r="H64" s="196">
        <f t="shared" si="6"/>
        <v>0</v>
      </c>
      <c r="I64" s="195">
        <v>0</v>
      </c>
      <c r="J64" s="195">
        <v>16.0319</v>
      </c>
      <c r="K64" s="195">
        <v>109.26899999999999</v>
      </c>
      <c r="L64" s="195">
        <v>0</v>
      </c>
      <c r="M64" s="195">
        <v>1.3117000000000001</v>
      </c>
      <c r="N64" s="195">
        <v>16.0154</v>
      </c>
      <c r="O64" s="195">
        <v>1.72878</v>
      </c>
      <c r="P64" s="195">
        <v>0</v>
      </c>
      <c r="Q64" s="195">
        <v>0</v>
      </c>
      <c r="R64" s="195">
        <v>0.65646400000000005</v>
      </c>
      <c r="S64" s="195">
        <v>1.5082100000000001</v>
      </c>
      <c r="T64" s="195">
        <v>0</v>
      </c>
      <c r="U64" s="196">
        <f t="shared" si="7"/>
        <v>0</v>
      </c>
      <c r="V64" s="195">
        <v>0</v>
      </c>
      <c r="W64" s="195">
        <v>28.136299999999999</v>
      </c>
      <c r="X64" s="195">
        <v>0</v>
      </c>
      <c r="Y64" s="195">
        <v>11.970599999999999</v>
      </c>
      <c r="Z64" s="195">
        <v>0</v>
      </c>
      <c r="AA64" s="195">
        <v>0.8735139999999999</v>
      </c>
      <c r="AB64" s="196">
        <f t="shared" si="8"/>
        <v>0</v>
      </c>
      <c r="AC64" s="195">
        <v>484.61700000000002</v>
      </c>
      <c r="AD64" s="195">
        <v>0</v>
      </c>
      <c r="AE64" s="195">
        <v>0.30649300000000002</v>
      </c>
      <c r="AF64" s="195">
        <v>0</v>
      </c>
      <c r="AG64" s="195">
        <v>0</v>
      </c>
      <c r="AH64" s="195">
        <v>146.72200000000001</v>
      </c>
      <c r="AI64" s="195">
        <v>12.3034</v>
      </c>
      <c r="AJ64" s="196">
        <f t="shared" si="9"/>
        <v>0.58774004012611059</v>
      </c>
      <c r="AK64" s="196">
        <f t="shared" si="9"/>
        <v>38.25</v>
      </c>
      <c r="AL64" s="196">
        <f t="shared" si="9"/>
        <v>0</v>
      </c>
      <c r="AM64" s="196">
        <f t="shared" si="9"/>
        <v>0.78819145887073661</v>
      </c>
      <c r="AN64" s="196">
        <f t="shared" si="9"/>
        <v>105.96398203878856</v>
      </c>
      <c r="AO64" s="196">
        <f t="shared" si="9"/>
        <v>2.5155249832807871</v>
      </c>
    </row>
    <row r="68" spans="1:44" ht="14.45" customHeight="1" x14ac:dyDescent="0.25">
      <c r="A68" s="250" t="s">
        <v>232</v>
      </c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2"/>
    </row>
    <row r="69" spans="1:44" x14ac:dyDescent="0.25">
      <c r="A69" s="236"/>
      <c r="B69" s="237"/>
      <c r="C69" s="238"/>
      <c r="D69" s="180" t="s">
        <v>41</v>
      </c>
      <c r="E69" s="234" t="s">
        <v>0</v>
      </c>
      <c r="F69" s="234" t="s">
        <v>1</v>
      </c>
      <c r="G69" s="234" t="s">
        <v>2</v>
      </c>
      <c r="H69" s="234" t="s">
        <v>33</v>
      </c>
      <c r="I69" s="234" t="s">
        <v>3</v>
      </c>
      <c r="J69" s="234" t="s">
        <v>4</v>
      </c>
      <c r="K69" s="234" t="s">
        <v>5</v>
      </c>
      <c r="L69" s="234" t="s">
        <v>6</v>
      </c>
      <c r="M69" s="234" t="s">
        <v>7</v>
      </c>
      <c r="N69" s="234" t="s">
        <v>9</v>
      </c>
      <c r="O69" s="234" t="s">
        <v>10</v>
      </c>
      <c r="P69" s="234" t="s">
        <v>11</v>
      </c>
      <c r="Q69" s="234" t="s">
        <v>8</v>
      </c>
      <c r="R69" s="234" t="s">
        <v>12</v>
      </c>
      <c r="S69" s="234" t="s">
        <v>13</v>
      </c>
      <c r="T69" s="234" t="s">
        <v>14</v>
      </c>
      <c r="U69" s="234" t="s">
        <v>15</v>
      </c>
      <c r="V69" s="234" t="s">
        <v>16</v>
      </c>
      <c r="W69" s="234" t="s">
        <v>17</v>
      </c>
      <c r="X69" s="234" t="s">
        <v>18</v>
      </c>
      <c r="Y69" s="234" t="s">
        <v>19</v>
      </c>
      <c r="Z69" s="234" t="s">
        <v>20</v>
      </c>
      <c r="AA69" s="234" t="s">
        <v>21</v>
      </c>
      <c r="AB69" s="234" t="s">
        <v>22</v>
      </c>
      <c r="AC69" s="234" t="s">
        <v>23</v>
      </c>
      <c r="AD69" s="234" t="s">
        <v>24</v>
      </c>
      <c r="AE69" s="234" t="s">
        <v>25</v>
      </c>
      <c r="AF69" s="234" t="s">
        <v>26</v>
      </c>
      <c r="AG69" s="234" t="s">
        <v>27</v>
      </c>
      <c r="AH69" s="234" t="s">
        <v>28</v>
      </c>
      <c r="AI69" s="234" t="s">
        <v>29</v>
      </c>
      <c r="AJ69" s="234" t="s">
        <v>121</v>
      </c>
      <c r="AK69" s="234" t="s">
        <v>122</v>
      </c>
      <c r="AL69" s="234" t="s">
        <v>124</v>
      </c>
      <c r="AM69" s="234" t="s">
        <v>125</v>
      </c>
      <c r="AN69" s="234" t="s">
        <v>126</v>
      </c>
      <c r="AO69" s="234" t="s">
        <v>123</v>
      </c>
    </row>
    <row r="70" spans="1:44" x14ac:dyDescent="0.25">
      <c r="A70" s="11" t="s">
        <v>79</v>
      </c>
      <c r="B70" s="11" t="s">
        <v>44</v>
      </c>
      <c r="C70" s="11" t="s">
        <v>45</v>
      </c>
      <c r="D70" s="11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</row>
    <row r="71" spans="1:44" x14ac:dyDescent="0.25">
      <c r="A71" s="239" t="s">
        <v>80</v>
      </c>
      <c r="B71" s="17"/>
      <c r="C71" s="240"/>
      <c r="D71" s="241"/>
      <c r="E71" s="18">
        <f>E4*(41.868/1000)</f>
        <v>89.867568599999998</v>
      </c>
      <c r="F71" s="18">
        <f t="shared" ref="F71:G71" si="10">F4*(41.868/1000)</f>
        <v>170.76031272</v>
      </c>
      <c r="G71" s="18">
        <f t="shared" si="10"/>
        <v>25.573183740000001</v>
      </c>
      <c r="H71" s="170">
        <f>INDEX(Eurostat!$D$13:$L$13,MATCH(H$69,Eurostat!$D$2:$L$2,0))*$K71/$K$99</f>
        <v>109.55161363500194</v>
      </c>
      <c r="I71" s="18">
        <f t="shared" ref="I71:T71" si="11">I4*(41.868/1000)</f>
        <v>6.5160424440000009</v>
      </c>
      <c r="J71" s="18">
        <f t="shared" si="11"/>
        <v>106.81782840000001</v>
      </c>
      <c r="K71" s="18">
        <f t="shared" si="11"/>
        <v>961.17623639999999</v>
      </c>
      <c r="L71" s="18">
        <f t="shared" si="11"/>
        <v>66.197076120000006</v>
      </c>
      <c r="M71" s="18">
        <f t="shared" si="11"/>
        <v>13.586542812000001</v>
      </c>
      <c r="N71" s="18">
        <f t="shared" si="11"/>
        <v>256.09776371999999</v>
      </c>
      <c r="O71" s="18">
        <f t="shared" si="11"/>
        <v>99.475855920000015</v>
      </c>
      <c r="P71" s="18">
        <f t="shared" si="11"/>
        <v>786.64529160000006</v>
      </c>
      <c r="Q71" s="18">
        <f t="shared" si="11"/>
        <v>50.852454119999997</v>
      </c>
      <c r="R71" s="18">
        <f t="shared" si="11"/>
        <v>21.190525236000003</v>
      </c>
      <c r="S71" s="18">
        <f t="shared" si="11"/>
        <v>105.22558836</v>
      </c>
      <c r="T71" s="18">
        <f t="shared" si="11"/>
        <v>50.55644736</v>
      </c>
      <c r="U71" s="170">
        <f>INDEX(Eurostat!$D$13:$L$13,MATCH(U$69,Eurostat!$D$2:$L$2,0))*$L71/$L$99</f>
        <v>8.7959798957557727</v>
      </c>
      <c r="V71" s="18">
        <f t="shared" ref="V71:AA71" si="12">V4*(41.868/1000)</f>
        <v>517.10329439999998</v>
      </c>
      <c r="W71" s="18">
        <f t="shared" si="12"/>
        <v>18.929067084</v>
      </c>
      <c r="X71" s="18">
        <f t="shared" si="12"/>
        <v>13.355431451999999</v>
      </c>
      <c r="Y71" s="18">
        <f t="shared" si="12"/>
        <v>20.392772363999999</v>
      </c>
      <c r="Z71" s="18">
        <f t="shared" si="12"/>
        <v>1.2045674808000002</v>
      </c>
      <c r="AA71" s="18">
        <f t="shared" si="12"/>
        <v>331.21942272000001</v>
      </c>
      <c r="AB71" s="170">
        <f>INDEX(Eurostat!$D$13:$L$13,MATCH(AB$69,Eurostat!$D$2:$L$2,0))*$L71/$L$99</f>
        <v>86.029348635436563</v>
      </c>
      <c r="AC71" s="18">
        <f t="shared" ref="AC71:AI71" si="13">AC4*(41.868/1000)</f>
        <v>270.93913236000003</v>
      </c>
      <c r="AD71" s="18">
        <f t="shared" si="13"/>
        <v>45.977344200000005</v>
      </c>
      <c r="AE71" s="18">
        <f t="shared" si="13"/>
        <v>61.396909920000006</v>
      </c>
      <c r="AF71" s="18">
        <f t="shared" si="13"/>
        <v>151.08025932000001</v>
      </c>
      <c r="AG71" s="18">
        <f t="shared" si="13"/>
        <v>15.529971636000003</v>
      </c>
      <c r="AH71" s="18">
        <f t="shared" si="13"/>
        <v>74.60793864</v>
      </c>
      <c r="AI71" s="18">
        <f t="shared" si="13"/>
        <v>431.12316960000004</v>
      </c>
      <c r="AJ71" s="170">
        <f>INDEX(Eurostat!$D$13:$L$13,MATCH(AJ$69,Eurostat!$D$2:$L$2,0))*$Q71/$Q$99</f>
        <v>4.1220772968668111</v>
      </c>
      <c r="AK71" s="170">
        <f>INDEX(Eurostat!$D$13:$L$13,MATCH(AK$69,Eurostat!$D$2:$L$2,0))*$R71/$R$99</f>
        <v>8.1834461312801352</v>
      </c>
      <c r="AL71" s="170">
        <f>INDEX(Eurostat!$D$13:$L$13,MATCH(AL$69,Eurostat!$D$2:$L$2,0))*$Q71/$Q$99</f>
        <v>4.0564133260715424E-2</v>
      </c>
      <c r="AM71" s="170">
        <f>INDEX(Eurostat!$D$13:$L$13,MATCH(AM$69,Eurostat!$D$2:$L$2,0))*$R71/$R$99</f>
        <v>6.5018165186925971</v>
      </c>
      <c r="AN71" s="170">
        <f>INDEX(Eurostat!$D$13:$L$13,MATCH(AN$69,Eurostat!$D$2:$L$2,0))*$R71/$R$99</f>
        <v>25.954314296139074</v>
      </c>
      <c r="AO71" s="170">
        <f>INDEX(Eurostat!$D$13:$L$13,MATCH(AO$69,Eurostat!$D$2:$L$2,0))*$R71/$R$99</f>
        <v>3.1069389922200825</v>
      </c>
      <c r="AR71" s="39"/>
    </row>
    <row r="72" spans="1:44" x14ac:dyDescent="0.25">
      <c r="A72" s="234"/>
      <c r="B72" s="239" t="s">
        <v>81</v>
      </c>
      <c r="C72" s="242"/>
      <c r="D72" s="243"/>
      <c r="E72" s="16">
        <f t="shared" ref="E72:G72" si="14">E5*(41.868/1000)</f>
        <v>10.692794124000001</v>
      </c>
      <c r="F72" s="16">
        <f t="shared" si="14"/>
        <v>13.972565771999999</v>
      </c>
      <c r="G72" s="16">
        <f t="shared" si="14"/>
        <v>5.2911941040000006</v>
      </c>
      <c r="H72" s="172">
        <f>SUM(H73:H76)</f>
        <v>10.676234249642054</v>
      </c>
      <c r="I72" s="16">
        <f t="shared" ref="I72:T72" si="15">I5*(41.868/1000)</f>
        <v>1.0765686312</v>
      </c>
      <c r="J72" s="16">
        <f t="shared" si="15"/>
        <v>12.22817742</v>
      </c>
      <c r="K72" s="16">
        <f t="shared" si="15"/>
        <v>107.13351312000002</v>
      </c>
      <c r="L72" s="16">
        <f t="shared" si="15"/>
        <v>7.4217310200000002</v>
      </c>
      <c r="M72" s="16">
        <f t="shared" si="15"/>
        <v>1.5944381100000002</v>
      </c>
      <c r="N72" s="16">
        <f t="shared" si="15"/>
        <v>52.987722120000001</v>
      </c>
      <c r="O72" s="16">
        <f t="shared" si="15"/>
        <v>7.0053956280000005</v>
      </c>
      <c r="P72" s="16">
        <f t="shared" si="15"/>
        <v>90.098679959999998</v>
      </c>
      <c r="Q72" s="16">
        <f t="shared" si="15"/>
        <v>10.521595872000001</v>
      </c>
      <c r="R72" s="16">
        <f t="shared" si="15"/>
        <v>4.3844169600000003</v>
      </c>
      <c r="S72" s="16">
        <f t="shared" si="15"/>
        <v>12.007239984000002</v>
      </c>
      <c r="T72" s="16">
        <f t="shared" si="15"/>
        <v>5.8678420680000007</v>
      </c>
      <c r="U72" s="172">
        <f>SUM(U73:U76)</f>
        <v>0.19193650252607725</v>
      </c>
      <c r="V72" s="16">
        <f t="shared" ref="V72:AA72" si="16">V5*(41.868/1000)</f>
        <v>81.071520480000004</v>
      </c>
      <c r="W72" s="16">
        <f t="shared" si="16"/>
        <v>3.3687788292</v>
      </c>
      <c r="X72" s="16">
        <f t="shared" si="16"/>
        <v>0.72961688880000009</v>
      </c>
      <c r="Y72" s="16">
        <f t="shared" si="16"/>
        <v>2.2880527056000002</v>
      </c>
      <c r="Z72" s="16">
        <f t="shared" si="16"/>
        <v>0.24923057436000001</v>
      </c>
      <c r="AA72" s="16">
        <f t="shared" si="16"/>
        <v>22.418764884000002</v>
      </c>
      <c r="AB72" s="172">
        <f>SUM(AB73:AB76)</f>
        <v>21.716801031900776</v>
      </c>
      <c r="AC72" s="16">
        <f t="shared" ref="AC72:AI72" si="17">AC5*(41.868/1000)</f>
        <v>46.329035400000002</v>
      </c>
      <c r="AD72" s="16">
        <f t="shared" si="17"/>
        <v>9.5129120159999996</v>
      </c>
      <c r="AE72" s="16">
        <f t="shared" si="17"/>
        <v>12.703337352</v>
      </c>
      <c r="AF72" s="16">
        <f t="shared" si="17"/>
        <v>12.394309644000002</v>
      </c>
      <c r="AG72" s="16">
        <f t="shared" si="17"/>
        <v>2.4162148403999999</v>
      </c>
      <c r="AH72" s="16">
        <f t="shared" si="17"/>
        <v>6.1068664800000008</v>
      </c>
      <c r="AI72" s="16">
        <f t="shared" si="17"/>
        <v>80.85590028</v>
      </c>
      <c r="AJ72" s="172">
        <f>SUM(AJ73:AJ76)</f>
        <v>1.4621244532889273</v>
      </c>
      <c r="AK72" s="172">
        <f t="shared" ref="AK72:AO72" si="18">SUM(AK73:AK76)</f>
        <v>0.12307833397608466</v>
      </c>
      <c r="AL72" s="172">
        <f t="shared" si="18"/>
        <v>9.4536475254418679E-3</v>
      </c>
      <c r="AM72" s="172">
        <f t="shared" si="18"/>
        <v>1.0559206466979103</v>
      </c>
      <c r="AN72" s="172">
        <f t="shared" si="18"/>
        <v>2.5426289148568153</v>
      </c>
      <c r="AO72" s="172">
        <f t="shared" si="18"/>
        <v>0.77534408897438845</v>
      </c>
      <c r="AR72" s="169"/>
    </row>
    <row r="73" spans="1:44" ht="14.45" customHeight="1" x14ac:dyDescent="0.25">
      <c r="A73" s="234"/>
      <c r="B73" s="234"/>
      <c r="C73" s="244" t="s">
        <v>63</v>
      </c>
      <c r="D73" s="245"/>
      <c r="E73" s="12">
        <f t="shared" ref="E73:G73" si="19">E6*(41.868/1000)</f>
        <v>0.21385630116000001</v>
      </c>
      <c r="F73" s="12">
        <f t="shared" si="19"/>
        <v>4.5147520440000005E-2</v>
      </c>
      <c r="G73" s="12">
        <f t="shared" si="19"/>
        <v>8.3796708600000006E-2</v>
      </c>
      <c r="H73" s="173">
        <f>INDEX(Eurostat!$D$7:$L$7,MATCH(H$69,Eurostat!$D$2:$L$2,0))*($P73/SUM($P$73,$P$81,$P$90))</f>
        <v>1.0405122166857881</v>
      </c>
      <c r="I73" s="12">
        <f t="shared" ref="I73:T73" si="20">I6*(41.868/1000)</f>
        <v>5.100066684E-2</v>
      </c>
      <c r="J73" s="12">
        <f t="shared" si="20"/>
        <v>0.24456396708000003</v>
      </c>
      <c r="K73" s="12">
        <f t="shared" si="20"/>
        <v>0</v>
      </c>
      <c r="L73" s="12">
        <f t="shared" si="20"/>
        <v>0.14843462040000002</v>
      </c>
      <c r="M73" s="12">
        <f t="shared" si="20"/>
        <v>3.1888762200000004E-2</v>
      </c>
      <c r="N73" s="12">
        <f t="shared" si="20"/>
        <v>0.78119826479999999</v>
      </c>
      <c r="O73" s="12">
        <f t="shared" si="20"/>
        <v>0.14010833123999999</v>
      </c>
      <c r="P73" s="12">
        <f t="shared" si="20"/>
        <v>1.8019694124000001</v>
      </c>
      <c r="Q73" s="12">
        <f t="shared" si="20"/>
        <v>0</v>
      </c>
      <c r="R73" s="12">
        <f t="shared" si="20"/>
        <v>2.5966533600000001E-2</v>
      </c>
      <c r="S73" s="12">
        <f t="shared" si="20"/>
        <v>0.24014521836</v>
      </c>
      <c r="T73" s="12">
        <f t="shared" si="20"/>
        <v>0.10320127056000002</v>
      </c>
      <c r="U73" s="173">
        <f>INDEX(Eurostat!$D$7:$L$7,MATCH(U$69,Eurostat!$D$2:$L$2,0))*($L73/SUM($L$73,$L$81,$L$90))</f>
        <v>0</v>
      </c>
      <c r="V73" s="12">
        <f t="shared" ref="V73:AA73" si="21">V6*(41.868/1000)</f>
        <v>0</v>
      </c>
      <c r="W73" s="12">
        <f t="shared" si="21"/>
        <v>6.7375660320000003E-2</v>
      </c>
      <c r="X73" s="12">
        <f t="shared" si="21"/>
        <v>0</v>
      </c>
      <c r="Y73" s="12">
        <f t="shared" si="21"/>
        <v>4.5760886640000005E-2</v>
      </c>
      <c r="Z73" s="12">
        <f t="shared" si="21"/>
        <v>0</v>
      </c>
      <c r="AA73" s="12">
        <f t="shared" si="21"/>
        <v>9.1198971000000004E-2</v>
      </c>
      <c r="AB73" s="173">
        <f>INDEX(Eurostat!$D$7:$L$7,MATCH(AB$69,Eurostat!$D$2:$L$2,0))*($L73/SUM($L$73,$L$81,$L$90))</f>
        <v>0.14717344448341987</v>
      </c>
      <c r="AC73" s="12">
        <f t="shared" ref="AC73:AI73" si="22">AC6*(41.868/1000)</f>
        <v>0.92658070800000003</v>
      </c>
      <c r="AD73" s="12">
        <f t="shared" si="22"/>
        <v>0</v>
      </c>
      <c r="AE73" s="12">
        <f t="shared" si="22"/>
        <v>0</v>
      </c>
      <c r="AF73" s="12">
        <f t="shared" si="22"/>
        <v>0.24788619287999999</v>
      </c>
      <c r="AG73" s="12">
        <f t="shared" si="22"/>
        <v>0</v>
      </c>
      <c r="AH73" s="12">
        <f t="shared" si="22"/>
        <v>0.1221373296</v>
      </c>
      <c r="AI73" s="12">
        <f t="shared" si="22"/>
        <v>0.41819307516000004</v>
      </c>
      <c r="AJ73" s="173">
        <f>INDEX(Eurostat!$D$7:$L$7,MATCH(AJ$69,Eurostat!$D$2:$L$2,0))*($R73/SUM($R$73,$R$81,$R$90))</f>
        <v>0.12557799999999997</v>
      </c>
      <c r="AK73" s="173">
        <f>INDEX(Eurostat!$D$7:$L$7,MATCH(AK$69,Eurostat!$D$2:$L$2,0))*($R73/SUM($R$73,$R$81,$R$90))</f>
        <v>0</v>
      </c>
      <c r="AL73" s="173">
        <f>INDEX(Eurostat!$D$7:$L$7,MATCH(AL$69,Eurostat!$D$2:$L$2,0))*($R73/SUM($R$73,$R$81,$R$90))</f>
        <v>0</v>
      </c>
      <c r="AM73" s="173">
        <f>INDEX(Eurostat!$D$7:$L$7,MATCH(AM$69,Eurostat!$D$2:$L$2,0))*($R73/SUM($R$73,$R$81,$R$90))</f>
        <v>0.11419999999999998</v>
      </c>
      <c r="AN73" s="173">
        <f>INDEX(Eurostat!$D$7:$L$7,MATCH(AN$69,Eurostat!$D$2:$L$2,0))*($R73/SUM($R$73,$R$81,$R$90))</f>
        <v>0.159</v>
      </c>
      <c r="AO73" s="173">
        <f>INDEX(Eurostat!$D$7:$L$7,MATCH(AO$69,Eurostat!$D$2:$L$2,0))*($R73/SUM($R$73,$R$81,$R$90))</f>
        <v>5.0593999999999993E-2</v>
      </c>
      <c r="AR73" s="39"/>
    </row>
    <row r="74" spans="1:44" ht="14.45" customHeight="1" x14ac:dyDescent="0.25">
      <c r="A74" s="234"/>
      <c r="B74" s="234"/>
      <c r="C74" s="244" t="s">
        <v>52</v>
      </c>
      <c r="D74" s="245"/>
      <c r="E74" s="12">
        <f t="shared" ref="E74:G74" si="23">E7*(41.868/1000)</f>
        <v>5.6776357440000007</v>
      </c>
      <c r="F74" s="12">
        <f t="shared" si="23"/>
        <v>6.4997557920000002</v>
      </c>
      <c r="G74" s="12">
        <f t="shared" si="23"/>
        <v>4.3359756840000001</v>
      </c>
      <c r="H74" s="173">
        <f>(INDEX(Eurostat!$D$10:$L$10,MATCH(H$69,Eurostat!$D$2:$L$2,0))-H$98)*$K74/SUM($K$74,$K$78,$K$83,$K$92)</f>
        <v>6.1425697379431421</v>
      </c>
      <c r="I74" s="12">
        <f t="shared" ref="I74:T74" si="24">I7*(41.868/1000)</f>
        <v>1.0255692204</v>
      </c>
      <c r="J74" s="12">
        <f t="shared" si="24"/>
        <v>4.9325528160000003</v>
      </c>
      <c r="K74" s="12">
        <f t="shared" si="24"/>
        <v>32.639329836000002</v>
      </c>
      <c r="L74" s="12">
        <f t="shared" si="24"/>
        <v>4.7590518240000002</v>
      </c>
      <c r="M74" s="12">
        <f t="shared" si="24"/>
        <v>1.3041630792000001</v>
      </c>
      <c r="N74" s="12">
        <f t="shared" si="24"/>
        <v>38.712241368000001</v>
      </c>
      <c r="O74" s="12">
        <f t="shared" si="24"/>
        <v>6.7095144720000004</v>
      </c>
      <c r="P74" s="12">
        <f t="shared" si="24"/>
        <v>43.911577080000001</v>
      </c>
      <c r="Q74" s="12">
        <f t="shared" si="24"/>
        <v>7.9626655800000004</v>
      </c>
      <c r="R74" s="12">
        <f t="shared" si="24"/>
        <v>2.6165574072000002</v>
      </c>
      <c r="S74" s="12">
        <f t="shared" si="24"/>
        <v>4.6032191280000001</v>
      </c>
      <c r="T74" s="12">
        <f t="shared" si="24"/>
        <v>3.1774588164000006</v>
      </c>
      <c r="U74" s="173">
        <f>(INDEX(Eurostat!$D$10:$L$10,MATCH(U$69,Eurostat!$D$2:$L$2,0))-U$98)*$L74/SUM($L$74,$L$78,$L$83,$L$92)</f>
        <v>0.15053650192797643</v>
      </c>
      <c r="V74" s="12">
        <f t="shared" ref="V74:AA74" si="25">V7*(41.868/1000)</f>
        <v>21.751263359999999</v>
      </c>
      <c r="W74" s="12">
        <f t="shared" si="25"/>
        <v>1.9148957820000001</v>
      </c>
      <c r="X74" s="12">
        <f t="shared" si="25"/>
        <v>0.26088243876</v>
      </c>
      <c r="Y74" s="12">
        <f t="shared" si="25"/>
        <v>1.2624123096000002</v>
      </c>
      <c r="Z74" s="12">
        <f t="shared" si="25"/>
        <v>0.19938420828</v>
      </c>
      <c r="AA74" s="12">
        <f t="shared" si="25"/>
        <v>8.0680054680000008</v>
      </c>
      <c r="AB74" s="173">
        <f>(INDEX(Eurostat!$D$10:$L$10,MATCH(AB$69,Eurostat!$D$2:$L$2,0))-AB$98)*$L74/SUM($L$74,$L$78,$L$83,$L$92)</f>
        <v>21.043162587334635</v>
      </c>
      <c r="AC74" s="12">
        <f t="shared" ref="AC74:AI74" si="26">AC7*(41.868/1000)</f>
        <v>25.561586304000002</v>
      </c>
      <c r="AD74" s="12">
        <f t="shared" si="26"/>
        <v>5.9113429200000001</v>
      </c>
      <c r="AE74" s="12">
        <f t="shared" si="26"/>
        <v>3.351386862</v>
      </c>
      <c r="AF74" s="12">
        <f t="shared" si="26"/>
        <v>11.712196188</v>
      </c>
      <c r="AG74" s="12">
        <f t="shared" si="26"/>
        <v>1.6729782912</v>
      </c>
      <c r="AH74" s="12">
        <f t="shared" si="26"/>
        <v>2.5970804136000001</v>
      </c>
      <c r="AI74" s="12">
        <f t="shared" si="26"/>
        <v>34.591844016000003</v>
      </c>
      <c r="AJ74" s="173">
        <f>(INDEX(Eurostat!$D$10:$L$10,MATCH(AJ$69,Eurostat!$D$2:$L$2,0))-AJ$98)*$Q74/SUM($Q$74,$Q$78,$Q$83,$Q$92)</f>
        <v>0.42575545328892733</v>
      </c>
      <c r="AK74" s="173">
        <f>(INDEX(Eurostat!$D$10:$L$10,MATCH(AK$69,Eurostat!$D$2:$L$2,0))-AK$98)*$R74/SUM($R$74,$R$78,$R$83,$R$92)</f>
        <v>0.12307833397608466</v>
      </c>
      <c r="AL74" s="173">
        <f>(INDEX(Eurostat!$D$10:$L$10,MATCH(AL$69,Eurostat!$D$2:$L$2,0))-AL$98)*$Q74/SUM($Q$74,$Q$78,$Q$83,$Q$92)</f>
        <v>9.4536475254418679E-3</v>
      </c>
      <c r="AM74" s="173">
        <f>(INDEX(Eurostat!$D$10:$L$10,MATCH(AM$69,Eurostat!$D$2:$L$2,0))-AM$98)*$R74/SUM($R$74,$R$78,$R$83,$R$92)</f>
        <v>0.67435804684543843</v>
      </c>
      <c r="AN74" s="173">
        <f>(INDEX(Eurostat!$D$10:$L$10,MATCH(AN$69,Eurostat!$D$2:$L$2,0))-AN$98)*$R74/SUM($R$74,$R$78,$R$83,$R$92)</f>
        <v>1.472511576543525</v>
      </c>
      <c r="AO74" s="173">
        <f>(INDEX(Eurostat!$D$10:$L$10,MATCH(AO$69,Eurostat!$D$2:$L$2,0))-AO$98)*$R74/SUM($R$74,$R$78,$R$83,$R$92)</f>
        <v>0.22795908897438846</v>
      </c>
      <c r="AR74" s="39"/>
    </row>
    <row r="75" spans="1:44" ht="14.45" customHeight="1" x14ac:dyDescent="0.25">
      <c r="A75" s="234"/>
      <c r="B75" s="234"/>
      <c r="C75" s="244" t="s">
        <v>76</v>
      </c>
      <c r="D75" s="245"/>
      <c r="E75" s="12">
        <f t="shared" ref="E75:G75" si="27">E8*(41.868/1000)</f>
        <v>3.3523037711999999</v>
      </c>
      <c r="F75" s="12">
        <f t="shared" si="27"/>
        <v>4.6331547479999999</v>
      </c>
      <c r="G75" s="12">
        <f t="shared" si="27"/>
        <v>0.71042459759999999</v>
      </c>
      <c r="H75" s="173">
        <f>INDEX(Eurostat!$D$6:$L$6,MATCH(H$69,Eurostat!$D$2:$L$2,0))*$K75/SUM($K$75,$K$79,$K$84,$K$93)</f>
        <v>3.493152295013124</v>
      </c>
      <c r="I75" s="12">
        <f t="shared" ref="I75:T75" si="28">I8*(41.868/1000)</f>
        <v>0</v>
      </c>
      <c r="J75" s="12">
        <f t="shared" si="28"/>
        <v>7.0510736160000009</v>
      </c>
      <c r="K75" s="12">
        <f t="shared" si="28"/>
        <v>53.067690000000006</v>
      </c>
      <c r="L75" s="12">
        <f t="shared" si="28"/>
        <v>2.2244175324</v>
      </c>
      <c r="M75" s="12">
        <f t="shared" si="28"/>
        <v>0.21783543588000001</v>
      </c>
      <c r="N75" s="12">
        <f t="shared" si="28"/>
        <v>8.5538836080000014</v>
      </c>
      <c r="O75" s="12">
        <f t="shared" si="28"/>
        <v>0.15577408080000002</v>
      </c>
      <c r="P75" s="12">
        <f t="shared" si="28"/>
        <v>26.365158828000002</v>
      </c>
      <c r="Q75" s="12">
        <f t="shared" si="28"/>
        <v>0.90294203520000016</v>
      </c>
      <c r="R75" s="12">
        <f t="shared" si="28"/>
        <v>1.1932756812</v>
      </c>
      <c r="S75" s="12">
        <f t="shared" si="28"/>
        <v>6.3602097480000008</v>
      </c>
      <c r="T75" s="12">
        <f t="shared" si="28"/>
        <v>2.2145827391999999</v>
      </c>
      <c r="U75" s="173">
        <f>INDEX(Eurostat!$D$6:$L$6,MATCH(U$69,Eurostat!$D$2:$L$2,0))*$L75/SUM($L$75,$L$79,$L$84,$L$93)</f>
        <v>0</v>
      </c>
      <c r="V75" s="12">
        <f t="shared" ref="V75:AA75" si="29">V8*(41.868/1000)</f>
        <v>47.015251920000004</v>
      </c>
      <c r="W75" s="12">
        <f t="shared" si="29"/>
        <v>1.3865048748000002</v>
      </c>
      <c r="X75" s="12">
        <f t="shared" si="29"/>
        <v>0.32280939755999999</v>
      </c>
      <c r="Y75" s="12">
        <f t="shared" si="29"/>
        <v>0.8979178752000001</v>
      </c>
      <c r="Z75" s="12">
        <f t="shared" si="29"/>
        <v>0</v>
      </c>
      <c r="AA75" s="12">
        <f t="shared" si="29"/>
        <v>11.249471052000002</v>
      </c>
      <c r="AB75" s="173">
        <f>INDEX(Eurostat!$D$6:$L$6,MATCH(AB$69,Eurostat!$D$2:$L$2,0))*$L75/SUM($L$75,$L$79,$L$84,$L$93)</f>
        <v>0.19436499528491089</v>
      </c>
      <c r="AC75" s="12">
        <f t="shared" ref="AC75:AI75" si="30">AC8*(41.868/1000)</f>
        <v>16.156275048000001</v>
      </c>
      <c r="AD75" s="12">
        <f t="shared" si="30"/>
        <v>1.6143547176000002</v>
      </c>
      <c r="AE75" s="12">
        <f t="shared" si="30"/>
        <v>8.528804676</v>
      </c>
      <c r="AF75" s="12">
        <f t="shared" si="30"/>
        <v>0.14442701544</v>
      </c>
      <c r="AG75" s="12">
        <f t="shared" si="30"/>
        <v>0.25999483715999999</v>
      </c>
      <c r="AH75" s="12">
        <f t="shared" si="30"/>
        <v>2.6424360180000002</v>
      </c>
      <c r="AI75" s="12">
        <f t="shared" si="30"/>
        <v>45.845878680000006</v>
      </c>
      <c r="AJ75" s="173">
        <f>INDEX(Eurostat!$D$6:$L$6,MATCH(AJ$69,Eurostat!$D$2:$L$2,0))*$Q75/SUM($Q$75,$Q$79,$Q$84,$Q$93)</f>
        <v>0</v>
      </c>
      <c r="AK75" s="173">
        <f>INDEX(Eurostat!$D$6:$L$6,MATCH(AK$69,Eurostat!$D$2:$L$2,0))*$R75/SUM($R$75,$R$79,$R$84,$R$93)</f>
        <v>0</v>
      </c>
      <c r="AL75" s="173">
        <f>INDEX(Eurostat!$D$6:$L$6,MATCH(AL$69,Eurostat!$D$2:$L$2,0))*$Q75/SUM($Q$75,$Q$79,$Q$84,$Q$93)</f>
        <v>0</v>
      </c>
      <c r="AM75" s="173">
        <f>INDEX(Eurostat!$D$6:$L$6,MATCH(AM$69,Eurostat!$D$2:$L$2,0))*$R75/SUM($R$75,$R$79,$R$84,$R$93)</f>
        <v>1.4462599852471931E-2</v>
      </c>
      <c r="AN75" s="173">
        <f>INDEX(Eurostat!$D$6:$L$6,MATCH(AN$69,Eurostat!$D$2:$L$2,0))*$R75/SUM($R$75,$R$79,$R$84,$R$93)</f>
        <v>0.65551733831329018</v>
      </c>
      <c r="AO75" s="173">
        <f>INDEX(Eurostat!$D$6:$L$6,MATCH(AO$69,Eurostat!$D$2:$L$2,0))*$R75/SUM($R$75,$R$79,$R$84,$R$93)</f>
        <v>0</v>
      </c>
      <c r="AR75" s="39"/>
    </row>
    <row r="76" spans="1:44" ht="14.45" customHeight="1" x14ac:dyDescent="0.25">
      <c r="A76" s="234"/>
      <c r="B76" s="235"/>
      <c r="C76" s="244" t="s">
        <v>51</v>
      </c>
      <c r="D76" s="245"/>
      <c r="E76" s="12">
        <f t="shared" ref="E76:G76" si="31">E9*(41.868/1000)</f>
        <v>1.4489928648000001</v>
      </c>
      <c r="F76" s="12">
        <f t="shared" si="31"/>
        <v>2.7945131544000001</v>
      </c>
      <c r="G76" s="12">
        <f t="shared" si="31"/>
        <v>0.16099125228</v>
      </c>
      <c r="H76" s="173">
        <f>INDEX(Eurostat!$D$4:$L$4,MATCH(H$69,Eurostat!$D$2:$L$2,0))*$K76/SUM($K$76,$K$86,$K$96)</f>
        <v>0</v>
      </c>
      <c r="I76" s="12">
        <f t="shared" ref="I76:T76" si="32">I9*(41.868/1000)</f>
        <v>0</v>
      </c>
      <c r="J76" s="12">
        <f t="shared" si="32"/>
        <v>0</v>
      </c>
      <c r="K76" s="12">
        <f t="shared" si="32"/>
        <v>21.426744492000001</v>
      </c>
      <c r="L76" s="12">
        <f t="shared" si="32"/>
        <v>0.28980652788</v>
      </c>
      <c r="M76" s="12">
        <f t="shared" si="32"/>
        <v>4.0548739319999999E-2</v>
      </c>
      <c r="N76" s="12">
        <f t="shared" si="32"/>
        <v>4.9404240000000001</v>
      </c>
      <c r="O76" s="12">
        <f t="shared" si="32"/>
        <v>0</v>
      </c>
      <c r="P76" s="12">
        <f t="shared" si="32"/>
        <v>18.019694124000001</v>
      </c>
      <c r="Q76" s="12">
        <f t="shared" si="32"/>
        <v>1.6560133775999999</v>
      </c>
      <c r="R76" s="12">
        <f t="shared" si="32"/>
        <v>0.54860059080000001</v>
      </c>
      <c r="S76" s="12">
        <f t="shared" si="32"/>
        <v>0.80370231480000009</v>
      </c>
      <c r="T76" s="12">
        <f t="shared" si="32"/>
        <v>0.37258961220000003</v>
      </c>
      <c r="U76" s="173">
        <f>INDEX(Eurostat!$D$4:$L$4,MATCH(U$69,Eurostat!$D$2:$L$2,0))*$L76/SUM($L$76,$L$86,$L$96)</f>
        <v>4.1400000598100818E-2</v>
      </c>
      <c r="V76" s="12">
        <f t="shared" ref="V76:AA76" si="33">V9*(41.868/1000)</f>
        <v>12.3050052</v>
      </c>
      <c r="W76" s="12">
        <f t="shared" si="33"/>
        <v>0</v>
      </c>
      <c r="X76" s="12">
        <f t="shared" si="33"/>
        <v>0.14592295908000003</v>
      </c>
      <c r="Y76" s="12">
        <f t="shared" si="33"/>
        <v>8.1959959440000008E-2</v>
      </c>
      <c r="Z76" s="12">
        <f t="shared" si="33"/>
        <v>4.98459474E-2</v>
      </c>
      <c r="AA76" s="12">
        <f t="shared" si="33"/>
        <v>3.0100496184000001</v>
      </c>
      <c r="AB76" s="173">
        <f>INDEX(Eurostat!$D$4:$L$4,MATCH(AB$69,Eurostat!$D$2:$L$2,0))*$L76/SUM($L$76,$L$86,$L$96)</f>
        <v>0.33210000479780871</v>
      </c>
      <c r="AC76" s="12">
        <f t="shared" ref="AC76:AI76" si="34">AC9*(41.868/1000)</f>
        <v>3.6846059004000002</v>
      </c>
      <c r="AD76" s="12">
        <f t="shared" si="34"/>
        <v>1.9871850708000001</v>
      </c>
      <c r="AE76" s="12">
        <f t="shared" si="34"/>
        <v>0.82310813280000006</v>
      </c>
      <c r="AF76" s="12">
        <f t="shared" si="34"/>
        <v>0.28980610919999999</v>
      </c>
      <c r="AG76" s="12">
        <f t="shared" si="34"/>
        <v>0.48324464280000001</v>
      </c>
      <c r="AH76" s="12">
        <f t="shared" si="34"/>
        <v>0.74520853200000003</v>
      </c>
      <c r="AI76" s="12">
        <f t="shared" si="34"/>
        <v>0</v>
      </c>
      <c r="AJ76" s="173">
        <f>INDEX(Eurostat!$D$4:$L$4,MATCH(AJ$69,Eurostat!$D$2:$L$2,0))*$Q76/SUM($Q$76,$Q$86,$Q$96)</f>
        <v>0.91079099999999991</v>
      </c>
      <c r="AK76" s="173">
        <f>INDEX(Eurostat!$D$4:$L$4,MATCH(AK$69,Eurostat!$D$2:$L$2,0))*$R76/SUM($R$76,$R$86,$R$96)</f>
        <v>0</v>
      </c>
      <c r="AL76" s="173">
        <f>INDEX(Eurostat!$D$4:$L$4,MATCH(AL$69,Eurostat!$D$2:$L$2,0))*$Q76/SUM($Q$76,$Q$86,$Q$96)</f>
        <v>0</v>
      </c>
      <c r="AM76" s="173">
        <f>INDEX(Eurostat!$D$4:$L$4,MATCH(AM$69,Eurostat!$D$2:$L$2,0))*$R76/SUM($R$76,$R$86,$R$96)</f>
        <v>0.25290000000000007</v>
      </c>
      <c r="AN76" s="173">
        <f>INDEX(Eurostat!$D$4:$L$4,MATCH(AN$69,Eurostat!$D$2:$L$2,0))*$R76/SUM($R$76,$R$86,$R$96)</f>
        <v>0.25559999999999999</v>
      </c>
      <c r="AO76" s="173">
        <f>INDEX(Eurostat!$D$4:$L$4,MATCH(AO$69,Eurostat!$D$2:$L$2,0))*$R76/SUM($R$76,$R$86,$R$96)</f>
        <v>0.49679099999999998</v>
      </c>
      <c r="AR76" s="39"/>
    </row>
    <row r="77" spans="1:44" x14ac:dyDescent="0.25">
      <c r="A77" s="234"/>
      <c r="B77" s="239" t="s">
        <v>65</v>
      </c>
      <c r="C77" s="246"/>
      <c r="D77" s="247"/>
      <c r="E77" s="16">
        <f t="shared" ref="E77:G77" si="35">E10*(41.868/1000)</f>
        <v>1.98914868</v>
      </c>
      <c r="F77" s="16">
        <f t="shared" si="35"/>
        <v>4.5600113520000001</v>
      </c>
      <c r="G77" s="16">
        <f t="shared" si="35"/>
        <v>1.249110846</v>
      </c>
      <c r="H77" s="172">
        <f>SUM(H78:H79)</f>
        <v>3.1071582099767117</v>
      </c>
      <c r="I77" s="16">
        <f t="shared" ref="I77:T77" si="36">I10*(41.868/1000)</f>
        <v>1.5642219743999999</v>
      </c>
      <c r="J77" s="16">
        <f t="shared" si="36"/>
        <v>2.0923156188000003</v>
      </c>
      <c r="K77" s="16">
        <f t="shared" si="36"/>
        <v>16.547364036000001</v>
      </c>
      <c r="L77" s="16">
        <f t="shared" si="36"/>
        <v>1.2863943000000002</v>
      </c>
      <c r="M77" s="16">
        <f t="shared" si="36"/>
        <v>3.1540713516000005E-2</v>
      </c>
      <c r="N77" s="16">
        <f t="shared" si="36"/>
        <v>36.672934824000002</v>
      </c>
      <c r="O77" s="16">
        <f t="shared" si="36"/>
        <v>1.0237521491999999</v>
      </c>
      <c r="P77" s="16">
        <f t="shared" si="36"/>
        <v>61.418262600000006</v>
      </c>
      <c r="Q77" s="16">
        <f t="shared" si="36"/>
        <v>7.4995636320000001</v>
      </c>
      <c r="R77" s="16">
        <f t="shared" si="36"/>
        <v>1.5541317863999999</v>
      </c>
      <c r="S77" s="16">
        <f t="shared" si="36"/>
        <v>1.569149838</v>
      </c>
      <c r="T77" s="16">
        <f t="shared" si="36"/>
        <v>1.3579760196000001</v>
      </c>
      <c r="U77" s="172">
        <f>SUM(U78:U79)</f>
        <v>4.0611005070213355E-2</v>
      </c>
      <c r="V77" s="16">
        <f t="shared" ref="V77:AA77" si="37">V10*(41.868/1000)</f>
        <v>36.465813828000002</v>
      </c>
      <c r="W77" s="16">
        <f t="shared" si="37"/>
        <v>3.7462397831999998E-2</v>
      </c>
      <c r="X77" s="16">
        <f t="shared" si="37"/>
        <v>0.71243844840000004</v>
      </c>
      <c r="Y77" s="16">
        <f t="shared" si="37"/>
        <v>7.8841212120000004E-2</v>
      </c>
      <c r="Z77" s="16">
        <f t="shared" si="37"/>
        <v>0.33287446475999999</v>
      </c>
      <c r="AA77" s="16">
        <f t="shared" si="37"/>
        <v>11.161045836000001</v>
      </c>
      <c r="AB77" s="172">
        <f>SUM(AB78:AB79)</f>
        <v>5.6771420451442545</v>
      </c>
      <c r="AC77" s="16">
        <f t="shared" ref="AC77:AI77" si="38">AC10*(41.868/1000)</f>
        <v>2.7284077691999999</v>
      </c>
      <c r="AD77" s="16">
        <f t="shared" si="38"/>
        <v>5.7241510920000005</v>
      </c>
      <c r="AE77" s="16">
        <f t="shared" si="38"/>
        <v>0.75054670200000007</v>
      </c>
      <c r="AF77" s="16">
        <f t="shared" si="38"/>
        <v>2.9104791408000006</v>
      </c>
      <c r="AG77" s="16">
        <f t="shared" si="38"/>
        <v>0.53416450440000007</v>
      </c>
      <c r="AH77" s="16">
        <f t="shared" si="38"/>
        <v>1.3781019672000001</v>
      </c>
      <c r="AI77" s="16">
        <f t="shared" si="38"/>
        <v>14.280797988000002</v>
      </c>
      <c r="AJ77" s="172">
        <f t="shared" ref="AJ77:AO77" si="39">SUM(AJ78:AJ79)</f>
        <v>0.40074538454457892</v>
      </c>
      <c r="AK77" s="172">
        <f t="shared" si="39"/>
        <v>7.2988067014869443E-2</v>
      </c>
      <c r="AL77" s="172">
        <f t="shared" si="39"/>
        <v>8.8983137706544948E-3</v>
      </c>
      <c r="AM77" s="172">
        <f t="shared" si="39"/>
        <v>0.39993842744514591</v>
      </c>
      <c r="AN77" s="172">
        <f t="shared" si="39"/>
        <v>0.87458033868526508</v>
      </c>
      <c r="AO77" s="172">
        <f t="shared" si="39"/>
        <v>0.13518458306353284</v>
      </c>
      <c r="AR77" s="39"/>
    </row>
    <row r="78" spans="1:44" ht="14.45" customHeight="1" x14ac:dyDescent="0.25">
      <c r="A78" s="234"/>
      <c r="B78" s="234"/>
      <c r="C78" s="244" t="s">
        <v>52</v>
      </c>
      <c r="D78" s="245"/>
      <c r="E78" s="12">
        <f t="shared" ref="E78:G78" si="40">E11*(41.868/1000)</f>
        <v>1.9818510876000002</v>
      </c>
      <c r="F78" s="12">
        <f t="shared" si="40"/>
        <v>4.5407102040000007</v>
      </c>
      <c r="G78" s="12">
        <f t="shared" si="40"/>
        <v>1.249110846</v>
      </c>
      <c r="H78" s="173">
        <f>(INDEX(Eurostat!$D$10:$L$10,MATCH(H$69,Eurostat!$D$2:$L$2,0))-H$98)*$K78/SUM($K$74,$K$78,$K$83,$K$92)</f>
        <v>3.1034050899846659</v>
      </c>
      <c r="I78" s="12">
        <f t="shared" ref="I78:T78" si="41">I11*(41.868/1000)</f>
        <v>1.5642219743999999</v>
      </c>
      <c r="J78" s="12">
        <f t="shared" si="41"/>
        <v>2.0860689132000001</v>
      </c>
      <c r="K78" s="12">
        <f t="shared" si="41"/>
        <v>16.490339820000003</v>
      </c>
      <c r="L78" s="12">
        <f t="shared" si="41"/>
        <v>1.2838738464000001</v>
      </c>
      <c r="M78" s="12">
        <f t="shared" si="41"/>
        <v>3.1540713516000005E-2</v>
      </c>
      <c r="N78" s="12">
        <f t="shared" si="41"/>
        <v>36.558760788000001</v>
      </c>
      <c r="O78" s="12">
        <f t="shared" si="41"/>
        <v>1.0237521491999999</v>
      </c>
      <c r="P78" s="12">
        <f t="shared" si="41"/>
        <v>61.247022479999998</v>
      </c>
      <c r="Q78" s="12">
        <f t="shared" si="41"/>
        <v>7.4949162840000003</v>
      </c>
      <c r="R78" s="12">
        <f t="shared" si="41"/>
        <v>1.5516741348000003</v>
      </c>
      <c r="S78" s="12">
        <f t="shared" si="41"/>
        <v>1.5624383976</v>
      </c>
      <c r="T78" s="12">
        <f t="shared" si="41"/>
        <v>1.3533663527999999</v>
      </c>
      <c r="U78" s="173">
        <f>(INDEX(Eurostat!$D$10:$L$10,MATCH(U$69,Eurostat!$D$2:$L$2,0))-U$98)*$L78/SUM($L$74,$L$78,$L$83,$L$92)</f>
        <v>4.0611005070213355E-2</v>
      </c>
      <c r="V78" s="12">
        <f t="shared" ref="V78:AA78" si="42">V11*(41.868/1000)</f>
        <v>36.356957028000004</v>
      </c>
      <c r="W78" s="12">
        <f t="shared" si="42"/>
        <v>3.7462397831999998E-2</v>
      </c>
      <c r="X78" s="12">
        <f t="shared" si="42"/>
        <v>0.70794601199999996</v>
      </c>
      <c r="Y78" s="12">
        <f t="shared" si="42"/>
        <v>7.8841212120000004E-2</v>
      </c>
      <c r="Z78" s="12">
        <f t="shared" si="42"/>
        <v>0.33287446475999999</v>
      </c>
      <c r="AA78" s="12">
        <f t="shared" si="42"/>
        <v>11.075760720000002</v>
      </c>
      <c r="AB78" s="173">
        <f>(INDEX(Eurostat!$D$10:$L$10,MATCH(AB$69,Eurostat!$D$2:$L$2,0))-AB$98)*$L78/SUM($L$74,$L$78,$L$83,$L$92)</f>
        <v>5.6769220194610552</v>
      </c>
      <c r="AC78" s="12">
        <f t="shared" ref="AC78:AI78" si="43">AC11*(41.868/1000)</f>
        <v>2.7201932676</v>
      </c>
      <c r="AD78" s="12">
        <f t="shared" si="43"/>
        <v>5.695597116000001</v>
      </c>
      <c r="AE78" s="12">
        <f t="shared" si="43"/>
        <v>0.74959629840000008</v>
      </c>
      <c r="AF78" s="12">
        <f t="shared" si="43"/>
        <v>2.9104791408000006</v>
      </c>
      <c r="AG78" s="12">
        <f t="shared" si="43"/>
        <v>0.53416450440000007</v>
      </c>
      <c r="AH78" s="12">
        <f t="shared" si="43"/>
        <v>1.3745934288000001</v>
      </c>
      <c r="AI78" s="12">
        <f t="shared" si="43"/>
        <v>14.201290656000001</v>
      </c>
      <c r="AJ78" s="173">
        <f>(INDEX(Eurostat!$D$10:$L$10,MATCH(AJ$69,Eurostat!$D$2:$L$2,0))-AJ$98)*$Q78/SUM($Q$74,$Q$78,$Q$83,$Q$92)</f>
        <v>0.40074538454457892</v>
      </c>
      <c r="AK78" s="173">
        <f>(INDEX(Eurostat!$D$10:$L$10,MATCH(AK$69,Eurostat!$D$2:$L$2,0))-AK$98)*$R78/SUM($R$74,$R$78,$R$83,$R$92)</f>
        <v>7.2988067014869443E-2</v>
      </c>
      <c r="AL78" s="173">
        <f>(INDEX(Eurostat!$D$10:$L$10,MATCH(AL$69,Eurostat!$D$2:$L$2,0))-AL$98)*$Q78/SUM($Q$74,$Q$78,$Q$83,$Q$92)</f>
        <v>8.8983137706544948E-3</v>
      </c>
      <c r="AM78" s="173">
        <f>(INDEX(Eurostat!$D$10:$L$10,MATCH(AM$69,Eurostat!$D$2:$L$2,0))-AM$98)*$R78/SUM($R$74,$R$78,$R$83,$R$92)</f>
        <v>0.39990864943569415</v>
      </c>
      <c r="AN78" s="173">
        <f>(INDEX(Eurostat!$D$10:$L$10,MATCH(AN$69,Eurostat!$D$2:$L$2,0))-AN$98)*$R78/SUM($R$74,$R$78,$R$83,$R$92)</f>
        <v>0.87323065040686565</v>
      </c>
      <c r="AO78" s="173">
        <f>(INDEX(Eurostat!$D$10:$L$10,MATCH(AO$69,Eurostat!$D$2:$L$2,0))-AO$98)*$R78/SUM($R$74,$R$78,$R$83,$R$92)</f>
        <v>0.13518458306353284</v>
      </c>
      <c r="AR78" s="39"/>
    </row>
    <row r="79" spans="1:44" ht="14.45" customHeight="1" x14ac:dyDescent="0.25">
      <c r="A79" s="234"/>
      <c r="B79" s="235"/>
      <c r="C79" s="244" t="s">
        <v>76</v>
      </c>
      <c r="D79" s="245"/>
      <c r="E79" s="12">
        <f t="shared" ref="E79:G79" si="44">E12*(41.868/1000)</f>
        <v>7.2947872440000004E-3</v>
      </c>
      <c r="F79" s="12">
        <f t="shared" si="44"/>
        <v>1.9292732532000003E-2</v>
      </c>
      <c r="G79" s="12">
        <f t="shared" si="44"/>
        <v>0</v>
      </c>
      <c r="H79" s="173">
        <f>INDEX(Eurostat!$D$6:$L$6,MATCH(H$69,Eurostat!$D$2:$L$2,0))*$K79/SUM($K$75,$K$79,$K$84,$K$93)</f>
        <v>3.75311999204554E-3</v>
      </c>
      <c r="I79" s="12">
        <f t="shared" ref="I79:T79" si="45">I12*(41.868/1000)</f>
        <v>0</v>
      </c>
      <c r="J79" s="12">
        <f t="shared" si="45"/>
        <v>6.2462031839999998E-3</v>
      </c>
      <c r="K79" s="12">
        <f t="shared" si="45"/>
        <v>5.7017098440000004E-2</v>
      </c>
      <c r="L79" s="12">
        <f t="shared" si="45"/>
        <v>2.5180922448000001E-3</v>
      </c>
      <c r="M79" s="12">
        <f t="shared" si="45"/>
        <v>0</v>
      </c>
      <c r="N79" s="12">
        <f t="shared" si="45"/>
        <v>0.11414389104000001</v>
      </c>
      <c r="O79" s="12">
        <f t="shared" si="45"/>
        <v>0</v>
      </c>
      <c r="P79" s="12">
        <f t="shared" si="45"/>
        <v>0.17152063560000003</v>
      </c>
      <c r="Q79" s="12">
        <f t="shared" si="45"/>
        <v>4.6776604320000002E-3</v>
      </c>
      <c r="R79" s="12">
        <f t="shared" si="45"/>
        <v>2.4569147232000005E-3</v>
      </c>
      <c r="S79" s="12">
        <f t="shared" si="45"/>
        <v>6.7093888680000002E-3</v>
      </c>
      <c r="T79" s="12">
        <f t="shared" si="45"/>
        <v>4.6089550440000003E-3</v>
      </c>
      <c r="U79" s="173">
        <f>INDEX(Eurostat!$D$6:$L$6,MATCH(U$69,Eurostat!$D$2:$L$2,0))*$L79/SUM($L$75,$L$79,$L$84,$L$93)</f>
        <v>0</v>
      </c>
      <c r="V79" s="12">
        <f t="shared" ref="V79:AA79" si="46">V12*(41.868/1000)</f>
        <v>0.10883126052000001</v>
      </c>
      <c r="W79" s="12">
        <f t="shared" si="46"/>
        <v>0</v>
      </c>
      <c r="X79" s="12">
        <f t="shared" si="46"/>
        <v>4.4939017800000002E-3</v>
      </c>
      <c r="Y79" s="12">
        <f t="shared" si="46"/>
        <v>0</v>
      </c>
      <c r="Z79" s="12">
        <f t="shared" si="46"/>
        <v>0</v>
      </c>
      <c r="AA79" s="12">
        <f t="shared" si="46"/>
        <v>8.5293908279999997E-2</v>
      </c>
      <c r="AB79" s="173">
        <f>INDEX(Eurostat!$D$6:$L$6,MATCH(AB$69,Eurostat!$D$2:$L$2,0))*$L79/SUM($L$75,$L$79,$L$84,$L$93)</f>
        <v>2.2002568319961992E-4</v>
      </c>
      <c r="AC79" s="12">
        <f t="shared" ref="AC79:AI79" si="47">AC12*(41.868/1000)</f>
        <v>8.2127850120000002E-3</v>
      </c>
      <c r="AD79" s="12">
        <f t="shared" si="47"/>
        <v>2.8590443028000002E-2</v>
      </c>
      <c r="AE79" s="12">
        <f t="shared" si="47"/>
        <v>9.4859908920000009E-4</v>
      </c>
      <c r="AF79" s="12">
        <f t="shared" si="47"/>
        <v>0</v>
      </c>
      <c r="AG79" s="12">
        <f t="shared" si="47"/>
        <v>0</v>
      </c>
      <c r="AH79" s="12">
        <f t="shared" si="47"/>
        <v>3.5106485472000005E-3</v>
      </c>
      <c r="AI79" s="12">
        <f t="shared" si="47"/>
        <v>7.9512356160000006E-2</v>
      </c>
      <c r="AJ79" s="173">
        <f>INDEX(Eurostat!$D$6:$L$6,MATCH(AJ$69,Eurostat!$D$2:$L$2,0))*$Q79/SUM($Q$75,$Q$79,$Q$84,$Q$93)</f>
        <v>0</v>
      </c>
      <c r="AK79" s="173">
        <f>INDEX(Eurostat!$D$6:$L$6,MATCH(AK$69,Eurostat!$D$2:$L$2,0))*$R79/SUM($R$75,$R$79,$R$84,$R$93)</f>
        <v>0</v>
      </c>
      <c r="AL79" s="173">
        <f>INDEX(Eurostat!$D$6:$L$6,MATCH(AL$69,Eurostat!$D$2:$L$2,0))*$Q79/SUM($Q$75,$Q$79,$Q$84,$Q$93)</f>
        <v>0</v>
      </c>
      <c r="AM79" s="173">
        <f>INDEX(Eurostat!$D$6:$L$6,MATCH(AM$69,Eurostat!$D$2:$L$2,0))*$R79/SUM($R$75,$R$79,$R$84,$R$93)</f>
        <v>2.9778009451726049E-5</v>
      </c>
      <c r="AN79" s="173">
        <f>INDEX(Eurostat!$D$6:$L$6,MATCH(AN$69,Eurostat!$D$2:$L$2,0))*$R79/SUM($R$75,$R$79,$R$84,$R$93)</f>
        <v>1.3496882783994831E-3</v>
      </c>
      <c r="AO79" s="173">
        <f>INDEX(Eurostat!$D$6:$L$6,MATCH(AO$69,Eurostat!$D$2:$L$2,0))*$R79/SUM($R$75,$R$79,$R$84,$R$93)</f>
        <v>0</v>
      </c>
      <c r="AR79" s="39"/>
    </row>
    <row r="80" spans="1:44" x14ac:dyDescent="0.25">
      <c r="A80" s="234"/>
      <c r="B80" s="239" t="s">
        <v>77</v>
      </c>
      <c r="C80" s="246"/>
      <c r="D80" s="247"/>
      <c r="E80" s="16">
        <f t="shared" ref="E80:G80" si="48">E13*(41.868/1000)</f>
        <v>10.079846604</v>
      </c>
      <c r="F80" s="16">
        <f t="shared" si="48"/>
        <v>13.165141392000001</v>
      </c>
      <c r="G80" s="16">
        <f t="shared" si="48"/>
        <v>4.5353092320000004</v>
      </c>
      <c r="H80" s="172">
        <f>SUM(H81:H88)</f>
        <v>10.821020392965464</v>
      </c>
      <c r="I80" s="16">
        <f t="shared" ref="I80:T80" si="49">I13*(41.868/1000)</f>
        <v>0.94640939280000014</v>
      </c>
      <c r="J80" s="16">
        <f t="shared" si="49"/>
        <v>10.321676172</v>
      </c>
      <c r="K80" s="16">
        <f t="shared" si="49"/>
        <v>95.154659640000006</v>
      </c>
      <c r="L80" s="16">
        <f t="shared" si="49"/>
        <v>6.990616224</v>
      </c>
      <c r="M80" s="16">
        <f t="shared" si="49"/>
        <v>1.4206147344</v>
      </c>
      <c r="N80" s="16">
        <f t="shared" si="49"/>
        <v>42.57933732</v>
      </c>
      <c r="O80" s="16">
        <f t="shared" si="49"/>
        <v>6.6173211360000002</v>
      </c>
      <c r="P80" s="16">
        <f t="shared" si="49"/>
        <v>77.618666520000005</v>
      </c>
      <c r="Q80" s="16">
        <f t="shared" si="49"/>
        <v>10.145830572000001</v>
      </c>
      <c r="R80" s="16">
        <f t="shared" si="49"/>
        <v>3.7580549328000004</v>
      </c>
      <c r="S80" s="16">
        <f t="shared" si="49"/>
        <v>9.8692505640000014</v>
      </c>
      <c r="T80" s="16">
        <f t="shared" si="49"/>
        <v>5.5532877840000001</v>
      </c>
      <c r="U80" s="172">
        <f>SUM(U81:U88)</f>
        <v>0.20790035444951699</v>
      </c>
      <c r="V80" s="16">
        <f t="shared" ref="V80:AA80" si="50">V13*(41.868/1000)</f>
        <v>68.548801679999997</v>
      </c>
      <c r="W80" s="16">
        <f t="shared" si="50"/>
        <v>2.9962038708000005</v>
      </c>
      <c r="X80" s="16">
        <f t="shared" si="50"/>
        <v>0.65499136560000004</v>
      </c>
      <c r="Y80" s="16">
        <f t="shared" si="50"/>
        <v>2.2218510240000002</v>
      </c>
      <c r="Z80" s="16">
        <f t="shared" si="50"/>
        <v>0.40054822524</v>
      </c>
      <c r="AA80" s="16">
        <f t="shared" si="50"/>
        <v>20.354086332000001</v>
      </c>
      <c r="AB80" s="172">
        <f>SUM(AB81:AB88)</f>
        <v>11.314115205032261</v>
      </c>
      <c r="AC80" s="16">
        <f t="shared" ref="AC80:AI80" si="51">AC13*(41.868/1000)</f>
        <v>41.361355332000002</v>
      </c>
      <c r="AD80" s="16">
        <f t="shared" si="51"/>
        <v>7.6442594400000008</v>
      </c>
      <c r="AE80" s="16">
        <f t="shared" si="51"/>
        <v>10.888527024</v>
      </c>
      <c r="AF80" s="16">
        <f t="shared" si="51"/>
        <v>11.375577468000001</v>
      </c>
      <c r="AG80" s="16">
        <f t="shared" si="51"/>
        <v>2.3170462956000004</v>
      </c>
      <c r="AH80" s="16">
        <f t="shared" si="51"/>
        <v>5.435722440000001</v>
      </c>
      <c r="AI80" s="16">
        <f t="shared" si="51"/>
        <v>73.428517080000006</v>
      </c>
      <c r="AJ80" s="172">
        <f t="shared" ref="AJ80:AO80" si="52">SUM(AJ81:AJ88)</f>
        <v>0.84083990329105396</v>
      </c>
      <c r="AK80" s="172">
        <f t="shared" si="52"/>
        <v>0.76483761481640444</v>
      </c>
      <c r="AL80" s="172">
        <f t="shared" si="52"/>
        <v>8.643015331289302E-3</v>
      </c>
      <c r="AM80" s="172">
        <f t="shared" si="52"/>
        <v>1.0030370143126088</v>
      </c>
      <c r="AN80" s="172">
        <f t="shared" si="52"/>
        <v>2.8482649095292492</v>
      </c>
      <c r="AO80" s="172">
        <f t="shared" si="52"/>
        <v>0.43732637870934365</v>
      </c>
      <c r="AR80" s="39"/>
    </row>
    <row r="81" spans="1:41" ht="14.45" customHeight="1" x14ac:dyDescent="0.25">
      <c r="A81" s="234"/>
      <c r="B81" s="234"/>
      <c r="C81" s="244" t="s">
        <v>63</v>
      </c>
      <c r="D81" s="245"/>
      <c r="E81" s="12">
        <f t="shared" ref="E81:G81" si="53">E14*(41.868/1000)</f>
        <v>0.30001603968000001</v>
      </c>
      <c r="F81" s="12">
        <f t="shared" si="53"/>
        <v>4.5147520440000002E-3</v>
      </c>
      <c r="G81" s="12">
        <f t="shared" si="53"/>
        <v>3.3518725308E-2</v>
      </c>
      <c r="H81" s="173">
        <f>INDEX(Eurostat!$D$7:$L$7,MATCH(H$69,Eurostat!$D$2:$L$2,0))*($P81/SUM($P$73,$P$81,$P$90))</f>
        <v>1.301877470641825</v>
      </c>
      <c r="I81" s="12">
        <f t="shared" ref="I81:T81" si="54">I14*(41.868/1000)</f>
        <v>2.0400183000000002E-2</v>
      </c>
      <c r="J81" s="12">
        <f t="shared" si="54"/>
        <v>0.16384078835999999</v>
      </c>
      <c r="K81" s="12">
        <f t="shared" si="54"/>
        <v>0</v>
      </c>
      <c r="L81" s="12">
        <f t="shared" si="54"/>
        <v>0.12635636796000002</v>
      </c>
      <c r="M81" s="12">
        <f t="shared" si="54"/>
        <v>6.9510928319999998E-2</v>
      </c>
      <c r="N81" s="12">
        <f t="shared" si="54"/>
        <v>0.31248014328000001</v>
      </c>
      <c r="O81" s="12">
        <f t="shared" si="54"/>
        <v>0.33598902528000002</v>
      </c>
      <c r="P81" s="12">
        <f t="shared" si="54"/>
        <v>2.2546043604000001</v>
      </c>
      <c r="Q81" s="12">
        <f t="shared" si="54"/>
        <v>0</v>
      </c>
      <c r="R81" s="12">
        <f t="shared" si="54"/>
        <v>1.0386613440000001E-2</v>
      </c>
      <c r="S81" s="12">
        <f t="shared" si="54"/>
        <v>0.47548650240000001</v>
      </c>
      <c r="T81" s="12">
        <f t="shared" si="54"/>
        <v>4.1280591960000002E-2</v>
      </c>
      <c r="U81" s="173">
        <f>INDEX(Eurostat!$D$7:$L$7,MATCH(U$69,Eurostat!$D$2:$L$2,0))*($L81/SUM($L$73,$L$81,$L$90))</f>
        <v>0</v>
      </c>
      <c r="V81" s="12">
        <f t="shared" ref="V81:AA81" si="55">V14*(41.868/1000)</f>
        <v>0</v>
      </c>
      <c r="W81" s="12">
        <f t="shared" si="55"/>
        <v>0.11902151304</v>
      </c>
      <c r="X81" s="12">
        <f t="shared" si="55"/>
        <v>0</v>
      </c>
      <c r="Y81" s="12">
        <f t="shared" si="55"/>
        <v>0.32122301904</v>
      </c>
      <c r="Z81" s="12">
        <f t="shared" si="55"/>
        <v>0</v>
      </c>
      <c r="AA81" s="12">
        <f t="shared" si="55"/>
        <v>3.6479588399999999E-2</v>
      </c>
      <c r="AB81" s="173">
        <f>INDEX(Eurostat!$D$7:$L$7,MATCH(AB$69,Eurostat!$D$2:$L$2,0))*($L81/SUM($L$73,$L$81,$L$90))</f>
        <v>0.12528278008846264</v>
      </c>
      <c r="AC81" s="12">
        <f t="shared" ref="AC81:AI81" si="56">AC14*(41.868/1000)</f>
        <v>0.70214310719999995</v>
      </c>
      <c r="AD81" s="12">
        <f t="shared" si="56"/>
        <v>0</v>
      </c>
      <c r="AE81" s="12">
        <f t="shared" si="56"/>
        <v>0</v>
      </c>
      <c r="AF81" s="12">
        <f t="shared" si="56"/>
        <v>0.16391070792000001</v>
      </c>
      <c r="AG81" s="12">
        <f t="shared" si="56"/>
        <v>0</v>
      </c>
      <c r="AH81" s="12">
        <f t="shared" si="56"/>
        <v>6.0984091440000006E-2</v>
      </c>
      <c r="AI81" s="12">
        <f t="shared" si="56"/>
        <v>0.16727731380000002</v>
      </c>
      <c r="AJ81" s="173">
        <f>INDEX(Eurostat!$D$7:$L$7,MATCH(AJ$69,Eurostat!$D$2:$L$2,0))*($R81/SUM($R$73,$R$81,$R$90))</f>
        <v>5.0231199999999997E-2</v>
      </c>
      <c r="AK81" s="173">
        <f>INDEX(Eurostat!$D$7:$L$7,MATCH(AK$69,Eurostat!$D$2:$L$2,0))*($R81/SUM($R$73,$R$81,$R$90))</f>
        <v>0</v>
      </c>
      <c r="AL81" s="173">
        <f>INDEX(Eurostat!$D$7:$L$7,MATCH(AL$69,Eurostat!$D$2:$L$2,0))*($R81/SUM($R$73,$R$81,$R$90))</f>
        <v>0</v>
      </c>
      <c r="AM81" s="173">
        <f>INDEX(Eurostat!$D$7:$L$7,MATCH(AM$69,Eurostat!$D$2:$L$2,0))*($R81/SUM($R$73,$R$81,$R$90))</f>
        <v>4.5679999999999998E-2</v>
      </c>
      <c r="AN81" s="173">
        <f>INDEX(Eurostat!$D$7:$L$7,MATCH(AN$69,Eurostat!$D$2:$L$2,0))*($R81/SUM($R$73,$R$81,$R$90))</f>
        <v>6.3600000000000004E-2</v>
      </c>
      <c r="AO81" s="173">
        <f>INDEX(Eurostat!$D$7:$L$7,MATCH(AO$69,Eurostat!$D$2:$L$2,0))*($R81/SUM($R$73,$R$81,$R$90))</f>
        <v>2.0237599999999998E-2</v>
      </c>
    </row>
    <row r="82" spans="1:41" ht="14.45" customHeight="1" x14ac:dyDescent="0.25">
      <c r="A82" s="234"/>
      <c r="B82" s="234"/>
      <c r="C82" s="244" t="s">
        <v>67</v>
      </c>
      <c r="D82" s="245"/>
      <c r="E82" s="12">
        <f t="shared" ref="E82:G82" si="57">E15*(41.868/1000)</f>
        <v>2.9715436188000006</v>
      </c>
      <c r="F82" s="12">
        <f t="shared" si="57"/>
        <v>0.66045095279999999</v>
      </c>
      <c r="G82" s="12">
        <f t="shared" si="57"/>
        <v>0.72045198359999996</v>
      </c>
      <c r="H82" s="173">
        <f>INDEX(Eurostat!$D$11:$L$11,MATCH(H$69,Eurostat!$D$2:$L$2,0))*$K82/SUM($K$82,$K$91)</f>
        <v>0.60738293864533721</v>
      </c>
      <c r="I82" s="12">
        <f t="shared" ref="I82:T82" si="58">I15*(41.868/1000)</f>
        <v>0</v>
      </c>
      <c r="J82" s="12">
        <f t="shared" si="58"/>
        <v>2.7454522319999999</v>
      </c>
      <c r="K82" s="12">
        <f t="shared" si="58"/>
        <v>20.723697036000001</v>
      </c>
      <c r="L82" s="12">
        <f t="shared" si="58"/>
        <v>2.7537755904000005</v>
      </c>
      <c r="M82" s="12">
        <f t="shared" si="58"/>
        <v>0.56644473240000004</v>
      </c>
      <c r="N82" s="12">
        <f t="shared" si="58"/>
        <v>0</v>
      </c>
      <c r="O82" s="12">
        <f t="shared" si="58"/>
        <v>2.6469242676000002</v>
      </c>
      <c r="P82" s="12">
        <f t="shared" si="58"/>
        <v>7.9614095400000009</v>
      </c>
      <c r="Q82" s="12">
        <f t="shared" si="58"/>
        <v>0</v>
      </c>
      <c r="R82" s="12">
        <f t="shared" si="58"/>
        <v>0.28380223800000004</v>
      </c>
      <c r="S82" s="12">
        <f t="shared" si="58"/>
        <v>1.3772981016000001</v>
      </c>
      <c r="T82" s="12">
        <f t="shared" si="58"/>
        <v>0</v>
      </c>
      <c r="U82" s="173">
        <f>INDEX(Eurostat!$D$11:$L$11,MATCH(U$69,Eurostat!$D$2:$L$2,0))*$L82/SUM($L$82,$L$91)</f>
        <v>0.14091474319493966</v>
      </c>
      <c r="V82" s="12">
        <f t="shared" ref="V82:AA82" si="59">V15*(41.868/1000)</f>
        <v>0.49394610360000007</v>
      </c>
      <c r="W82" s="12">
        <f t="shared" si="59"/>
        <v>1.7977198104000003</v>
      </c>
      <c r="X82" s="12">
        <f t="shared" si="59"/>
        <v>0.17685043200000003</v>
      </c>
      <c r="Y82" s="12">
        <f t="shared" si="59"/>
        <v>0.88509789360000002</v>
      </c>
      <c r="Z82" s="12">
        <f t="shared" si="59"/>
        <v>0</v>
      </c>
      <c r="AA82" s="12">
        <f t="shared" si="59"/>
        <v>3.4180490916000004</v>
      </c>
      <c r="AB82" s="173">
        <f>INDEX(Eurostat!$D$11:$L$11,MATCH(AB$69,Eurostat!$D$2:$L$2,0))*$L82/SUM($L$82,$L$91)</f>
        <v>0.82080494539491444</v>
      </c>
      <c r="AC82" s="12">
        <f t="shared" ref="AC82:AI82" si="60">AC15*(41.868/1000)</f>
        <v>5.5162346040000001</v>
      </c>
      <c r="AD82" s="12">
        <f t="shared" si="60"/>
        <v>7.4699210880000005E-2</v>
      </c>
      <c r="AE82" s="12">
        <f t="shared" si="60"/>
        <v>2.2407544260000001</v>
      </c>
      <c r="AF82" s="12">
        <f t="shared" si="60"/>
        <v>4.5373607640000007</v>
      </c>
      <c r="AG82" s="12">
        <f t="shared" si="60"/>
        <v>0.23400025200000002</v>
      </c>
      <c r="AH82" s="12">
        <f t="shared" si="60"/>
        <v>1.5727504860000001</v>
      </c>
      <c r="AI82" s="12">
        <f t="shared" si="60"/>
        <v>2.4660042660000001</v>
      </c>
      <c r="AJ82" s="173">
        <f>INDEX(Eurostat!$D$11:$L$11,MATCH(AJ$69,Eurostat!$D$2:$L$2,0))*$R82/SUM($R$82,$R$91)</f>
        <v>0</v>
      </c>
      <c r="AK82" s="173">
        <f>INDEX(Eurostat!$D$11:$L$11,MATCH(AK$69,Eurostat!$D$2:$L$2,0))*$R82/SUM($R$82,$R$91)</f>
        <v>0.37492794000000007</v>
      </c>
      <c r="AL82" s="173">
        <f>INDEX(Eurostat!$D$11:$L$11,MATCH(AL$69,Eurostat!$D$2:$L$2,0))*$R82/SUM($R$82,$R$91)</f>
        <v>0</v>
      </c>
      <c r="AM82" s="173">
        <f>INDEX(Eurostat!$D$11:$L$11,MATCH(AM$69,Eurostat!$D$2:$L$2,0))*$R82/SUM($R$82,$R$91)</f>
        <v>8.1750000000000017E-2</v>
      </c>
      <c r="AN82" s="173">
        <f>INDEX(Eurostat!$D$11:$L$11,MATCH(AN$69,Eurostat!$D$2:$L$2,0))*$R82/SUM($R$82,$R$91)</f>
        <v>0.5757000000000001</v>
      </c>
      <c r="AO82" s="173">
        <f>INDEX(Eurostat!$D$11:$L$11,MATCH(AO$69,Eurostat!$D$2:$L$2,0))*$R82/SUM($R$82,$R$91)</f>
        <v>1.1850000000000001E-2</v>
      </c>
    </row>
    <row r="83" spans="1:41" ht="14.45" customHeight="1" x14ac:dyDescent="0.25">
      <c r="A83" s="234"/>
      <c r="B83" s="234"/>
      <c r="C83" s="244" t="s">
        <v>52</v>
      </c>
      <c r="D83" s="245"/>
      <c r="E83" s="12">
        <f t="shared" ref="E83:G83" si="61">E16*(41.868/1000)</f>
        <v>0.9804438900000001</v>
      </c>
      <c r="F83" s="12">
        <f t="shared" si="61"/>
        <v>1.7071593264</v>
      </c>
      <c r="G83" s="12">
        <f t="shared" si="61"/>
        <v>2.6261535528000004</v>
      </c>
      <c r="H83" s="173">
        <f>(INDEX(Eurostat!$D$10:$L$10,MATCH(H$69,Eurostat!$D$2:$L$2,0))-H$98)*$K83/SUM($K$74,$K$78,$K$83,$K$92)</f>
        <v>1.0264445459035518</v>
      </c>
      <c r="I83" s="12">
        <f t="shared" ref="I83:T83" si="62">I16*(41.868/1000)</f>
        <v>0.35308331100000001</v>
      </c>
      <c r="J83" s="12">
        <f t="shared" si="62"/>
        <v>2.2698233783999999</v>
      </c>
      <c r="K83" s="12">
        <f t="shared" si="62"/>
        <v>5.4541443600000008</v>
      </c>
      <c r="L83" s="12">
        <f t="shared" si="62"/>
        <v>1.972254942</v>
      </c>
      <c r="M83" s="12">
        <f t="shared" si="62"/>
        <v>0.48017571840000001</v>
      </c>
      <c r="N83" s="12">
        <f t="shared" si="62"/>
        <v>22.431367152</v>
      </c>
      <c r="O83" s="12">
        <f t="shared" si="62"/>
        <v>2.9080675440000001</v>
      </c>
      <c r="P83" s="12">
        <f t="shared" si="62"/>
        <v>24.064847172</v>
      </c>
      <c r="Q83" s="12">
        <f t="shared" si="62"/>
        <v>7.2798822360000006</v>
      </c>
      <c r="R83" s="12">
        <f t="shared" si="62"/>
        <v>1.6002242676</v>
      </c>
      <c r="S83" s="12">
        <f t="shared" si="62"/>
        <v>1.7559481068000002</v>
      </c>
      <c r="T83" s="12">
        <f t="shared" si="62"/>
        <v>1.201967478</v>
      </c>
      <c r="U83" s="173">
        <f>(INDEX(Eurostat!$D$10:$L$10,MATCH(U$69,Eurostat!$D$2:$L$2,0))-U$98)*$L83/SUM($L$74,$L$78,$L$83,$L$92)</f>
        <v>6.2385611852678165E-2</v>
      </c>
      <c r="V83" s="12">
        <f t="shared" ref="V83:AA83" si="63">V16*(41.868/1000)</f>
        <v>17.309612844</v>
      </c>
      <c r="W83" s="12">
        <f t="shared" si="63"/>
        <v>0.48391034400000005</v>
      </c>
      <c r="X83" s="12">
        <f t="shared" si="63"/>
        <v>5.1351102000000003E-2</v>
      </c>
      <c r="Y83" s="12">
        <f t="shared" si="63"/>
        <v>0.32447448792</v>
      </c>
      <c r="Z83" s="12">
        <f t="shared" si="63"/>
        <v>0.35379213624</v>
      </c>
      <c r="AA83" s="12">
        <f t="shared" si="63"/>
        <v>3.4087292748000002</v>
      </c>
      <c r="AB83" s="173">
        <f>(INDEX(Eurostat!$D$10:$L$10,MATCH(AB$69,Eurostat!$D$2:$L$2,0))-AB$98)*$L83/SUM($L$74,$L$78,$L$83,$L$92)</f>
        <v>8.7207458424559157</v>
      </c>
      <c r="AC83" s="12">
        <f t="shared" ref="AC83:AI83" si="64">AC16*(41.868/1000)</f>
        <v>11.854379916000001</v>
      </c>
      <c r="AD83" s="12">
        <f t="shared" si="64"/>
        <v>3.6297839411999999</v>
      </c>
      <c r="AE83" s="12">
        <f t="shared" si="64"/>
        <v>1.4547622752000002</v>
      </c>
      <c r="AF83" s="12">
        <f t="shared" si="64"/>
        <v>2.8440764927999997</v>
      </c>
      <c r="AG83" s="12">
        <f t="shared" si="64"/>
        <v>0.51560860679999998</v>
      </c>
      <c r="AH83" s="12">
        <f t="shared" si="64"/>
        <v>0.94839812280000013</v>
      </c>
      <c r="AI83" s="12">
        <f t="shared" si="64"/>
        <v>27.023909940000003</v>
      </c>
      <c r="AJ83" s="173">
        <f>(INDEX(Eurostat!$D$10:$L$10,MATCH(AJ$69,Eurostat!$D$2:$L$2,0))-AJ$98)*$Q83/SUM($Q$74,$Q$78,$Q$83,$Q$92)</f>
        <v>0.38924773747413738</v>
      </c>
      <c r="AK83" s="173">
        <f>(INDEX(Eurostat!$D$10:$L$10,MATCH(AK$69,Eurostat!$D$2:$L$2,0))-AK$98)*$R83/SUM($R$74,$R$78,$R$83,$R$92)</f>
        <v>7.527178127349754E-2</v>
      </c>
      <c r="AL83" s="173">
        <f>(INDEX(Eurostat!$D$10:$L$10,MATCH(AL$69,Eurostat!$D$2:$L$2,0))-AL$98)*$Q83/SUM($Q$74,$Q$78,$Q$83,$Q$92)</f>
        <v>8.643015331289302E-3</v>
      </c>
      <c r="AM83" s="173">
        <f>(INDEX(Eurostat!$D$10:$L$10,MATCH(AM$69,Eurostat!$D$2:$L$2,0))-AM$98)*$R83/SUM($R$74,$R$78,$R$83,$R$92)</f>
        <v>0.4124213398276585</v>
      </c>
      <c r="AN83" s="173">
        <f>(INDEX(Eurostat!$D$10:$L$10,MATCH(AN$69,Eurostat!$D$2:$L$2,0))-AN$98)*$R83/SUM($R$74,$R$78,$R$83,$R$92)</f>
        <v>0.90055305212218983</v>
      </c>
      <c r="AO83" s="173">
        <f>(INDEX(Eurostat!$D$10:$L$10,MATCH(AO$69,Eurostat!$D$2:$L$2,0))-AO$98)*$R83/SUM($R$74,$R$78,$R$83,$R$92)</f>
        <v>0.13941435612802558</v>
      </c>
    </row>
    <row r="84" spans="1:41" ht="14.45" customHeight="1" x14ac:dyDescent="0.25">
      <c r="A84" s="234"/>
      <c r="B84" s="234"/>
      <c r="C84" s="244" t="s">
        <v>76</v>
      </c>
      <c r="D84" s="245"/>
      <c r="E84" s="12">
        <f t="shared" ref="E84:G84" si="65">E17*(41.868/1000)</f>
        <v>1.5844107240000003</v>
      </c>
      <c r="F84" s="12">
        <f t="shared" si="65"/>
        <v>3.1658530067999999</v>
      </c>
      <c r="G84" s="12">
        <f t="shared" si="65"/>
        <v>0.67530571920000004</v>
      </c>
      <c r="H84" s="173">
        <f>INDEX(Eurostat!$D$6:$L$6,MATCH(H$69,Eurostat!$D$2:$L$2,0))*$K84/SUM($K$75,$K$79,$K$84,$K$93)</f>
        <v>1.5131536519775508</v>
      </c>
      <c r="I84" s="12">
        <f t="shared" ref="I84:T84" si="66">I17*(41.868/1000)</f>
        <v>0</v>
      </c>
      <c r="J84" s="12">
        <f t="shared" si="66"/>
        <v>4.9167685800000003</v>
      </c>
      <c r="K84" s="12">
        <f t="shared" si="66"/>
        <v>22.987709136000003</v>
      </c>
      <c r="L84" s="12">
        <f t="shared" si="66"/>
        <v>1.6426532988</v>
      </c>
      <c r="M84" s="12">
        <f t="shared" si="66"/>
        <v>0.12183881076000001</v>
      </c>
      <c r="N84" s="12">
        <f t="shared" si="66"/>
        <v>7.7098665960000003</v>
      </c>
      <c r="O84" s="12">
        <f t="shared" si="66"/>
        <v>9.3548603160000007E-2</v>
      </c>
      <c r="P84" s="12">
        <f t="shared" si="66"/>
        <v>24.41574288</v>
      </c>
      <c r="Q84" s="12">
        <f t="shared" si="66"/>
        <v>1.2062045196</v>
      </c>
      <c r="R84" s="12">
        <f t="shared" si="66"/>
        <v>1.2818265012000001</v>
      </c>
      <c r="S84" s="12">
        <f t="shared" si="66"/>
        <v>6.1642256399999997</v>
      </c>
      <c r="T84" s="12">
        <f t="shared" si="66"/>
        <v>1.5359987556000001</v>
      </c>
      <c r="U84" s="173">
        <f>INDEX(Eurostat!$D$6:$L$6,MATCH(U$69,Eurostat!$D$2:$L$2,0))*$L84/SUM($L$75,$L$79,$L$84,$L$93)</f>
        <v>0</v>
      </c>
      <c r="V84" s="12">
        <f t="shared" ref="V84:AA84" si="67">V17*(41.868/1000)</f>
        <v>39.494503080000001</v>
      </c>
      <c r="W84" s="12">
        <f t="shared" si="67"/>
        <v>0.49165592400000002</v>
      </c>
      <c r="X84" s="12">
        <f t="shared" si="67"/>
        <v>8.7506213400000019E-2</v>
      </c>
      <c r="Y84" s="12">
        <f t="shared" si="67"/>
        <v>0.47125783440000008</v>
      </c>
      <c r="Z84" s="12">
        <f t="shared" si="67"/>
        <v>0</v>
      </c>
      <c r="AA84" s="12">
        <f t="shared" si="67"/>
        <v>11.081705976000002</v>
      </c>
      <c r="AB84" s="173">
        <f>INDEX(Eurostat!$D$6:$L$6,MATCH(AB$69,Eurostat!$D$2:$L$2,0))*$L84/SUM($L$75,$L$79,$L$84,$L$93)</f>
        <v>0.14353164189077822</v>
      </c>
      <c r="AC84" s="12">
        <f t="shared" ref="AC84:AI84" si="68">AC17*(41.868/1000)</f>
        <v>14.700189744000001</v>
      </c>
      <c r="AD84" s="12">
        <f t="shared" si="68"/>
        <v>1.5517997388000002</v>
      </c>
      <c r="AE84" s="12">
        <f t="shared" si="68"/>
        <v>6.7699718640000004</v>
      </c>
      <c r="AF84" s="12">
        <f t="shared" si="68"/>
        <v>4.8445881480000008E-2</v>
      </c>
      <c r="AG84" s="12">
        <f t="shared" si="68"/>
        <v>0.13224803292000001</v>
      </c>
      <c r="AH84" s="12">
        <f t="shared" si="68"/>
        <v>1.9405943604</v>
      </c>
      <c r="AI84" s="12">
        <f t="shared" si="68"/>
        <v>38.202456600000005</v>
      </c>
      <c r="AJ84" s="173">
        <f>INDEX(Eurostat!$D$6:$L$6,MATCH(AJ$69,Eurostat!$D$2:$L$2,0))*$Q84/SUM($Q$75,$Q$79,$Q$84,$Q$93)</f>
        <v>0</v>
      </c>
      <c r="AK84" s="173">
        <f>INDEX(Eurostat!$D$6:$L$6,MATCH(AK$69,Eurostat!$D$2:$L$2,0))*$R84/SUM($R$75,$R$79,$R$84,$R$93)</f>
        <v>0</v>
      </c>
      <c r="AL84" s="173">
        <f>INDEX(Eurostat!$D$6:$L$6,MATCH(AL$69,Eurostat!$D$2:$L$2,0))*$Q84/SUM($Q$75,$Q$79,$Q$84,$Q$93)</f>
        <v>0</v>
      </c>
      <c r="AM84" s="173">
        <f>INDEX(Eurostat!$D$6:$L$6,MATCH(AM$69,Eurostat!$D$2:$L$2,0))*$R84/SUM($R$75,$R$79,$R$84,$R$93)</f>
        <v>1.5535843107526266E-2</v>
      </c>
      <c r="AN84" s="173">
        <f>INDEX(Eurostat!$D$6:$L$6,MATCH(AN$69,Eurostat!$D$2:$L$2,0))*$R84/SUM($R$75,$R$79,$R$84,$R$93)</f>
        <v>0.70416208884862808</v>
      </c>
      <c r="AO84" s="173">
        <f>INDEX(Eurostat!$D$6:$L$6,MATCH(AO$69,Eurostat!$D$2:$L$2,0))*$R84/SUM($R$75,$R$79,$R$84,$R$93)</f>
        <v>0</v>
      </c>
    </row>
    <row r="85" spans="1:41" ht="14.45" customHeight="1" x14ac:dyDescent="0.25">
      <c r="A85" s="234"/>
      <c r="B85" s="234"/>
      <c r="C85" s="244" t="s">
        <v>75</v>
      </c>
      <c r="D85" s="245"/>
      <c r="E85" s="12">
        <f t="shared" ref="E85:G85" si="69">E18*(41.868/1000)</f>
        <v>1.5924451932000001</v>
      </c>
      <c r="F85" s="12">
        <f t="shared" si="69"/>
        <v>6.1986830040000003</v>
      </c>
      <c r="G85" s="12">
        <f t="shared" si="69"/>
        <v>0.25286890356000002</v>
      </c>
      <c r="H85" s="173">
        <f>INDEX(Eurostat!$D$5:$L$5,MATCH(H$69,Eurostat!$D$2:$L$2,0))*$K85/SUM($K$85,$K$94)</f>
        <v>6.1382017857971993</v>
      </c>
      <c r="I85" s="12">
        <f t="shared" ref="I85:T85" si="70">I18*(41.868/1000)</f>
        <v>0.19091891736</v>
      </c>
      <c r="J85" s="12">
        <f t="shared" si="70"/>
        <v>0.14579442432</v>
      </c>
      <c r="K85" s="12">
        <f t="shared" si="70"/>
        <v>42.662654640000007</v>
      </c>
      <c r="L85" s="12">
        <f t="shared" si="70"/>
        <v>0.38939752080000001</v>
      </c>
      <c r="M85" s="12">
        <f t="shared" si="70"/>
        <v>0.17813871036000001</v>
      </c>
      <c r="N85" s="12">
        <f t="shared" si="70"/>
        <v>7.631992116000001</v>
      </c>
      <c r="O85" s="12">
        <f t="shared" si="70"/>
        <v>0.63278039159999999</v>
      </c>
      <c r="P85" s="12">
        <f t="shared" si="70"/>
        <v>13.200771060000001</v>
      </c>
      <c r="Q85" s="12">
        <f t="shared" si="70"/>
        <v>1.3227273504000001</v>
      </c>
      <c r="R85" s="12">
        <f t="shared" si="70"/>
        <v>0.52085885399999998</v>
      </c>
      <c r="S85" s="12">
        <f t="shared" si="70"/>
        <v>0</v>
      </c>
      <c r="T85" s="12">
        <f t="shared" si="70"/>
        <v>2.7246270888000002</v>
      </c>
      <c r="U85" s="173">
        <f>INDEX(Eurostat!$D$5:$L$5,MATCH(U$69,Eurostat!$D$2:$L$2,0))*$L85/SUM($L$85,$L$94)</f>
        <v>0</v>
      </c>
      <c r="V85" s="12">
        <f t="shared" ref="V85:AA85" si="71">V18*(41.868/1000)</f>
        <v>1.5144283620000001</v>
      </c>
      <c r="W85" s="12">
        <f t="shared" si="71"/>
        <v>0.103895442</v>
      </c>
      <c r="X85" s="12">
        <f t="shared" si="71"/>
        <v>0.20828576376000002</v>
      </c>
      <c r="Y85" s="12">
        <f t="shared" si="71"/>
        <v>0.21069191772000001</v>
      </c>
      <c r="Z85" s="12">
        <f t="shared" si="71"/>
        <v>0</v>
      </c>
      <c r="AA85" s="12">
        <f t="shared" si="71"/>
        <v>1.9386977400000001</v>
      </c>
      <c r="AB85" s="173">
        <f>INDEX(Eurostat!$D$5:$L$5,MATCH(AB$69,Eurostat!$D$2:$L$2,0))*$L85/SUM($L$85,$L$94)</f>
        <v>1.4668499999999998</v>
      </c>
      <c r="AC85" s="12">
        <f t="shared" ref="AC85:AI85" si="72">AC18*(41.868/1000)</f>
        <v>4.0688704044000001</v>
      </c>
      <c r="AD85" s="12">
        <f t="shared" si="72"/>
        <v>1.1911739076000001</v>
      </c>
      <c r="AE85" s="12">
        <f t="shared" si="72"/>
        <v>0.32859346176000004</v>
      </c>
      <c r="AF85" s="12">
        <f t="shared" si="72"/>
        <v>3.7495850364000001</v>
      </c>
      <c r="AG85" s="12">
        <f t="shared" si="72"/>
        <v>0.97178140080000008</v>
      </c>
      <c r="AH85" s="12">
        <f t="shared" si="72"/>
        <v>0.24309942444000002</v>
      </c>
      <c r="AI85" s="12">
        <f t="shared" si="72"/>
        <v>5.5690720200000001</v>
      </c>
      <c r="AJ85" s="173">
        <f>INDEX(Eurostat!$D$5:$L$5,MATCH(AJ$69,Eurostat!$D$2:$L$2,0))*$Q85/SUM($Q$85,$Q$94)</f>
        <v>5.3996965816916626E-2</v>
      </c>
      <c r="AK85" s="173">
        <f>INDEX(Eurostat!$D$5:$L$5,MATCH(AK$69,Eurostat!$D$2:$L$2,0))*$R85/SUM($R$85,$R$94)</f>
        <v>0.31463789354290678</v>
      </c>
      <c r="AL85" s="173">
        <f>INDEX(Eurostat!$D$5:$L$5,MATCH(AL$69,Eurostat!$D$2:$L$2,0))*$Q85/SUM($Q$85,$Q$94)</f>
        <v>0</v>
      </c>
      <c r="AM85" s="173">
        <f>INDEX(Eurostat!$D$5:$L$5,MATCH(AM$69,Eurostat!$D$2:$L$2,0))*$R85/SUM($R$85,$R$94)</f>
        <v>0.41954983137742391</v>
      </c>
      <c r="AN85" s="173">
        <f>INDEX(Eurostat!$D$5:$L$5,MATCH(AN$69,Eurostat!$D$2:$L$2,0))*$R85/SUM($R$85,$R$94)</f>
        <v>0.57584976855843073</v>
      </c>
      <c r="AO85" s="173">
        <f>INDEX(Eurostat!$D$5:$L$5,MATCH(AO$69,Eurostat!$D$2:$L$2,0))*$R85/SUM($R$85,$R$94)</f>
        <v>0.19262542258131804</v>
      </c>
    </row>
    <row r="86" spans="1:41" ht="14.45" customHeight="1" x14ac:dyDescent="0.25">
      <c r="A86" s="234"/>
      <c r="B86" s="234"/>
      <c r="C86" s="244" t="s">
        <v>51</v>
      </c>
      <c r="D86" s="245"/>
      <c r="E86" s="12">
        <f t="shared" ref="E86:G86" si="73">E19*(41.868/1000)</f>
        <v>0.16099920720000002</v>
      </c>
      <c r="F86" s="12">
        <f t="shared" si="73"/>
        <v>1.3914913536</v>
      </c>
      <c r="G86" s="12">
        <f t="shared" si="73"/>
        <v>6.8996370600000009E-2</v>
      </c>
      <c r="H86" s="173">
        <f>INDEX(Eurostat!$D$4:$L$4,MATCH(H$69,Eurostat!$D$2:$L$2,0))*$K86/SUM($K$76,$K$86,$K$96)</f>
        <v>0</v>
      </c>
      <c r="I86" s="12">
        <f t="shared" ref="I86:T86" si="74">I19*(41.868/1000)</f>
        <v>0</v>
      </c>
      <c r="J86" s="12">
        <f t="shared" si="74"/>
        <v>0</v>
      </c>
      <c r="K86" s="12">
        <f t="shared" si="74"/>
        <v>2.7395362836000001</v>
      </c>
      <c r="L86" s="12">
        <f t="shared" si="74"/>
        <v>3.2200720668000005E-2</v>
      </c>
      <c r="M86" s="12">
        <f t="shared" si="74"/>
        <v>4.5054154800000003E-3</v>
      </c>
      <c r="N86" s="12">
        <f t="shared" si="74"/>
        <v>3.2936048352</v>
      </c>
      <c r="O86" s="12">
        <f t="shared" si="74"/>
        <v>0</v>
      </c>
      <c r="P86" s="12">
        <f t="shared" si="74"/>
        <v>5.0262952680000001</v>
      </c>
      <c r="Q86" s="12">
        <f t="shared" si="74"/>
        <v>0.18400148640000002</v>
      </c>
      <c r="R86" s="12">
        <f t="shared" si="74"/>
        <v>6.0955621200000004E-2</v>
      </c>
      <c r="S86" s="12">
        <f t="shared" si="74"/>
        <v>8.9300257199999997E-2</v>
      </c>
      <c r="T86" s="12">
        <f t="shared" si="74"/>
        <v>4.1398827191999998E-2</v>
      </c>
      <c r="U86" s="173">
        <f>INDEX(Eurostat!$D$4:$L$4,MATCH(U$69,Eurostat!$D$2:$L$2,0))*$L86/SUM($L$76,$L$86,$L$96)</f>
        <v>4.5999994018991784E-3</v>
      </c>
      <c r="V86" s="12">
        <f t="shared" ref="V86:AA86" si="75">V19*(41.868/1000)</f>
        <v>8.6135036399999994</v>
      </c>
      <c r="W86" s="12">
        <f t="shared" si="75"/>
        <v>0</v>
      </c>
      <c r="X86" s="12">
        <f t="shared" si="75"/>
        <v>0.13099827312000001</v>
      </c>
      <c r="Y86" s="12">
        <f t="shared" si="75"/>
        <v>9.1066668120000013E-3</v>
      </c>
      <c r="Z86" s="12">
        <f t="shared" si="75"/>
        <v>4.6756089000000001E-2</v>
      </c>
      <c r="AA86" s="12">
        <f t="shared" si="75"/>
        <v>0.33444995760000001</v>
      </c>
      <c r="AB86" s="173">
        <f>INDEX(Eurostat!$D$4:$L$4,MATCH(AB$69,Eurostat!$D$2:$L$2,0))*$L86/SUM($L$76,$L$86,$L$96)</f>
        <v>3.6899995202191241E-2</v>
      </c>
      <c r="AC86" s="12">
        <f t="shared" ref="AC86:AI86" si="76">AC19*(41.868/1000)</f>
        <v>0.40940079516000005</v>
      </c>
      <c r="AD86" s="12">
        <f t="shared" si="76"/>
        <v>0.22079843424000001</v>
      </c>
      <c r="AE86" s="12">
        <f t="shared" si="76"/>
        <v>9.1456459200000007E-2</v>
      </c>
      <c r="AF86" s="12">
        <f t="shared" si="76"/>
        <v>3.22006788E-2</v>
      </c>
      <c r="AG86" s="12">
        <f t="shared" si="76"/>
        <v>0.46340758440000007</v>
      </c>
      <c r="AH86" s="12">
        <f t="shared" si="76"/>
        <v>8.280108756E-2</v>
      </c>
      <c r="AI86" s="12">
        <f t="shared" si="76"/>
        <v>0</v>
      </c>
      <c r="AJ86" s="173">
        <f>INDEX(Eurostat!$D$4:$L$4,MATCH(AJ$69,Eurostat!$D$2:$L$2,0))*$Q86/SUM($Q$76,$Q$86,$Q$96)</f>
        <v>0.10119900000000001</v>
      </c>
      <c r="AK86" s="173">
        <f>INDEX(Eurostat!$D$4:$L$4,MATCH(AK$69,Eurostat!$D$2:$L$2,0))*$R86/SUM($R$76,$R$86,$R$96)</f>
        <v>0</v>
      </c>
      <c r="AL86" s="173">
        <f>INDEX(Eurostat!$D$4:$L$4,MATCH(AL$69,Eurostat!$D$2:$L$2,0))*$Q86/SUM($Q$76,$Q$86,$Q$96)</f>
        <v>0</v>
      </c>
      <c r="AM86" s="173">
        <f>INDEX(Eurostat!$D$4:$L$4,MATCH(AM$69,Eurostat!$D$2:$L$2,0))*$R86/SUM($R$76,$R$86,$R$96)</f>
        <v>2.8100000000000003E-2</v>
      </c>
      <c r="AN86" s="173">
        <f>INDEX(Eurostat!$D$4:$L$4,MATCH(AN$69,Eurostat!$D$2:$L$2,0))*$R86/SUM($R$76,$R$86,$R$96)</f>
        <v>2.8399999999999998E-2</v>
      </c>
      <c r="AO86" s="173">
        <f>INDEX(Eurostat!$D$4:$L$4,MATCH(AO$69,Eurostat!$D$2:$L$2,0))*$R86/SUM($R$76,$R$86,$R$96)</f>
        <v>5.5198999999999998E-2</v>
      </c>
    </row>
    <row r="87" spans="1:41" ht="14.45" customHeight="1" x14ac:dyDescent="0.25">
      <c r="A87" s="234"/>
      <c r="B87" s="234"/>
      <c r="C87" s="244" t="s">
        <v>53</v>
      </c>
      <c r="D87" s="245"/>
      <c r="E87" s="12">
        <f t="shared" ref="E87:G87" si="77">E20*(41.868/1000)</f>
        <v>2.4899904432</v>
      </c>
      <c r="F87" s="12">
        <f t="shared" si="77"/>
        <v>3.7004194439999999E-2</v>
      </c>
      <c r="G87" s="12">
        <f t="shared" si="77"/>
        <v>0.15800941332000001</v>
      </c>
      <c r="H87" s="173">
        <f>INDEX(Eurostat!$D$8:$L$8,MATCH(H$69,Eurostat!$D$2:$L$2,0))</f>
        <v>0.23396</v>
      </c>
      <c r="I87" s="12">
        <f t="shared" ref="I87:T87" si="78">I20*(41.868/1000)</f>
        <v>0.38200656276</v>
      </c>
      <c r="J87" s="12">
        <f t="shared" si="78"/>
        <v>8.0009748000000006E-2</v>
      </c>
      <c r="K87" s="12">
        <f t="shared" si="78"/>
        <v>0.58698936000000002</v>
      </c>
      <c r="L87" s="12">
        <f t="shared" si="78"/>
        <v>7.3986617520000006E-2</v>
      </c>
      <c r="M87" s="12">
        <f t="shared" si="78"/>
        <v>0</v>
      </c>
      <c r="N87" s="12">
        <f t="shared" si="78"/>
        <v>1.2000122424000002</v>
      </c>
      <c r="O87" s="12">
        <f t="shared" si="78"/>
        <v>0</v>
      </c>
      <c r="P87" s="12">
        <f t="shared" si="78"/>
        <v>0.69500880000000009</v>
      </c>
      <c r="Q87" s="12">
        <f t="shared" si="78"/>
        <v>0.15301581696000002</v>
      </c>
      <c r="R87" s="12">
        <f t="shared" si="78"/>
        <v>0</v>
      </c>
      <c r="S87" s="12">
        <f t="shared" si="78"/>
        <v>6.9932120400000011E-3</v>
      </c>
      <c r="T87" s="12">
        <f t="shared" si="78"/>
        <v>7.9972066800000005E-3</v>
      </c>
      <c r="U87" s="173">
        <f>INDEX(Eurostat!$D$8:$L$8,MATCH(U$69,Eurostat!$D$2:$L$2,0))</f>
        <v>0</v>
      </c>
      <c r="V87" s="12">
        <f t="shared" ref="V87:AA87" si="79">V20*(41.868/1000)</f>
        <v>1.1229918696000001</v>
      </c>
      <c r="W87" s="12">
        <f t="shared" si="79"/>
        <v>0</v>
      </c>
      <c r="X87" s="12">
        <f t="shared" si="79"/>
        <v>0</v>
      </c>
      <c r="Y87" s="12">
        <f t="shared" si="79"/>
        <v>0</v>
      </c>
      <c r="Z87" s="12">
        <f t="shared" si="79"/>
        <v>0</v>
      </c>
      <c r="AA87" s="12">
        <f t="shared" si="79"/>
        <v>0.13598768268</v>
      </c>
      <c r="AB87" s="173">
        <f>INDEX(Eurostat!$D$8:$L$8,MATCH(AB$69,Eurostat!$D$2:$L$2,0))</f>
        <v>0</v>
      </c>
      <c r="AC87" s="12">
        <f t="shared" ref="AC87:AI87" si="80">AC20*(41.868/1000)</f>
        <v>9.9980784000000003E-2</v>
      </c>
      <c r="AD87" s="12">
        <f t="shared" si="80"/>
        <v>0.97601844240000013</v>
      </c>
      <c r="AE87" s="12">
        <f t="shared" si="80"/>
        <v>3.0144959999999998E-3</v>
      </c>
      <c r="AF87" s="12">
        <f t="shared" si="80"/>
        <v>0</v>
      </c>
      <c r="AG87" s="12">
        <f t="shared" si="80"/>
        <v>0</v>
      </c>
      <c r="AH87" s="12">
        <f t="shared" si="80"/>
        <v>1.004832E-3</v>
      </c>
      <c r="AI87" s="12">
        <f t="shared" si="80"/>
        <v>0</v>
      </c>
      <c r="AJ87" s="173">
        <f>INDEX(Eurostat!$D$8:$L$8,MATCH(AJ$69,Eurostat!$D$2:$L$2,0))</f>
        <v>0.19694999999999999</v>
      </c>
      <c r="AK87" s="173">
        <f>INDEX(Eurostat!$D$8:$L$8,MATCH(AK$69,Eurostat!$D$2:$L$2,0))</f>
        <v>0</v>
      </c>
      <c r="AL87" s="173">
        <f>INDEX(Eurostat!$D$8:$L$8,MATCH(AL$69,Eurostat!$D$2:$L$2,0))</f>
        <v>0</v>
      </c>
      <c r="AM87" s="173">
        <f>INDEX(Eurostat!$D$8:$L$8,MATCH(AM$69,Eurostat!$D$2:$L$2,0))</f>
        <v>0</v>
      </c>
      <c r="AN87" s="173">
        <f>INDEX(Eurostat!$D$8:$L$8,MATCH(AN$69,Eurostat!$D$2:$L$2,0))</f>
        <v>0</v>
      </c>
      <c r="AO87" s="173">
        <f>INDEX(Eurostat!$D$8:$L$8,MATCH(AO$69,Eurostat!$D$2:$L$2,0))</f>
        <v>1.7999999999999999E-2</v>
      </c>
    </row>
    <row r="88" spans="1:41" ht="14.45" customHeight="1" x14ac:dyDescent="0.25">
      <c r="A88" s="234"/>
      <c r="B88" s="235"/>
      <c r="C88" s="244" t="s">
        <v>43</v>
      </c>
      <c r="D88" s="245"/>
      <c r="E88" s="12">
        <f t="shared" ref="E88:G88" si="81">E21*(41.868/1000)</f>
        <v>0</v>
      </c>
      <c r="F88" s="12">
        <f t="shared" si="81"/>
        <v>0</v>
      </c>
      <c r="G88" s="12">
        <f t="shared" si="81"/>
        <v>0</v>
      </c>
      <c r="H88" s="173">
        <f>IFERROR(INDEX(Eurostat!$D$3:$L$3,MATCH(H$69,Eurostat!$D$2:$L$2,0))*$K88/SUM($K$88,$K$97),INDEX(Eurostat!$D$3:$L$3,MATCH(H$69,Eurostat!$D$2:$L$2,0))/2)</f>
        <v>0</v>
      </c>
      <c r="I88" s="12">
        <f t="shared" ref="I88:T88" si="82">I21*(41.868/1000)</f>
        <v>0</v>
      </c>
      <c r="J88" s="12">
        <f t="shared" si="82"/>
        <v>0</v>
      </c>
      <c r="K88" s="12">
        <f t="shared" si="82"/>
        <v>0</v>
      </c>
      <c r="L88" s="12">
        <f t="shared" si="82"/>
        <v>0</v>
      </c>
      <c r="M88" s="12">
        <f t="shared" si="82"/>
        <v>0</v>
      </c>
      <c r="N88" s="12">
        <f t="shared" si="82"/>
        <v>0</v>
      </c>
      <c r="O88" s="12">
        <f t="shared" si="82"/>
        <v>0</v>
      </c>
      <c r="P88" s="12">
        <f t="shared" si="82"/>
        <v>0</v>
      </c>
      <c r="Q88" s="12">
        <f t="shared" si="82"/>
        <v>0</v>
      </c>
      <c r="R88" s="12">
        <f t="shared" si="82"/>
        <v>0</v>
      </c>
      <c r="S88" s="12">
        <f t="shared" si="82"/>
        <v>0</v>
      </c>
      <c r="T88" s="12">
        <f t="shared" si="82"/>
        <v>0</v>
      </c>
      <c r="U88" s="173">
        <f>IFERROR(INDEX(Eurostat!$D$3:$L$3,MATCH(U$69,Eurostat!$D$2:$L$2,0))*$L88/SUM($L$88,$L$97),INDEX(Eurostat!$D$3:$L$3,MATCH(U$69,Eurostat!$D$2:$L$2,0))/2)</f>
        <v>0</v>
      </c>
      <c r="V88" s="12">
        <f t="shared" ref="V88:AA88" si="83">V21*(41.868/1000)</f>
        <v>0</v>
      </c>
      <c r="W88" s="12">
        <f t="shared" si="83"/>
        <v>0</v>
      </c>
      <c r="X88" s="12">
        <f t="shared" si="83"/>
        <v>0</v>
      </c>
      <c r="Y88" s="12">
        <f t="shared" si="83"/>
        <v>0</v>
      </c>
      <c r="Z88" s="12">
        <f t="shared" si="83"/>
        <v>0</v>
      </c>
      <c r="AA88" s="12">
        <f t="shared" si="83"/>
        <v>0</v>
      </c>
      <c r="AB88" s="173">
        <f>IFERROR(INDEX(Eurostat!$D$3:$L$3,MATCH(AB$69,Eurostat!$D$2:$L$2,0))*$L88/SUM($L$88,$L$97),INDEX(Eurostat!$D$3:$L$3,MATCH(AB$69,Eurostat!$D$2:$L$2,0))/2)</f>
        <v>0</v>
      </c>
      <c r="AC88" s="12">
        <f t="shared" ref="AC88:AI88" si="84">AC21*(41.868/1000)</f>
        <v>4.0101337872</v>
      </c>
      <c r="AD88" s="12">
        <f t="shared" si="84"/>
        <v>0</v>
      </c>
      <c r="AE88" s="12">
        <f t="shared" si="84"/>
        <v>0</v>
      </c>
      <c r="AF88" s="12">
        <f t="shared" si="84"/>
        <v>0</v>
      </c>
      <c r="AG88" s="12">
        <f t="shared" si="84"/>
        <v>0</v>
      </c>
      <c r="AH88" s="12">
        <f t="shared" si="84"/>
        <v>0.58608082440000009</v>
      </c>
      <c r="AI88" s="12">
        <f t="shared" si="84"/>
        <v>0</v>
      </c>
      <c r="AJ88" s="173">
        <f>IFERROR(INDEX(Eurostat!$D$3:$L$3,MATCH(AJ$69,Eurostat!$D$2:$L$2,0))*$Q88/SUM($Q$88,$Q$97),INDEX(Eurostat!$D$3:$L$3,MATCH(AJ$69,Eurostat!$D$2:$L$2,0))/2)</f>
        <v>4.9215000000000002E-2</v>
      </c>
      <c r="AK88" s="173">
        <f>IFERROR(INDEX(Eurostat!$D$3:$L$3,MATCH(AK$69,Eurostat!$D$2:$L$2,0))*$R88/SUM($R$88,$R$97),INDEX(Eurostat!$D$3:$L$3,MATCH(AK$69,Eurostat!$D$2:$L$2,0))/2)</f>
        <v>0</v>
      </c>
      <c r="AL88" s="173">
        <f>IFERROR(INDEX(Eurostat!$D$3:$L$3,MATCH(AL$69,Eurostat!$D$2:$L$2,0))*$Q88/SUM($Q$88,$Q$97),INDEX(Eurostat!$D$3:$L$3,MATCH(AL$69,Eurostat!$D$2:$L$2,0))/2)</f>
        <v>0</v>
      </c>
      <c r="AM88" s="173">
        <f>IFERROR(INDEX(Eurostat!$D$3:$L$3,MATCH(AM$69,Eurostat!$D$2:$L$2,0))*$R88/SUM($R$88,$R$97),INDEX(Eurostat!$D$3:$L$3,MATCH(AM$69,Eurostat!$D$2:$L$2,0))/2)</f>
        <v>0</v>
      </c>
      <c r="AN88" s="173">
        <f>IFERROR(INDEX(Eurostat!$D$3:$L$3,MATCH(AN$69,Eurostat!$D$2:$L$2,0))*$R88/SUM($R$88,$R$97),INDEX(Eurostat!$D$3:$L$3,MATCH(AN$69,Eurostat!$D$2:$L$2,0))/2)</f>
        <v>0</v>
      </c>
      <c r="AO88" s="173">
        <f>IFERROR(INDEX(Eurostat!$D$3:$L$3,MATCH(AO$69,Eurostat!$D$2:$L$2,0))*$R88/SUM($R$88,$R$97),INDEX(Eurostat!$D$3:$L$3,MATCH(AO$69,Eurostat!$D$2:$L$2,0))/2)</f>
        <v>0</v>
      </c>
    </row>
    <row r="89" spans="1:41" x14ac:dyDescent="0.25">
      <c r="A89" s="234"/>
      <c r="B89" s="239" t="s">
        <v>66</v>
      </c>
      <c r="C89" s="246"/>
      <c r="D89" s="247"/>
      <c r="E89" s="16">
        <f t="shared" ref="E89:G89" si="85">E22*(41.868/1000)</f>
        <v>67.106030400000009</v>
      </c>
      <c r="F89" s="16">
        <f t="shared" si="85"/>
        <v>139.06246859999999</v>
      </c>
      <c r="G89" s="16">
        <f t="shared" si="85"/>
        <v>14.497590492</v>
      </c>
      <c r="H89" s="172">
        <f>SUM(H90:H97)</f>
        <v>84.947238502146789</v>
      </c>
      <c r="I89" s="16">
        <f t="shared" ref="I89:T89" si="86">I22*(41.868/1000)</f>
        <v>2.9288466324000004</v>
      </c>
      <c r="J89" s="16">
        <f t="shared" si="86"/>
        <v>82.175579640000009</v>
      </c>
      <c r="K89" s="16">
        <f t="shared" si="86"/>
        <v>742.34057400000006</v>
      </c>
      <c r="L89" s="16">
        <f t="shared" si="86"/>
        <v>50.498250840000004</v>
      </c>
      <c r="M89" s="16">
        <f t="shared" si="86"/>
        <v>10.539975924</v>
      </c>
      <c r="N89" s="16">
        <f t="shared" si="86"/>
        <v>123.85810440000002</v>
      </c>
      <c r="O89" s="16">
        <f t="shared" si="86"/>
        <v>84.829592160000004</v>
      </c>
      <c r="P89" s="16">
        <f t="shared" si="86"/>
        <v>557.51010120000001</v>
      </c>
      <c r="Q89" s="16">
        <f t="shared" si="86"/>
        <v>22.685547780000004</v>
      </c>
      <c r="R89" s="16">
        <f t="shared" si="86"/>
        <v>11.493896436</v>
      </c>
      <c r="S89" s="16">
        <f t="shared" si="86"/>
        <v>81.779927040000004</v>
      </c>
      <c r="T89" s="16">
        <f t="shared" si="86"/>
        <v>37.777161456000002</v>
      </c>
      <c r="U89" s="172">
        <f>SUM(U90:U97)</f>
        <v>8.3554986542822416</v>
      </c>
      <c r="V89" s="16">
        <f t="shared" ref="V89:AA89" si="87">V22*(41.868/1000)</f>
        <v>331.01510688000002</v>
      </c>
      <c r="W89" s="16">
        <f t="shared" si="87"/>
        <v>12.526612524000001</v>
      </c>
      <c r="X89" s="16">
        <f t="shared" si="87"/>
        <v>11.258388935999999</v>
      </c>
      <c r="Y89" s="16">
        <f t="shared" si="87"/>
        <v>15.804039564000002</v>
      </c>
      <c r="Z89" s="16">
        <f t="shared" si="87"/>
        <v>0.22191630983999999</v>
      </c>
      <c r="AA89" s="16">
        <f t="shared" si="87"/>
        <v>277.28548380000001</v>
      </c>
      <c r="AB89" s="172">
        <f>SUM(AB90:AB97)</f>
        <v>47.320963884852219</v>
      </c>
      <c r="AC89" s="16">
        <f t="shared" ref="AC89:AI89" si="88">AC22*(41.868/1000)</f>
        <v>180.52016219999999</v>
      </c>
      <c r="AD89" s="16">
        <f t="shared" si="88"/>
        <v>23.095937916</v>
      </c>
      <c r="AE89" s="16">
        <f t="shared" si="88"/>
        <v>37.054687248</v>
      </c>
      <c r="AF89" s="16">
        <f t="shared" si="88"/>
        <v>124.39987632</v>
      </c>
      <c r="AG89" s="16">
        <f t="shared" si="88"/>
        <v>10.262558556</v>
      </c>
      <c r="AH89" s="16">
        <f t="shared" si="88"/>
        <v>61.68747384000001</v>
      </c>
      <c r="AI89" s="16">
        <f t="shared" si="88"/>
        <v>262.55715875999999</v>
      </c>
      <c r="AJ89" s="172">
        <f t="shared" ref="AJ89:AO89" si="89">SUM(AJ90:AJ97)</f>
        <v>1.4183913123523633</v>
      </c>
      <c r="AK89" s="172">
        <f t="shared" si="89"/>
        <v>7.2225259467125031</v>
      </c>
      <c r="AL89" s="172">
        <f t="shared" si="89"/>
        <v>1.356939041504442E-2</v>
      </c>
      <c r="AM89" s="172">
        <f t="shared" si="89"/>
        <v>4.0429075840214184</v>
      </c>
      <c r="AN89" s="172">
        <f t="shared" si="89"/>
        <v>19.688788852827216</v>
      </c>
      <c r="AO89" s="172">
        <f t="shared" si="89"/>
        <v>1.7590678028179094</v>
      </c>
    </row>
    <row r="90" spans="1:41" ht="14.45" customHeight="1" x14ac:dyDescent="0.25">
      <c r="A90" s="234"/>
      <c r="B90" s="234"/>
      <c r="C90" s="244" t="s">
        <v>63</v>
      </c>
      <c r="D90" s="245"/>
      <c r="E90" s="12">
        <f t="shared" ref="E90:G90" si="90">E23*(41.868/1000)</f>
        <v>2.7001426824000001</v>
      </c>
      <c r="F90" s="12">
        <f t="shared" si="90"/>
        <v>4.0632559056000002E-2</v>
      </c>
      <c r="G90" s="12">
        <f t="shared" si="90"/>
        <v>0.30166856964000005</v>
      </c>
      <c r="H90" s="173">
        <f>INDEX(Eurostat!$D$7:$L$7,MATCH(H$69,Eurostat!$D$2:$L$2,0))*($P90/SUM($P$73,$P$81,$P$90))</f>
        <v>11.716880312672387</v>
      </c>
      <c r="I90" s="12">
        <f t="shared" ref="I90:T90" si="91">I23*(41.868/1000)</f>
        <v>0.18360164700000001</v>
      </c>
      <c r="J90" s="12">
        <f t="shared" si="91"/>
        <v>1.4745658392000001</v>
      </c>
      <c r="K90" s="12">
        <f t="shared" si="91"/>
        <v>0</v>
      </c>
      <c r="L90" s="12">
        <f t="shared" si="91"/>
        <v>1.1372060556000001</v>
      </c>
      <c r="M90" s="12">
        <f t="shared" si="91"/>
        <v>0.62560002960000005</v>
      </c>
      <c r="N90" s="12">
        <f t="shared" si="91"/>
        <v>2.8123196147999998</v>
      </c>
      <c r="O90" s="12">
        <f t="shared" si="91"/>
        <v>3.0238995528000001</v>
      </c>
      <c r="P90" s="12">
        <f t="shared" si="91"/>
        <v>20.291409936000001</v>
      </c>
      <c r="Q90" s="12">
        <f t="shared" si="91"/>
        <v>0</v>
      </c>
      <c r="R90" s="12">
        <f t="shared" si="91"/>
        <v>9.3479520960000007E-2</v>
      </c>
      <c r="S90" s="12">
        <f t="shared" si="91"/>
        <v>4.2793701479999999</v>
      </c>
      <c r="T90" s="12">
        <f t="shared" si="91"/>
        <v>0.37152532764000001</v>
      </c>
      <c r="U90" s="173">
        <f>INDEX(Eurostat!$D$7:$L$7,MATCH(U$69,Eurostat!$D$2:$L$2,0))*($L90/SUM($L$73,$L$81,$L$90))</f>
        <v>0</v>
      </c>
      <c r="V90" s="12">
        <f t="shared" ref="V90:AA90" si="92">V23*(41.868/1000)</f>
        <v>0</v>
      </c>
      <c r="W90" s="12">
        <f t="shared" si="92"/>
        <v>1.0711927800000001</v>
      </c>
      <c r="X90" s="12">
        <f t="shared" si="92"/>
        <v>0</v>
      </c>
      <c r="Y90" s="12">
        <f t="shared" si="92"/>
        <v>2.8910063340000001</v>
      </c>
      <c r="Z90" s="12">
        <f t="shared" si="92"/>
        <v>0</v>
      </c>
      <c r="AA90" s="12">
        <f t="shared" si="92"/>
        <v>0.32831629560000003</v>
      </c>
      <c r="AB90" s="173">
        <f>INDEX(Eurostat!$D$7:$L$7,MATCH(AB$69,Eurostat!$D$2:$L$2,0))*($L90/SUM($L$73,$L$81,$L$90))</f>
        <v>1.1275437754281175</v>
      </c>
      <c r="AC90" s="12">
        <f t="shared" ref="AC90:AI90" si="93">AC23*(41.868/1000)</f>
        <v>6.3193047120000001</v>
      </c>
      <c r="AD90" s="12">
        <f t="shared" si="93"/>
        <v>0</v>
      </c>
      <c r="AE90" s="12">
        <f t="shared" si="93"/>
        <v>0</v>
      </c>
      <c r="AF90" s="12">
        <f t="shared" si="93"/>
        <v>1.4751938592</v>
      </c>
      <c r="AG90" s="12">
        <f t="shared" si="93"/>
        <v>0</v>
      </c>
      <c r="AH90" s="12">
        <f t="shared" si="93"/>
        <v>0.54885598560000004</v>
      </c>
      <c r="AI90" s="12">
        <f t="shared" si="93"/>
        <v>1.5054937308000003</v>
      </c>
      <c r="AJ90" s="173">
        <f>INDEX(Eurostat!$D$7:$L$7,MATCH(AJ$69,Eurostat!$D$2:$L$2,0))*($R90/SUM($R$73,$R$81,$R$90))</f>
        <v>0.45208079999999995</v>
      </c>
      <c r="AK90" s="173">
        <f>INDEX(Eurostat!$D$7:$L$7,MATCH(AK$69,Eurostat!$D$2:$L$2,0))*($R90/SUM($R$73,$R$81,$R$90))</f>
        <v>0</v>
      </c>
      <c r="AL90" s="173">
        <f>INDEX(Eurostat!$D$7:$L$7,MATCH(AL$69,Eurostat!$D$2:$L$2,0))*($R90/SUM($R$73,$R$81,$R$90))</f>
        <v>0</v>
      </c>
      <c r="AM90" s="173">
        <f>INDEX(Eurostat!$D$7:$L$7,MATCH(AM$69,Eurostat!$D$2:$L$2,0))*($R90/SUM($R$73,$R$81,$R$90))</f>
        <v>0.41111999999999993</v>
      </c>
      <c r="AN90" s="173">
        <f>INDEX(Eurostat!$D$7:$L$7,MATCH(AN$69,Eurostat!$D$2:$L$2,0))*($R90/SUM($R$73,$R$81,$R$90))</f>
        <v>0.57240000000000002</v>
      </c>
      <c r="AO90" s="173">
        <f>INDEX(Eurostat!$D$7:$L$7,MATCH(AO$69,Eurostat!$D$2:$L$2,0))*($R90/SUM($R$73,$R$81,$R$90))</f>
        <v>0.18213839999999998</v>
      </c>
    </row>
    <row r="91" spans="1:41" ht="14.45" customHeight="1" x14ac:dyDescent="0.25">
      <c r="A91" s="234"/>
      <c r="B91" s="234"/>
      <c r="C91" s="244" t="s">
        <v>67</v>
      </c>
      <c r="D91" s="245"/>
      <c r="E91" s="12">
        <f t="shared" ref="E91:G91" si="94">E24*(41.868/1000)</f>
        <v>26.290466316000003</v>
      </c>
      <c r="F91" s="12">
        <f t="shared" si="94"/>
        <v>3.7425553992</v>
      </c>
      <c r="G91" s="12">
        <f t="shared" si="94"/>
        <v>4.0825612404000005</v>
      </c>
      <c r="H91" s="173">
        <f>INDEX(Eurostat!$D$11:$L$11,MATCH(H$69,Eurostat!$D$2:$L$2,0))*$K91/SUM($K$82,$K$91)</f>
        <v>3.4418370613546627</v>
      </c>
      <c r="I91" s="12">
        <f t="shared" ref="I91:T91" si="95">I24*(41.868/1000)</f>
        <v>0</v>
      </c>
      <c r="J91" s="12">
        <f t="shared" si="95"/>
        <v>15.557562648000001</v>
      </c>
      <c r="K91" s="12">
        <f t="shared" si="95"/>
        <v>117.43429716</v>
      </c>
      <c r="L91" s="12">
        <f t="shared" si="95"/>
        <v>32.500244340000002</v>
      </c>
      <c r="M91" s="12">
        <f t="shared" si="95"/>
        <v>4.82256558</v>
      </c>
      <c r="N91" s="12">
        <f t="shared" si="95"/>
        <v>0</v>
      </c>
      <c r="O91" s="12">
        <f t="shared" si="95"/>
        <v>43.530159600000005</v>
      </c>
      <c r="P91" s="12">
        <f t="shared" si="95"/>
        <v>45.114863399999997</v>
      </c>
      <c r="Q91" s="12">
        <f t="shared" si="95"/>
        <v>0</v>
      </c>
      <c r="R91" s="12">
        <f t="shared" si="95"/>
        <v>1.608212682</v>
      </c>
      <c r="S91" s="12">
        <f t="shared" si="95"/>
        <v>7.8046976160000003</v>
      </c>
      <c r="T91" s="12">
        <f t="shared" si="95"/>
        <v>0</v>
      </c>
      <c r="U91" s="173">
        <f>INDEX(Eurostat!$D$11:$L$11,MATCH(U$69,Eurostat!$D$2:$L$2,0))*$L91/SUM($L$82,$L$91)</f>
        <v>1.66308525680506</v>
      </c>
      <c r="V91" s="12">
        <f t="shared" ref="V91:AA91" si="96">V24*(41.868/1000)</f>
        <v>2.7990390852</v>
      </c>
      <c r="W91" s="12">
        <f t="shared" si="96"/>
        <v>6.7992794640000005</v>
      </c>
      <c r="X91" s="12">
        <f t="shared" si="96"/>
        <v>1.0021524480000001</v>
      </c>
      <c r="Y91" s="12">
        <f t="shared" si="96"/>
        <v>5.5909271160000005</v>
      </c>
      <c r="Z91" s="12">
        <f t="shared" si="96"/>
        <v>0</v>
      </c>
      <c r="AA91" s="12">
        <f t="shared" si="96"/>
        <v>19.368932292000004</v>
      </c>
      <c r="AB91" s="173">
        <f>INDEX(Eurostat!$D$11:$L$11,MATCH(AB$69,Eurostat!$D$2:$L$2,0))*$L91/SUM($L$82,$L$91)</f>
        <v>9.687195054605084</v>
      </c>
      <c r="AC91" s="12">
        <f t="shared" ref="AC91:AI91" si="97">AC24*(41.868/1000)</f>
        <v>31.258774404</v>
      </c>
      <c r="AD91" s="12">
        <f t="shared" si="97"/>
        <v>0.42329385360000005</v>
      </c>
      <c r="AE91" s="12">
        <f t="shared" si="97"/>
        <v>6.7222423439999996</v>
      </c>
      <c r="AF91" s="12">
        <f t="shared" si="97"/>
        <v>56.239609680000001</v>
      </c>
      <c r="AG91" s="12">
        <f t="shared" si="97"/>
        <v>1.3260014280000001</v>
      </c>
      <c r="AH91" s="12">
        <f t="shared" si="97"/>
        <v>8.9122318200000006</v>
      </c>
      <c r="AI91" s="12">
        <f t="shared" si="97"/>
        <v>13.974031152000002</v>
      </c>
      <c r="AJ91" s="173">
        <f>INDEX(Eurostat!$D$11:$L$11,MATCH(AJ$69,Eurostat!$D$2:$L$2,0))*$R91/SUM($R$82,$R$91)</f>
        <v>0</v>
      </c>
      <c r="AK91" s="173">
        <f>INDEX(Eurostat!$D$11:$L$11,MATCH(AK$69,Eurostat!$D$2:$L$2,0))*$R91/SUM($R$82,$R$91)</f>
        <v>2.1245916600000005</v>
      </c>
      <c r="AL91" s="173">
        <f>INDEX(Eurostat!$D$11:$L$11,MATCH(AL$69,Eurostat!$D$2:$L$2,0))*$R91/SUM($R$82,$R$91)</f>
        <v>0</v>
      </c>
      <c r="AM91" s="173">
        <f>INDEX(Eurostat!$D$11:$L$11,MATCH(AM$69,Eurostat!$D$2:$L$2,0))*$R91/SUM($R$82,$R$91)</f>
        <v>0.46325</v>
      </c>
      <c r="AN91" s="173">
        <f>INDEX(Eurostat!$D$11:$L$11,MATCH(AN$69,Eurostat!$D$2:$L$2,0))*$R91/SUM($R$82,$R$91)</f>
        <v>3.2622999999999998</v>
      </c>
      <c r="AO91" s="173">
        <f>INDEX(Eurostat!$D$11:$L$11,MATCH(AO$69,Eurostat!$D$2:$L$2,0))*$R91/SUM($R$82,$R$91)</f>
        <v>6.7150000000000001E-2</v>
      </c>
    </row>
    <row r="92" spans="1:41" ht="14.45" customHeight="1" x14ac:dyDescent="0.25">
      <c r="A92" s="234"/>
      <c r="B92" s="234"/>
      <c r="C92" s="244" t="s">
        <v>52</v>
      </c>
      <c r="D92" s="245"/>
      <c r="E92" s="12">
        <f t="shared" ref="E92:G92" si="98">E25*(41.868/1000)</f>
        <v>7.4000433960000009</v>
      </c>
      <c r="F92" s="12">
        <f t="shared" si="98"/>
        <v>24.172824744</v>
      </c>
      <c r="G92" s="12">
        <f t="shared" si="98"/>
        <v>5.1168138839999999</v>
      </c>
      <c r="H92" s="173">
        <f>(INDEX(Eurostat!$D$10:$L$10,MATCH(H$69,Eurostat!$D$2:$L$2,0))-H$98)*$K92/SUM($K$74,$K$78,$K$83,$K$92)</f>
        <v>9.8427419808996603</v>
      </c>
      <c r="I92" s="12">
        <f t="shared" ref="I92:T92" si="99">I25*(41.868/1000)</f>
        <v>1.6573740876000003</v>
      </c>
      <c r="J92" s="12">
        <f t="shared" si="99"/>
        <v>12.769907472000002</v>
      </c>
      <c r="K92" s="12">
        <f t="shared" si="99"/>
        <v>52.300668240000007</v>
      </c>
      <c r="L92" s="12">
        <f t="shared" si="99"/>
        <v>6.2094012120000004</v>
      </c>
      <c r="M92" s="12">
        <f t="shared" si="99"/>
        <v>3.0340525428000005</v>
      </c>
      <c r="N92" s="12">
        <f t="shared" si="99"/>
        <v>43.192284840000006</v>
      </c>
      <c r="O92" s="12">
        <f t="shared" si="99"/>
        <v>25.169911164000002</v>
      </c>
      <c r="P92" s="12">
        <f t="shared" si="99"/>
        <v>125.27073072</v>
      </c>
      <c r="Q92" s="12">
        <f t="shared" si="99"/>
        <v>11.429294111999999</v>
      </c>
      <c r="R92" s="12">
        <f t="shared" si="99"/>
        <v>2.3828125500000001</v>
      </c>
      <c r="S92" s="12">
        <f t="shared" si="99"/>
        <v>6.9165517320000012</v>
      </c>
      <c r="T92" s="12">
        <f t="shared" si="99"/>
        <v>7.2123910200000001</v>
      </c>
      <c r="U92" s="173">
        <f>(INDEX(Eurostat!$D$10:$L$10,MATCH(U$69,Eurostat!$D$2:$L$2,0))-U$98)*$L92/SUM($L$74,$L$78,$L$83,$L$92)</f>
        <v>0.19641339747718142</v>
      </c>
      <c r="V92" s="12">
        <f t="shared" ref="V92:AA92" si="100">V25*(41.868/1000)</f>
        <v>38.681928936000006</v>
      </c>
      <c r="W92" s="12">
        <f t="shared" si="100"/>
        <v>1.4033358108</v>
      </c>
      <c r="X92" s="12">
        <f t="shared" si="100"/>
        <v>1.9589325444000001</v>
      </c>
      <c r="Y92" s="12">
        <f t="shared" si="100"/>
        <v>1.6444661832</v>
      </c>
      <c r="Z92" s="12">
        <f t="shared" si="100"/>
        <v>0.22191630983999999</v>
      </c>
      <c r="AA92" s="12">
        <f t="shared" si="100"/>
        <v>26.193374424000005</v>
      </c>
      <c r="AB92" s="173">
        <f>(INDEX(Eurostat!$D$10:$L$10,MATCH(AB$69,Eurostat!$D$2:$L$2,0))-AB$98)*$L92/SUM($L$74,$L$78,$L$83,$L$92)</f>
        <v>27.45619171767791</v>
      </c>
      <c r="AC92" s="12">
        <f t="shared" ref="AC92:AI92" si="101">AC25*(41.868/1000)</f>
        <v>28.519518636000001</v>
      </c>
      <c r="AD92" s="12">
        <f t="shared" si="101"/>
        <v>8.2182278520000001</v>
      </c>
      <c r="AE92" s="12">
        <f t="shared" si="101"/>
        <v>4.3805232360000002</v>
      </c>
      <c r="AF92" s="12">
        <f t="shared" si="101"/>
        <v>44.532060840000007</v>
      </c>
      <c r="AG92" s="12">
        <f t="shared" si="101"/>
        <v>1.4356411596000003</v>
      </c>
      <c r="AH92" s="12">
        <f t="shared" si="101"/>
        <v>8.7732719279999998</v>
      </c>
      <c r="AI92" s="12">
        <f t="shared" si="101"/>
        <v>60.521031360000002</v>
      </c>
      <c r="AJ92" s="173">
        <f>(INDEX(Eurostat!$D$10:$L$10,MATCH(AJ$69,Eurostat!$D$2:$L$2,0))-AJ$98)*$Q92/SUM($Q$74,$Q$78,$Q$83,$Q$92)</f>
        <v>0.61111247816927994</v>
      </c>
      <c r="AK92" s="173">
        <f>(INDEX(Eurostat!$D$10:$L$10,MATCH(AK$69,Eurostat!$D$2:$L$2,0))-AK$98)*$R92/SUM($R$74,$R$78,$R$83,$R$92)</f>
        <v>0.11208338025540948</v>
      </c>
      <c r="AL92" s="173">
        <f>(INDEX(Eurostat!$D$10:$L$10,MATCH(AL$69,Eurostat!$D$2:$L$2,0))-AL$98)*$Q92/SUM($Q$74,$Q$78,$Q$83,$Q$92)</f>
        <v>1.356939041504442E-2</v>
      </c>
      <c r="AM92" s="173">
        <f>(INDEX(Eurostat!$D$10:$L$10,MATCH(AM$69,Eurostat!$D$2:$L$2,0))-AM$98)*$R92/SUM($R$74,$R$78,$R$83,$R$92)</f>
        <v>0.61411563636829303</v>
      </c>
      <c r="AN92" s="173">
        <f>(INDEX(Eurostat!$D$10:$L$10,MATCH(AN$69,Eurostat!$D$2:$L$2,0))-AN$98)*$R92/SUM($R$74,$R$78,$R$83,$R$92)</f>
        <v>1.3409677368259643</v>
      </c>
      <c r="AO92" s="173">
        <f>(INDEX(Eurostat!$D$10:$L$10,MATCH(AO$69,Eurostat!$D$2:$L$2,0))-AO$98)*$R92/SUM($R$74,$R$78,$R$83,$R$92)</f>
        <v>0.20759482539922752</v>
      </c>
    </row>
    <row r="93" spans="1:41" ht="14.45" customHeight="1" x14ac:dyDescent="0.25">
      <c r="A93" s="234"/>
      <c r="B93" s="234"/>
      <c r="C93" s="244" t="s">
        <v>76</v>
      </c>
      <c r="D93" s="245"/>
      <c r="E93" s="12">
        <f t="shared" ref="E93:G93" si="102">E26*(41.868/1000)</f>
        <v>21.108715164000003</v>
      </c>
      <c r="F93" s="12">
        <f t="shared" si="102"/>
        <v>75.93682896</v>
      </c>
      <c r="G93" s="12">
        <f t="shared" si="102"/>
        <v>2.0144746331999999</v>
      </c>
      <c r="H93" s="173">
        <f>INDEX(Eurostat!$D$6:$L$6,MATCH(H$69,Eurostat!$D$2:$L$2,0))*$K93/SUM($K$75,$K$79,$K$84,$K$93)</f>
        <v>19.121060933017279</v>
      </c>
      <c r="I93" s="12">
        <f t="shared" ref="I93:T93" si="103">I26*(41.868/1000)</f>
        <v>5.993822880000001E-3</v>
      </c>
      <c r="J93" s="12">
        <f t="shared" si="103"/>
        <v>50.306914079999999</v>
      </c>
      <c r="K93" s="12">
        <f t="shared" si="103"/>
        <v>290.48562684000001</v>
      </c>
      <c r="L93" s="12">
        <f t="shared" si="103"/>
        <v>8.4447337320000013</v>
      </c>
      <c r="M93" s="12">
        <f t="shared" si="103"/>
        <v>0.94680713880000011</v>
      </c>
      <c r="N93" s="12">
        <f t="shared" si="103"/>
        <v>33.195881159999999</v>
      </c>
      <c r="O93" s="12">
        <f t="shared" si="103"/>
        <v>0.95036173200000007</v>
      </c>
      <c r="P93" s="12">
        <f t="shared" si="103"/>
        <v>246.75031404000001</v>
      </c>
      <c r="Q93" s="12">
        <f t="shared" si="103"/>
        <v>3.7607637924000001</v>
      </c>
      <c r="R93" s="12">
        <f t="shared" si="103"/>
        <v>4.1230559700000002</v>
      </c>
      <c r="S93" s="12">
        <f t="shared" si="103"/>
        <v>59.391014040000002</v>
      </c>
      <c r="T93" s="12">
        <f t="shared" si="103"/>
        <v>14.753697048000001</v>
      </c>
      <c r="U93" s="173">
        <f>INDEX(Eurostat!$D$6:$L$6,MATCH(U$69,Eurostat!$D$2:$L$2,0))*$L93/SUM($L$75,$L$79,$L$84,$L$93)</f>
        <v>0</v>
      </c>
      <c r="V93" s="12">
        <f t="shared" ref="V93:AA93" si="104">V26*(41.868/1000)</f>
        <v>274.07588292000003</v>
      </c>
      <c r="W93" s="12">
        <f t="shared" si="104"/>
        <v>0.97195724640000003</v>
      </c>
      <c r="X93" s="12">
        <f t="shared" si="104"/>
        <v>6.2879037120000003</v>
      </c>
      <c r="Y93" s="12">
        <f t="shared" si="104"/>
        <v>3.5882173908000006</v>
      </c>
      <c r="Z93" s="12">
        <f t="shared" si="104"/>
        <v>0</v>
      </c>
      <c r="AA93" s="12">
        <f t="shared" si="104"/>
        <v>220.34919060000001</v>
      </c>
      <c r="AB93" s="173">
        <f>INDEX(Eurostat!$D$6:$L$6,MATCH(AB$69,Eurostat!$D$2:$L$2,0))*$L93/SUM($L$75,$L$79,$L$84,$L$93)</f>
        <v>0.73788333714111143</v>
      </c>
      <c r="AC93" s="12">
        <f t="shared" ref="AC93:AI93" si="105">AC26*(41.868/1000)</f>
        <v>55.151460360000002</v>
      </c>
      <c r="AD93" s="12">
        <f t="shared" si="105"/>
        <v>7.1687645640000008</v>
      </c>
      <c r="AE93" s="12">
        <f t="shared" si="105"/>
        <v>23.889755195999999</v>
      </c>
      <c r="AF93" s="12">
        <f t="shared" si="105"/>
        <v>0.90511498440000016</v>
      </c>
      <c r="AG93" s="12">
        <f t="shared" si="105"/>
        <v>0.69284841120000007</v>
      </c>
      <c r="AH93" s="12">
        <f t="shared" si="105"/>
        <v>30.891926988000002</v>
      </c>
      <c r="AI93" s="12">
        <f t="shared" si="105"/>
        <v>154.05749280000001</v>
      </c>
      <c r="AJ93" s="173">
        <f>INDEX(Eurostat!$D$6:$L$6,MATCH(AJ$69,Eurostat!$D$2:$L$2,0))*$Q93/SUM($Q$75,$Q$79,$Q$84,$Q$93)</f>
        <v>0</v>
      </c>
      <c r="AK93" s="173">
        <f>INDEX(Eurostat!$D$6:$L$6,MATCH(AK$69,Eurostat!$D$2:$L$2,0))*$R93/SUM($R$75,$R$79,$R$84,$R$93)</f>
        <v>0</v>
      </c>
      <c r="AL93" s="173">
        <f>INDEX(Eurostat!$D$6:$L$6,MATCH(AL$69,Eurostat!$D$2:$L$2,0))*$Q93/SUM($Q$75,$Q$79,$Q$84,$Q$93)</f>
        <v>0</v>
      </c>
      <c r="AM93" s="173">
        <f>INDEX(Eurostat!$D$6:$L$6,MATCH(AM$69,Eurostat!$D$2:$L$2,0))*$R93/SUM($R$75,$R$79,$R$84,$R$93)</f>
        <v>4.997177903055007E-2</v>
      </c>
      <c r="AN93" s="173">
        <f>INDEX(Eurostat!$D$6:$L$6,MATCH(AN$69,Eurostat!$D$2:$L$2,0))*$R93/SUM($R$75,$R$79,$R$84,$R$93)</f>
        <v>2.2649708845596819</v>
      </c>
      <c r="AO93" s="173">
        <f>INDEX(Eurostat!$D$6:$L$6,MATCH(AO$69,Eurostat!$D$2:$L$2,0))*$R93/SUM($R$75,$R$79,$R$84,$R$93)</f>
        <v>0</v>
      </c>
    </row>
    <row r="94" spans="1:41" ht="14.45" customHeight="1" x14ac:dyDescent="0.25">
      <c r="A94" s="234"/>
      <c r="B94" s="234"/>
      <c r="C94" s="244" t="s">
        <v>75</v>
      </c>
      <c r="D94" s="245"/>
      <c r="E94" s="12">
        <f t="shared" ref="E94:G94" si="106">E27*(41.868/1000)</f>
        <v>9.0970371720000003</v>
      </c>
      <c r="F94" s="12">
        <f t="shared" si="106"/>
        <v>35.169915492000001</v>
      </c>
      <c r="G94" s="12">
        <f t="shared" si="106"/>
        <v>1.4329239264000002</v>
      </c>
      <c r="H94" s="173">
        <f>INDEX(Eurostat!$D$5:$L$5,MATCH(H$69,Eurostat!$D$2:$L$2,0))*$K94/SUM($K$85,$K$94)</f>
        <v>39.528988214202805</v>
      </c>
      <c r="I94" s="12">
        <f t="shared" ref="I94:T94" si="107">I27*(41.868/1000)</f>
        <v>1.0818733068000002</v>
      </c>
      <c r="J94" s="12">
        <f t="shared" si="107"/>
        <v>0.82616868360000006</v>
      </c>
      <c r="K94" s="12">
        <f t="shared" si="107"/>
        <v>274.74032808000004</v>
      </c>
      <c r="L94" s="12">
        <f t="shared" si="107"/>
        <v>2.2065859512000001</v>
      </c>
      <c r="M94" s="12">
        <f t="shared" si="107"/>
        <v>1.0094542272</v>
      </c>
      <c r="N94" s="12">
        <f t="shared" si="107"/>
        <v>43.247969280000007</v>
      </c>
      <c r="O94" s="12">
        <f t="shared" si="107"/>
        <v>12.022856748000001</v>
      </c>
      <c r="P94" s="12">
        <f t="shared" si="107"/>
        <v>118.80714888</v>
      </c>
      <c r="Q94" s="12">
        <f t="shared" si="107"/>
        <v>7.4954605680000013</v>
      </c>
      <c r="R94" s="12">
        <f t="shared" si="107"/>
        <v>2.9515349016000001</v>
      </c>
      <c r="S94" s="12">
        <f t="shared" si="107"/>
        <v>0</v>
      </c>
      <c r="T94" s="12">
        <f t="shared" si="107"/>
        <v>15.439578623999999</v>
      </c>
      <c r="U94" s="173">
        <f>INDEX(Eurostat!$D$5:$L$5,MATCH(U$69,Eurostat!$D$2:$L$2,0))*$L94/SUM($L$85,$L$94)</f>
        <v>0</v>
      </c>
      <c r="V94" s="12">
        <f t="shared" ref="V94:AA94" si="108">V27*(41.868/1000)</f>
        <v>8.581767696</v>
      </c>
      <c r="W94" s="12">
        <f t="shared" si="108"/>
        <v>0.103895442</v>
      </c>
      <c r="X94" s="12">
        <f t="shared" si="108"/>
        <v>1.9643042088000002</v>
      </c>
      <c r="Y94" s="12">
        <f t="shared" si="108"/>
        <v>1.1979397764000002</v>
      </c>
      <c r="Z94" s="12">
        <f t="shared" si="108"/>
        <v>0</v>
      </c>
      <c r="AA94" s="12">
        <f t="shared" si="108"/>
        <v>10.98595386</v>
      </c>
      <c r="AB94" s="173">
        <f>INDEX(Eurostat!$D$5:$L$5,MATCH(AB$69,Eurostat!$D$2:$L$2,0))*$L94/SUM($L$85,$L$94)</f>
        <v>8.312149999999999</v>
      </c>
      <c r="AC94" s="12">
        <f t="shared" ref="AC94:AI94" si="109">AC27*(41.868/1000)</f>
        <v>23.056916940000004</v>
      </c>
      <c r="AD94" s="12">
        <f t="shared" si="109"/>
        <v>6.8556756600000002</v>
      </c>
      <c r="AE94" s="12">
        <f t="shared" si="109"/>
        <v>1.8620290583999999</v>
      </c>
      <c r="AF94" s="12">
        <f t="shared" si="109"/>
        <v>21.247675056000002</v>
      </c>
      <c r="AG94" s="12">
        <f t="shared" si="109"/>
        <v>6.1424124120000005</v>
      </c>
      <c r="AH94" s="12">
        <f t="shared" si="109"/>
        <v>1.3775618700000003</v>
      </c>
      <c r="AI94" s="12">
        <f t="shared" si="109"/>
        <v>31.558130604000002</v>
      </c>
      <c r="AJ94" s="173">
        <f>INDEX(Eurostat!$D$5:$L$5,MATCH(AJ$69,Eurostat!$D$2:$L$2,0))*$Q94/SUM($Q$85,$Q$94)</f>
        <v>0.30598303418308342</v>
      </c>
      <c r="AK94" s="173">
        <f>INDEX(Eurostat!$D$5:$L$5,MATCH(AK$69,Eurostat!$D$2:$L$2,0))*$R94/SUM($R$85,$R$94)</f>
        <v>1.7829489064570931</v>
      </c>
      <c r="AL94" s="173">
        <f>INDEX(Eurostat!$D$5:$L$5,MATCH(AL$69,Eurostat!$D$2:$L$2,0))*$Q94/SUM($Q$85,$Q$94)</f>
        <v>0</v>
      </c>
      <c r="AM94" s="173">
        <f>INDEX(Eurostat!$D$5:$L$5,MATCH(AM$69,Eurostat!$D$2:$L$2,0))*$R94/SUM($R$85,$R$94)</f>
        <v>2.3774501686225755</v>
      </c>
      <c r="AN94" s="173">
        <f>INDEX(Eurostat!$D$5:$L$5,MATCH(AN$69,Eurostat!$D$2:$L$2,0))*$R94/SUM($R$85,$R$94)</f>
        <v>3.2631502314415695</v>
      </c>
      <c r="AO94" s="173">
        <f>INDEX(Eurostat!$D$5:$L$5,MATCH(AO$69,Eurostat!$D$2:$L$2,0))*$R94/SUM($R$85,$R$94)</f>
        <v>1.091544577418682</v>
      </c>
    </row>
    <row r="95" spans="1:41" ht="14.45" customHeight="1" x14ac:dyDescent="0.25">
      <c r="A95" s="234"/>
      <c r="B95" s="234"/>
      <c r="C95" s="244" t="s">
        <v>68</v>
      </c>
      <c r="D95" s="245"/>
      <c r="E95" s="12">
        <f t="shared" ref="E95:G95" si="110">E28*(41.868/1000)</f>
        <v>0.32100195600000003</v>
      </c>
      <c r="F95" s="12">
        <f t="shared" si="110"/>
        <v>0</v>
      </c>
      <c r="G95" s="12">
        <f t="shared" si="110"/>
        <v>1.3679950320000001</v>
      </c>
      <c r="H95" s="173">
        <f>INDEX(Eurostat!$D$9:$L$9,MATCH(H$69,Eurostat!$D$2:$L$2,0))</f>
        <v>1.29573</v>
      </c>
      <c r="I95" s="12">
        <f t="shared" ref="I95:T95" si="111">I28*(41.868/1000)</f>
        <v>0</v>
      </c>
      <c r="J95" s="12">
        <f t="shared" si="111"/>
        <v>0</v>
      </c>
      <c r="K95" s="12">
        <f t="shared" si="111"/>
        <v>0</v>
      </c>
      <c r="L95" s="12">
        <f t="shared" si="111"/>
        <v>0</v>
      </c>
      <c r="M95" s="12">
        <f t="shared" si="111"/>
        <v>0</v>
      </c>
      <c r="N95" s="12">
        <f t="shared" si="111"/>
        <v>0.10701377064000001</v>
      </c>
      <c r="O95" s="12">
        <f t="shared" si="111"/>
        <v>0</v>
      </c>
      <c r="P95" s="12">
        <f t="shared" si="111"/>
        <v>1.2750062040000001</v>
      </c>
      <c r="Q95" s="12">
        <f t="shared" si="111"/>
        <v>0</v>
      </c>
      <c r="R95" s="12">
        <f t="shared" si="111"/>
        <v>0.28499547600000003</v>
      </c>
      <c r="S95" s="12">
        <f t="shared" si="111"/>
        <v>3.2740273584000006</v>
      </c>
      <c r="T95" s="12">
        <f t="shared" si="111"/>
        <v>0</v>
      </c>
      <c r="U95" s="173">
        <f>INDEX(Eurostat!$D$9:$L$9,MATCH(U$69,Eurostat!$D$2:$L$2,0))</f>
        <v>6.4960000000000004</v>
      </c>
      <c r="V95" s="12">
        <f t="shared" ref="V95:AA95" si="112">V28*(41.868/1000)</f>
        <v>3.1849699356000003</v>
      </c>
      <c r="W95" s="12">
        <f t="shared" si="112"/>
        <v>0</v>
      </c>
      <c r="X95" s="12">
        <f t="shared" si="112"/>
        <v>0</v>
      </c>
      <c r="Y95" s="12">
        <f t="shared" si="112"/>
        <v>0</v>
      </c>
      <c r="Z95" s="12">
        <f t="shared" si="112"/>
        <v>0</v>
      </c>
      <c r="AA95" s="12">
        <f t="shared" si="112"/>
        <v>0</v>
      </c>
      <c r="AB95" s="173">
        <f>INDEX(Eurostat!$D$9:$L$9,MATCH(AB$69,Eurostat!$D$2:$L$2,0))</f>
        <v>0</v>
      </c>
      <c r="AC95" s="12">
        <f t="shared" ref="AC95:AI95" si="113">AC28*(41.868/1000)</f>
        <v>0.12300818400000002</v>
      </c>
      <c r="AD95" s="12">
        <f t="shared" si="113"/>
        <v>0.42998436000000001</v>
      </c>
      <c r="AE95" s="12">
        <f t="shared" si="113"/>
        <v>0.17698566563999998</v>
      </c>
      <c r="AF95" s="12">
        <f t="shared" si="113"/>
        <v>0</v>
      </c>
      <c r="AG95" s="12">
        <f t="shared" si="113"/>
        <v>0.41499477864000001</v>
      </c>
      <c r="AH95" s="12">
        <f t="shared" si="113"/>
        <v>4.8009616920000005E-2</v>
      </c>
      <c r="AI95" s="12">
        <f t="shared" si="113"/>
        <v>3.2991984000000002E-2</v>
      </c>
      <c r="AJ95" s="173">
        <f>INDEX(Eurostat!$D$9:$L$9,MATCH(AJ$69,Eurostat!$D$2:$L$2,0))</f>
        <v>0</v>
      </c>
      <c r="AK95" s="173">
        <f>INDEX(Eurostat!$D$9:$L$9,MATCH(AK$69,Eurostat!$D$2:$L$2,0))</f>
        <v>0</v>
      </c>
      <c r="AL95" s="173">
        <f>INDEX(Eurostat!$D$9:$L$9,MATCH(AL$69,Eurostat!$D$2:$L$2,0))</f>
        <v>0</v>
      </c>
      <c r="AM95" s="173">
        <f>INDEX(Eurostat!$D$9:$L$9,MATCH(AM$69,Eurostat!$D$2:$L$2,0))</f>
        <v>6.0999999999999999E-2</v>
      </c>
      <c r="AN95" s="173">
        <f>INDEX(Eurostat!$D$9:$L$9,MATCH(AN$69,Eurostat!$D$2:$L$2,0))</f>
        <v>0.112</v>
      </c>
      <c r="AO95" s="173">
        <f>INDEX(Eurostat!$D$9:$L$9,MATCH(AO$69,Eurostat!$D$2:$L$2,0))</f>
        <v>0</v>
      </c>
    </row>
    <row r="96" spans="1:41" ht="14.45" customHeight="1" x14ac:dyDescent="0.25">
      <c r="A96" s="234"/>
      <c r="B96" s="234"/>
      <c r="C96" s="244" t="s">
        <v>51</v>
      </c>
      <c r="D96" s="245"/>
      <c r="E96" s="12">
        <f t="shared" ref="E96:G96" si="114">E29*(41.868/1000)</f>
        <v>0</v>
      </c>
      <c r="F96" s="12">
        <f t="shared" si="114"/>
        <v>0</v>
      </c>
      <c r="G96" s="12">
        <f t="shared" si="114"/>
        <v>0</v>
      </c>
      <c r="H96" s="173">
        <f>INDEX(Eurostat!$D$4:$L$4,MATCH(H$69,Eurostat!$D$2:$L$2,0))*$K96/SUM($K$76,$K$86,$K$96)</f>
        <v>0</v>
      </c>
      <c r="I96" s="12">
        <f t="shared" ref="I96:T96" si="115">I29*(41.868/1000)</f>
        <v>0</v>
      </c>
      <c r="J96" s="12">
        <f t="shared" si="115"/>
        <v>0</v>
      </c>
      <c r="K96" s="12">
        <f t="shared" si="115"/>
        <v>0</v>
      </c>
      <c r="L96" s="12">
        <f t="shared" si="115"/>
        <v>0</v>
      </c>
      <c r="M96" s="12">
        <f t="shared" si="115"/>
        <v>0</v>
      </c>
      <c r="N96" s="12">
        <f t="shared" si="115"/>
        <v>0</v>
      </c>
      <c r="O96" s="12">
        <f t="shared" si="115"/>
        <v>0</v>
      </c>
      <c r="P96" s="12">
        <f t="shared" si="115"/>
        <v>0</v>
      </c>
      <c r="Q96" s="12">
        <f t="shared" si="115"/>
        <v>0</v>
      </c>
      <c r="R96" s="12">
        <f t="shared" si="115"/>
        <v>0</v>
      </c>
      <c r="S96" s="12">
        <f t="shared" si="115"/>
        <v>0</v>
      </c>
      <c r="T96" s="12">
        <f t="shared" si="115"/>
        <v>0</v>
      </c>
      <c r="U96" s="173">
        <f>INDEX(Eurostat!$D$4:$L$4,MATCH(U$69,Eurostat!$D$2:$L$2,0))*$L96/SUM($L$76,$L$86,$L$96)</f>
        <v>0</v>
      </c>
      <c r="V96" s="12">
        <f t="shared" ref="V96:AA96" si="116">V29*(41.868/1000)</f>
        <v>3.6914973732000003</v>
      </c>
      <c r="W96" s="12">
        <f t="shared" si="116"/>
        <v>0</v>
      </c>
      <c r="X96" s="12">
        <f t="shared" si="116"/>
        <v>4.5084299760000009E-2</v>
      </c>
      <c r="Y96" s="12">
        <f t="shared" si="116"/>
        <v>0</v>
      </c>
      <c r="Z96" s="12">
        <f t="shared" si="116"/>
        <v>0</v>
      </c>
      <c r="AA96" s="12">
        <f t="shared" si="116"/>
        <v>0</v>
      </c>
      <c r="AB96" s="173">
        <f>INDEX(Eurostat!$D$4:$L$4,MATCH(AB$69,Eurostat!$D$2:$L$2,0))*$L96/SUM($L$76,$L$86,$L$96)</f>
        <v>0</v>
      </c>
      <c r="AC96" s="12">
        <f t="shared" ref="AC96:AI96" si="117">AC29*(41.868/1000)</f>
        <v>0</v>
      </c>
      <c r="AD96" s="12">
        <f t="shared" si="117"/>
        <v>0</v>
      </c>
      <c r="AE96" s="12">
        <f t="shared" si="117"/>
        <v>0</v>
      </c>
      <c r="AF96" s="12">
        <f t="shared" si="117"/>
        <v>0</v>
      </c>
      <c r="AG96" s="12">
        <f t="shared" si="117"/>
        <v>0.25064696880000004</v>
      </c>
      <c r="AH96" s="12">
        <f t="shared" si="117"/>
        <v>0</v>
      </c>
      <c r="AI96" s="12">
        <f t="shared" si="117"/>
        <v>0</v>
      </c>
      <c r="AJ96" s="173">
        <f>INDEX(Eurostat!$D$4:$L$4,MATCH(AJ$69,Eurostat!$D$2:$L$2,0))*$Q96/SUM($Q$76,$Q$86,$Q$96)</f>
        <v>0</v>
      </c>
      <c r="AK96" s="173">
        <f>INDEX(Eurostat!$D$4:$L$4,MATCH(AK$69,Eurostat!$D$2:$L$2,0))*$R96/SUM($R$76,$R$86,$R$96)</f>
        <v>0</v>
      </c>
      <c r="AL96" s="173">
        <f>INDEX(Eurostat!$D$4:$L$4,MATCH(AL$69,Eurostat!$D$2:$L$2,0))*$Q96/SUM($Q$76,$Q$86,$Q$96)</f>
        <v>0</v>
      </c>
      <c r="AM96" s="173">
        <f>INDEX(Eurostat!$D$4:$L$4,MATCH(AM$69,Eurostat!$D$2:$L$2,0))*$R96/SUM($R$76,$R$86,$R$96)</f>
        <v>0</v>
      </c>
      <c r="AN96" s="173">
        <f>INDEX(Eurostat!$D$4:$L$4,MATCH(AN$69,Eurostat!$D$2:$L$2,0))*$R96/SUM($R$76,$R$86,$R$96)</f>
        <v>0</v>
      </c>
      <c r="AO96" s="173">
        <f>INDEX(Eurostat!$D$4:$L$4,MATCH(AO$69,Eurostat!$D$2:$L$2,0))*$R96/SUM($R$76,$R$86,$R$96)</f>
        <v>0</v>
      </c>
    </row>
    <row r="97" spans="1:41" ht="14.45" customHeight="1" x14ac:dyDescent="0.25">
      <c r="A97" s="235"/>
      <c r="B97" s="235"/>
      <c r="C97" s="244" t="s">
        <v>43</v>
      </c>
      <c r="D97" s="245"/>
      <c r="E97" s="12">
        <f t="shared" ref="E97:G97" si="118">E30*(41.868/1000)</f>
        <v>0.18850229640000002</v>
      </c>
      <c r="F97" s="12">
        <f t="shared" si="118"/>
        <v>0</v>
      </c>
      <c r="G97" s="12">
        <f t="shared" si="118"/>
        <v>0.18112180536</v>
      </c>
      <c r="H97" s="173">
        <f>IFERROR(INDEX(Eurostat!$D$3:$L$3,MATCH(H$69,Eurostat!$D$2:$L$2,0))*$K97/SUM($K$88,$K$97),INDEX(Eurostat!$D$3:$L$3,MATCH(H$69,Eurostat!$D$2:$L$2,0))/2)</f>
        <v>0</v>
      </c>
      <c r="I97" s="12">
        <f t="shared" ref="I97:T97" si="119">I30*(41.868/1000)</f>
        <v>0</v>
      </c>
      <c r="J97" s="12">
        <f t="shared" si="119"/>
        <v>1.240423236</v>
      </c>
      <c r="K97" s="12">
        <f t="shared" si="119"/>
        <v>7.3776440159999996</v>
      </c>
      <c r="L97" s="12">
        <f t="shared" si="119"/>
        <v>0</v>
      </c>
      <c r="M97" s="12">
        <f t="shared" si="119"/>
        <v>0.10148886936000001</v>
      </c>
      <c r="N97" s="12">
        <f t="shared" si="119"/>
        <v>1.30251348</v>
      </c>
      <c r="O97" s="12">
        <f t="shared" si="119"/>
        <v>0.13247077068000002</v>
      </c>
      <c r="P97" s="12">
        <f t="shared" si="119"/>
        <v>0</v>
      </c>
      <c r="Q97" s="12">
        <f t="shared" si="119"/>
        <v>0</v>
      </c>
      <c r="R97" s="12">
        <f t="shared" si="119"/>
        <v>4.9822501320000004E-2</v>
      </c>
      <c r="S97" s="12">
        <f t="shared" si="119"/>
        <v>0.11446627464</v>
      </c>
      <c r="T97" s="12">
        <f t="shared" si="119"/>
        <v>0</v>
      </c>
      <c r="U97" s="173">
        <f>IFERROR(INDEX(Eurostat!$D$3:$L$3,MATCH(U$69,Eurostat!$D$2:$L$2,0))*$L97/SUM($L$88,$L$97),INDEX(Eurostat!$D$3:$L$3,MATCH(U$69,Eurostat!$D$2:$L$2,0))/2)</f>
        <v>0</v>
      </c>
      <c r="V97" s="12">
        <f t="shared" ref="V97:AA97" si="120">V30*(41.868/1000)</f>
        <v>0</v>
      </c>
      <c r="W97" s="12">
        <f t="shared" si="120"/>
        <v>2.1769643412000002</v>
      </c>
      <c r="X97" s="12">
        <f t="shared" si="120"/>
        <v>0</v>
      </c>
      <c r="Y97" s="12">
        <f t="shared" si="120"/>
        <v>0.89149532399999998</v>
      </c>
      <c r="Z97" s="12">
        <f t="shared" si="120"/>
        <v>0</v>
      </c>
      <c r="AA97" s="12">
        <f t="shared" si="120"/>
        <v>5.9996844000000008E-2</v>
      </c>
      <c r="AB97" s="173">
        <f>IFERROR(INDEX(Eurostat!$D$3:$L$3,MATCH(AB$69,Eurostat!$D$2:$L$2,0))*$L97/SUM($L$88,$L$97),INDEX(Eurostat!$D$3:$L$3,MATCH(AB$69,Eurostat!$D$2:$L$2,0))/2)</f>
        <v>0</v>
      </c>
      <c r="AC97" s="12">
        <f t="shared" ref="AC97:AI97" si="121">AC30*(41.868/1000)</f>
        <v>36.091220832000005</v>
      </c>
      <c r="AD97" s="12">
        <f t="shared" si="121"/>
        <v>0</v>
      </c>
      <c r="AE97" s="12">
        <f t="shared" si="121"/>
        <v>2.3150910600000005E-2</v>
      </c>
      <c r="AF97" s="12">
        <f t="shared" si="121"/>
        <v>0</v>
      </c>
      <c r="AG97" s="12">
        <f t="shared" si="121"/>
        <v>0</v>
      </c>
      <c r="AH97" s="12">
        <f t="shared" si="121"/>
        <v>11.135506356</v>
      </c>
      <c r="AI97" s="12">
        <f t="shared" si="121"/>
        <v>0.90778197599999999</v>
      </c>
      <c r="AJ97" s="173">
        <f>IFERROR(INDEX(Eurostat!$D$3:$L$3,MATCH(AJ$69,Eurostat!$D$2:$L$2,0))*$Q97/SUM($Q$88,$Q$97),INDEX(Eurostat!$D$3:$L$3,MATCH(AJ$69,Eurostat!$D$2:$L$2,0))/2)</f>
        <v>4.9215000000000002E-2</v>
      </c>
      <c r="AK97" s="173">
        <f>IFERROR(INDEX(Eurostat!$D$3:$L$3,MATCH(AK$69,Eurostat!$D$2:$L$2,0))*$R97/SUM($R$88,$R$97),INDEX(Eurostat!$D$3:$L$3,MATCH(AK$69,Eurostat!$D$2:$L$2,0))/2)</f>
        <v>3.2029019999999999</v>
      </c>
      <c r="AL97" s="173">
        <f>IFERROR(INDEX(Eurostat!$D$3:$L$3,MATCH(AL$69,Eurostat!$D$2:$L$2,0))*$Q97/SUM($Q$88,$Q$97),INDEX(Eurostat!$D$3:$L$3,MATCH(AL$69,Eurostat!$D$2:$L$2,0))/2)</f>
        <v>0</v>
      </c>
      <c r="AM97" s="173">
        <f>IFERROR(INDEX(Eurostat!$D$3:$L$3,MATCH(AM$69,Eurostat!$D$2:$L$2,0))*$R97/SUM($R$88,$R$97),INDEX(Eurostat!$D$3:$L$3,MATCH(AM$69,Eurostat!$D$2:$L$2,0))/2)</f>
        <v>6.6000000000000003E-2</v>
      </c>
      <c r="AN97" s="173">
        <f>IFERROR(INDEX(Eurostat!$D$3:$L$3,MATCH(AN$69,Eurostat!$D$2:$L$2,0))*$R97/SUM($R$88,$R$97),INDEX(Eurostat!$D$3:$L$3,MATCH(AN$69,Eurostat!$D$2:$L$2,0))/2)</f>
        <v>8.8729999999999993</v>
      </c>
      <c r="AO97" s="173">
        <f>IFERROR(INDEX(Eurostat!$D$3:$L$3,MATCH(AO$69,Eurostat!$D$2:$L$2,0))*$R97/SUM($R$88,$R$97),INDEX(Eurostat!$D$3:$L$3,MATCH(AO$69,Eurostat!$D$2:$L$2,0))/2)</f>
        <v>0.21063999999999999</v>
      </c>
    </row>
    <row r="98" spans="1:41" x14ac:dyDescent="0.25">
      <c r="A98" s="11" t="s">
        <v>78</v>
      </c>
      <c r="B98" s="17"/>
      <c r="C98" s="240"/>
      <c r="D98" s="241"/>
      <c r="E98" s="18">
        <f t="shared" ref="E98:G98" si="122">E31*(41.868/1000)</f>
        <v>28.326381552000001</v>
      </c>
      <c r="F98" s="18">
        <f t="shared" si="122"/>
        <v>42.934796640000002</v>
      </c>
      <c r="G98" s="18">
        <f t="shared" si="122"/>
        <v>15.835524300000001</v>
      </c>
      <c r="H98" s="170">
        <f>INDEX(Eurostat!$D$13:$L$13,MATCH(H$69,Eurostat!$D$2:$L$2,0))*$K98/$K$99</f>
        <v>43.688318645268978</v>
      </c>
      <c r="I98" s="18">
        <f t="shared" ref="I98:T98" si="123">I31*(41.868/1000)</f>
        <v>4.1081342147999997</v>
      </c>
      <c r="J98" s="18">
        <f t="shared" si="123"/>
        <v>28.298455596000004</v>
      </c>
      <c r="K98" s="18">
        <f t="shared" si="123"/>
        <v>383.30949492000002</v>
      </c>
      <c r="L98" s="18">
        <f t="shared" si="123"/>
        <v>24.331420728000001</v>
      </c>
      <c r="M98" s="18">
        <f t="shared" si="123"/>
        <v>4.2724619280000002</v>
      </c>
      <c r="N98" s="18">
        <f t="shared" si="123"/>
        <v>176.07461796000001</v>
      </c>
      <c r="O98" s="18">
        <f t="shared" si="123"/>
        <v>28.373148108000002</v>
      </c>
      <c r="P98" s="18">
        <f t="shared" si="123"/>
        <v>278.73788472000001</v>
      </c>
      <c r="Q98" s="18">
        <f t="shared" si="123"/>
        <v>30.633266484000004</v>
      </c>
      <c r="R98" s="18">
        <f t="shared" si="123"/>
        <v>10.824343380000002</v>
      </c>
      <c r="S98" s="18">
        <f t="shared" si="123"/>
        <v>26.039844468000002</v>
      </c>
      <c r="T98" s="18">
        <f t="shared" si="123"/>
        <v>20.084833224</v>
      </c>
      <c r="U98" s="170">
        <f>INDEX(Eurostat!$D$13:$L$13,MATCH(U$69,Eurostat!$D$2:$L$2,0))*$L98/$L$99</f>
        <v>3.2330534836719504</v>
      </c>
      <c r="V98" s="18">
        <f t="shared" ref="V98:AA98" si="124">V31*(41.868/1000)</f>
        <v>194.12851824000003</v>
      </c>
      <c r="W98" s="18">
        <f t="shared" si="124"/>
        <v>6.3303997320000009</v>
      </c>
      <c r="X98" s="18">
        <f t="shared" si="124"/>
        <v>4.0624939080000004</v>
      </c>
      <c r="Y98" s="18">
        <f t="shared" si="124"/>
        <v>5.4018093600000006</v>
      </c>
      <c r="Z98" s="18">
        <f t="shared" si="124"/>
        <v>1.2008705364000001</v>
      </c>
      <c r="AA98" s="18">
        <f t="shared" si="124"/>
        <v>74.629710000000003</v>
      </c>
      <c r="AB98" s="170">
        <f>INDEX(Eurostat!$D$13:$L$13,MATCH(AB$69,Eurostat!$D$2:$L$2,0))*$L98/$L$99</f>
        <v>31.620977833070487</v>
      </c>
      <c r="AC98" s="18">
        <f t="shared" ref="AC98:AI98" si="125">AC31*(41.868/1000)</f>
        <v>87.090882840000006</v>
      </c>
      <c r="AD98" s="18">
        <f t="shared" si="125"/>
        <v>35.574234768000004</v>
      </c>
      <c r="AE98" s="18">
        <f t="shared" si="125"/>
        <v>17.355332700000002</v>
      </c>
      <c r="AF98" s="18">
        <f t="shared" si="125"/>
        <v>55.89001188000001</v>
      </c>
      <c r="AG98" s="18">
        <f t="shared" si="125"/>
        <v>6.9548190840000004</v>
      </c>
      <c r="AH98" s="18">
        <f t="shared" si="125"/>
        <v>15.124647528000001</v>
      </c>
      <c r="AI98" s="18">
        <f t="shared" si="125"/>
        <v>213.61807224000003</v>
      </c>
      <c r="AJ98" s="170">
        <f>INDEX(Eurostat!$D$13:$L$13,MATCH(AJ$69,Eurostat!$D$2:$L$2,0))*$Q98/$Q$99</f>
        <v>2.4831189465230756</v>
      </c>
      <c r="AK98" s="170">
        <f>INDEX(Eurostat!$D$13:$L$13,MATCH(AK$69,Eurostat!$D$2:$L$2,0))*$R98/$R$99</f>
        <v>4.1801904374801389</v>
      </c>
      <c r="AL98" s="170">
        <f>INDEX(Eurostat!$D$13:$L$13,MATCH(AL$69,Eurostat!$D$2:$L$2,0))*$Q98/$Q$99</f>
        <v>2.4435632957569908E-2</v>
      </c>
      <c r="AM98" s="170">
        <f>INDEX(Eurostat!$D$13:$L$13,MATCH(AM$69,Eurostat!$D$2:$L$2,0))*$R98/$R$99</f>
        <v>3.3211963275229155</v>
      </c>
      <c r="AN98" s="170">
        <f>INDEX(Eurostat!$D$13:$L$13,MATCH(AN$69,Eurostat!$D$2:$L$2,0))*$R98/$R$99</f>
        <v>13.257736984101454</v>
      </c>
      <c r="AO98" s="170">
        <f>INDEX(Eurostat!$D$13:$L$13,MATCH(AO$69,Eurostat!$D$2:$L$2,0))*$R98/$R$99</f>
        <v>1.5870571464348258</v>
      </c>
    </row>
    <row r="99" spans="1:41" x14ac:dyDescent="0.25">
      <c r="A99" s="19" t="s">
        <v>82</v>
      </c>
      <c r="B99" s="19"/>
      <c r="C99" s="248"/>
      <c r="D99" s="249"/>
      <c r="E99" s="20">
        <f t="shared" ref="E99:G99" si="126">E32*(41.868/1000)</f>
        <v>118.19420136000001</v>
      </c>
      <c r="F99" s="20">
        <f t="shared" si="126"/>
        <v>213.69510936000003</v>
      </c>
      <c r="G99" s="20">
        <f t="shared" si="126"/>
        <v>41.40870804</v>
      </c>
      <c r="H99" s="171">
        <f>INDEX(Eurostat!$D$13:$L$13,MATCH(H$69,Eurostat!$D$2:$L$2,0))</f>
        <v>153.23998</v>
      </c>
      <c r="I99" s="20">
        <f t="shared" ref="I99:T99" si="127">I32*(41.868/1000)</f>
        <v>10.624172472</v>
      </c>
      <c r="J99" s="20">
        <f t="shared" si="127"/>
        <v>135.11599092</v>
      </c>
      <c r="K99" s="20">
        <f t="shared" si="127"/>
        <v>1344.4861500000002</v>
      </c>
      <c r="L99" s="20">
        <f t="shared" si="127"/>
        <v>90.528245640000009</v>
      </c>
      <c r="M99" s="20">
        <f t="shared" si="127"/>
        <v>17.859046608</v>
      </c>
      <c r="N99" s="20">
        <f t="shared" si="127"/>
        <v>432.17405639999998</v>
      </c>
      <c r="O99" s="20">
        <f t="shared" si="127"/>
        <v>127.84938084000001</v>
      </c>
      <c r="P99" s="20">
        <f t="shared" si="127"/>
        <v>1065.3815016000001</v>
      </c>
      <c r="Q99" s="20">
        <f t="shared" si="127"/>
        <v>81.486013679999999</v>
      </c>
      <c r="R99" s="20">
        <f t="shared" si="127"/>
        <v>32.014826747999997</v>
      </c>
      <c r="S99" s="20">
        <f t="shared" si="127"/>
        <v>131.26539095999999</v>
      </c>
      <c r="T99" s="20">
        <f t="shared" si="127"/>
        <v>70.640945639999998</v>
      </c>
      <c r="U99" s="171">
        <f>INDEX(Eurostat!$D$13:$L$13,MATCH(U$69,Eurostat!$D$2:$L$2,0))</f>
        <v>12.029000000000002</v>
      </c>
      <c r="V99" s="20">
        <f t="shared" ref="V99:AA99" si="128">V32*(41.868/1000)</f>
        <v>711.22846320000008</v>
      </c>
      <c r="W99" s="20">
        <f t="shared" si="128"/>
        <v>25.259424948000003</v>
      </c>
      <c r="X99" s="20">
        <f t="shared" si="128"/>
        <v>17.417925360000002</v>
      </c>
      <c r="Y99" s="20">
        <f t="shared" si="128"/>
        <v>25.794581724</v>
      </c>
      <c r="Z99" s="20">
        <f t="shared" si="128"/>
        <v>2.4054380172000003</v>
      </c>
      <c r="AA99" s="20">
        <f t="shared" si="128"/>
        <v>405.84913272000006</v>
      </c>
      <c r="AB99" s="171">
        <f>INDEX(Eurostat!$D$13:$L$13,MATCH(AB$69,Eurostat!$D$2:$L$2,0))</f>
        <v>117.64999999999999</v>
      </c>
      <c r="AC99" s="20">
        <f t="shared" ref="AC99:AI99" si="129">AC32*(41.868/1000)</f>
        <v>358.03001519999998</v>
      </c>
      <c r="AD99" s="20">
        <f t="shared" si="129"/>
        <v>81.551746440000002</v>
      </c>
      <c r="AE99" s="20">
        <f t="shared" si="129"/>
        <v>78.752451960000002</v>
      </c>
      <c r="AF99" s="20">
        <f t="shared" si="129"/>
        <v>206.97027119999998</v>
      </c>
      <c r="AG99" s="20">
        <f t="shared" si="129"/>
        <v>22.484790719999999</v>
      </c>
      <c r="AH99" s="20">
        <f t="shared" si="129"/>
        <v>89.732753640000013</v>
      </c>
      <c r="AI99" s="20">
        <f t="shared" si="129"/>
        <v>644.74207920000003</v>
      </c>
      <c r="AJ99" s="171">
        <f>INDEX(Eurostat!$D$13:$L$13,MATCH(AJ$69,Eurostat!$D$2:$L$2,0))</f>
        <v>6.6052200000000001</v>
      </c>
      <c r="AK99" s="171">
        <f>INDEX(Eurostat!$D$13:$L$13,MATCH(AK$69,Eurostat!$D$2:$L$2,0))</f>
        <v>12.363620399999999</v>
      </c>
      <c r="AL99" s="171">
        <f>INDEX(Eurostat!$D$13:$L$13,MATCH(AL$69,Eurostat!$D$2:$L$2,0))</f>
        <v>6.5000000000000002E-2</v>
      </c>
      <c r="AM99" s="171">
        <f>INDEX(Eurostat!$D$13:$L$13,MATCH(AM$69,Eurostat!$D$2:$L$2,0))</f>
        <v>9.8229999999999986</v>
      </c>
      <c r="AN99" s="171">
        <f>INDEX(Eurostat!$D$13:$L$13,MATCH(AN$69,Eurostat!$D$2:$L$2,0))</f>
        <v>39.211999999999996</v>
      </c>
      <c r="AO99" s="171">
        <f>INDEX(Eurostat!$D$13:$L$13,MATCH(AO$69,Eurostat!$D$2:$L$2,0))</f>
        <v>4.6939899999999994</v>
      </c>
    </row>
    <row r="100" spans="1:41" x14ac:dyDescent="0.25">
      <c r="E100" s="39"/>
      <c r="AB100" s="39"/>
    </row>
    <row r="101" spans="1:41" x14ac:dyDescent="0.25">
      <c r="AB101" s="39"/>
    </row>
    <row r="102" spans="1:41" ht="14.45" customHeight="1" x14ac:dyDescent="0.25">
      <c r="A102" s="250" t="s">
        <v>233</v>
      </c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O102" s="252"/>
    </row>
    <row r="103" spans="1:41" x14ac:dyDescent="0.25">
      <c r="A103" s="197"/>
      <c r="B103" s="198"/>
      <c r="C103" s="199"/>
      <c r="D103" s="180" t="s">
        <v>41</v>
      </c>
      <c r="E103" s="234" t="s">
        <v>0</v>
      </c>
      <c r="F103" s="234" t="s">
        <v>1</v>
      </c>
      <c r="G103" s="234" t="s">
        <v>2</v>
      </c>
      <c r="H103" s="234" t="s">
        <v>33</v>
      </c>
      <c r="I103" s="234" t="s">
        <v>3</v>
      </c>
      <c r="J103" s="234" t="s">
        <v>4</v>
      </c>
      <c r="K103" s="234" t="s">
        <v>5</v>
      </c>
      <c r="L103" s="234" t="s">
        <v>6</v>
      </c>
      <c r="M103" s="234" t="s">
        <v>7</v>
      </c>
      <c r="N103" s="234" t="s">
        <v>9</v>
      </c>
      <c r="O103" s="234" t="s">
        <v>10</v>
      </c>
      <c r="P103" s="234" t="s">
        <v>11</v>
      </c>
      <c r="Q103" s="234" t="s">
        <v>8</v>
      </c>
      <c r="R103" s="234" t="s">
        <v>12</v>
      </c>
      <c r="S103" s="234" t="s">
        <v>13</v>
      </c>
      <c r="T103" s="234" t="s">
        <v>14</v>
      </c>
      <c r="U103" s="234" t="s">
        <v>15</v>
      </c>
      <c r="V103" s="234" t="s">
        <v>16</v>
      </c>
      <c r="W103" s="234" t="s">
        <v>17</v>
      </c>
      <c r="X103" s="234" t="s">
        <v>18</v>
      </c>
      <c r="Y103" s="234" t="s">
        <v>19</v>
      </c>
      <c r="Z103" s="234" t="s">
        <v>20</v>
      </c>
      <c r="AA103" s="234" t="s">
        <v>21</v>
      </c>
      <c r="AB103" s="234" t="s">
        <v>22</v>
      </c>
      <c r="AC103" s="234" t="s">
        <v>23</v>
      </c>
      <c r="AD103" s="234" t="s">
        <v>24</v>
      </c>
      <c r="AE103" s="234" t="s">
        <v>25</v>
      </c>
      <c r="AF103" s="234" t="s">
        <v>26</v>
      </c>
      <c r="AG103" s="234" t="s">
        <v>27</v>
      </c>
      <c r="AH103" s="234" t="s">
        <v>28</v>
      </c>
      <c r="AI103" s="234" t="s">
        <v>29</v>
      </c>
      <c r="AJ103" s="234" t="s">
        <v>121</v>
      </c>
      <c r="AK103" s="234" t="s">
        <v>122</v>
      </c>
      <c r="AL103" s="234" t="s">
        <v>124</v>
      </c>
      <c r="AM103" s="234" t="s">
        <v>125</v>
      </c>
      <c r="AN103" s="234" t="s">
        <v>126</v>
      </c>
      <c r="AO103" s="234" t="s">
        <v>123</v>
      </c>
    </row>
    <row r="104" spans="1:41" x14ac:dyDescent="0.25">
      <c r="A104" s="11" t="s">
        <v>79</v>
      </c>
      <c r="B104" s="11" t="s">
        <v>44</v>
      </c>
      <c r="C104" s="11" t="s">
        <v>45</v>
      </c>
      <c r="D104" s="11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</row>
    <row r="105" spans="1:41" ht="14.45" customHeight="1" x14ac:dyDescent="0.25">
      <c r="A105" s="13" t="s">
        <v>83</v>
      </c>
      <c r="B105" s="17"/>
      <c r="C105" s="240"/>
      <c r="D105" s="241"/>
      <c r="E105" s="18">
        <f>E38*(41.868/1000)</f>
        <v>72.798822360000003</v>
      </c>
      <c r="F105" s="18">
        <f t="shared" ref="F105:G105" si="130">F38*(41.868/1000)</f>
        <v>136.50642720000002</v>
      </c>
      <c r="G105" s="18">
        <f t="shared" si="130"/>
        <v>18.913617792000004</v>
      </c>
      <c r="H105" s="170">
        <f>SUM(H106,H111,H114,H123)</f>
        <v>85.095379223552328</v>
      </c>
      <c r="I105" s="18">
        <f t="shared" ref="I105:T105" si="131">I38*(41.868/1000)</f>
        <v>6.7013920800000006</v>
      </c>
      <c r="J105" s="18">
        <f t="shared" si="131"/>
        <v>77.629970880000002</v>
      </c>
      <c r="K105" s="18">
        <f t="shared" si="131"/>
        <v>755.13124800000003</v>
      </c>
      <c r="L105" s="18">
        <f t="shared" si="131"/>
        <v>54.165468960000005</v>
      </c>
      <c r="M105" s="18">
        <f t="shared" si="131"/>
        <v>9.9722039759999994</v>
      </c>
      <c r="N105" s="18">
        <f t="shared" si="131"/>
        <v>225.92433348</v>
      </c>
      <c r="O105" s="18">
        <f t="shared" si="131"/>
        <v>82.762987680000009</v>
      </c>
      <c r="P105" s="18">
        <f t="shared" si="131"/>
        <v>679.55950800000005</v>
      </c>
      <c r="Q105" s="18">
        <f t="shared" si="131"/>
        <v>43.553605680000004</v>
      </c>
      <c r="R105" s="18">
        <f t="shared" si="131"/>
        <v>16.790072832</v>
      </c>
      <c r="S105" s="18">
        <f t="shared" si="131"/>
        <v>75.182786280000002</v>
      </c>
      <c r="T105" s="18">
        <f t="shared" si="131"/>
        <v>38.265844752000007</v>
      </c>
      <c r="U105" s="170">
        <f>SUM(U106,U111,U114,U123)</f>
        <v>6.5156875571627992</v>
      </c>
      <c r="V105" s="18">
        <f t="shared" ref="V105:AA105" si="132">V38*(41.868/1000)</f>
        <v>419.2200972</v>
      </c>
      <c r="W105" s="18">
        <f t="shared" si="132"/>
        <v>13.315991796000002</v>
      </c>
      <c r="X105" s="18">
        <f t="shared" si="132"/>
        <v>11.331825408</v>
      </c>
      <c r="Y105" s="18">
        <f t="shared" si="132"/>
        <v>14.498930268000001</v>
      </c>
      <c r="Z105" s="18">
        <f t="shared" si="132"/>
        <v>1.2086747316000002</v>
      </c>
      <c r="AA105" s="18">
        <f t="shared" si="132"/>
        <v>277.37675604000003</v>
      </c>
      <c r="AB105" s="170">
        <f>SUM(AB106,AB111,AB114,AB123)</f>
        <v>79.870751399481478</v>
      </c>
      <c r="AC105" s="18">
        <f t="shared" ref="AC105:AI105" si="133">AC38*(41.868/1000)</f>
        <v>195.97950252000001</v>
      </c>
      <c r="AD105" s="18">
        <f t="shared" si="133"/>
        <v>39.911927040000002</v>
      </c>
      <c r="AE105" s="18">
        <f t="shared" si="133"/>
        <v>43.021463400000002</v>
      </c>
      <c r="AF105" s="18">
        <f t="shared" si="133"/>
        <v>127.62371232</v>
      </c>
      <c r="AG105" s="18">
        <f t="shared" si="133"/>
        <v>12.033574955999999</v>
      </c>
      <c r="AH105" s="18">
        <f t="shared" si="133"/>
        <v>54.139929479999999</v>
      </c>
      <c r="AI105" s="18">
        <f t="shared" si="133"/>
        <v>342.72935460000002</v>
      </c>
      <c r="AJ105" s="170">
        <f>SUM(AJ106,AJ111,AJ114,AJ123)</f>
        <v>3.0462825171137125</v>
      </c>
      <c r="AK105" s="170">
        <f t="shared" ref="AK105:AO105" si="134">SUM(AK106,AK111,AK114,AK123)</f>
        <v>5.0058163803834805</v>
      </c>
      <c r="AL105" s="170">
        <f t="shared" si="134"/>
        <v>4.1294771105520461E-2</v>
      </c>
      <c r="AM105" s="170">
        <f t="shared" si="134"/>
        <v>4.4631308737458841</v>
      </c>
      <c r="AN105" s="170">
        <f t="shared" si="134"/>
        <v>16.415542137547781</v>
      </c>
      <c r="AO105" s="170">
        <f t="shared" si="134"/>
        <v>1.912434646729575</v>
      </c>
    </row>
    <row r="106" spans="1:41" x14ac:dyDescent="0.25">
      <c r="A106" s="15"/>
      <c r="B106" s="13" t="s">
        <v>81</v>
      </c>
      <c r="C106" s="242"/>
      <c r="D106" s="243"/>
      <c r="E106" s="16">
        <f t="shared" ref="E106:G106" si="135">E39*(41.868/1000)</f>
        <v>6.4191180240000012</v>
      </c>
      <c r="F106" s="16">
        <f t="shared" si="135"/>
        <v>8.8302961440000001</v>
      </c>
      <c r="G106" s="16">
        <f t="shared" si="135"/>
        <v>3.2512386060000003</v>
      </c>
      <c r="H106" s="172">
        <f>SUM(H107:H110)</f>
        <v>6.5501268802267969</v>
      </c>
      <c r="I106" s="16">
        <f t="shared" ref="I106:T106" si="136">I39*(41.868/1000)</f>
        <v>0.72626744879999994</v>
      </c>
      <c r="J106" s="16">
        <f t="shared" si="136"/>
        <v>6.9287771880000006</v>
      </c>
      <c r="K106" s="16">
        <f t="shared" si="136"/>
        <v>58.176423360000001</v>
      </c>
      <c r="L106" s="16">
        <f t="shared" si="136"/>
        <v>4.2907163760000007</v>
      </c>
      <c r="M106" s="16">
        <f t="shared" si="136"/>
        <v>0.97084355759999996</v>
      </c>
      <c r="N106" s="16">
        <f t="shared" si="136"/>
        <v>30.652609500000001</v>
      </c>
      <c r="O106" s="16">
        <f t="shared" si="136"/>
        <v>4.3242526440000004</v>
      </c>
      <c r="P106" s="16">
        <f t="shared" si="136"/>
        <v>51.418509479999997</v>
      </c>
      <c r="Q106" s="16">
        <f t="shared" si="136"/>
        <v>5.8510530000000003</v>
      </c>
      <c r="R106" s="16">
        <f t="shared" si="136"/>
        <v>2.6923217400000006</v>
      </c>
      <c r="S106" s="16">
        <f t="shared" si="136"/>
        <v>7.1737468560000011</v>
      </c>
      <c r="T106" s="16">
        <f t="shared" si="136"/>
        <v>3.5079648084000001</v>
      </c>
      <c r="U106" s="172">
        <f>SUM(U107:U110)</f>
        <v>0.11501914741209993</v>
      </c>
      <c r="V106" s="16">
        <f t="shared" ref="V106:AA106" si="137">V39*(41.868/1000)</f>
        <v>46.908488520000006</v>
      </c>
      <c r="W106" s="16">
        <f t="shared" si="137"/>
        <v>2.0084875092000001</v>
      </c>
      <c r="X106" s="16">
        <f t="shared" si="137"/>
        <v>0.40643654076000002</v>
      </c>
      <c r="Y106" s="16">
        <f t="shared" si="137"/>
        <v>1.3740198372000001</v>
      </c>
      <c r="Z106" s="16">
        <f t="shared" si="137"/>
        <v>0.15416341884000001</v>
      </c>
      <c r="AA106" s="16">
        <f t="shared" si="137"/>
        <v>12.805620876000003</v>
      </c>
      <c r="AB106" s="172">
        <f>SUM(AB107:AB110)</f>
        <v>13.82475950692608</v>
      </c>
      <c r="AC106" s="16">
        <f t="shared" ref="AC106:AI106" si="138">AC39*(41.868/1000)</f>
        <v>27.748561284000004</v>
      </c>
      <c r="AD106" s="16">
        <f t="shared" si="138"/>
        <v>5.1146367480000006</v>
      </c>
      <c r="AE106" s="16">
        <f t="shared" si="138"/>
        <v>7.4347519680000005</v>
      </c>
      <c r="AF106" s="16">
        <f t="shared" si="138"/>
        <v>8.7453041040000006</v>
      </c>
      <c r="AG106" s="16">
        <f t="shared" si="138"/>
        <v>1.5704016912000001</v>
      </c>
      <c r="AH106" s="16">
        <f t="shared" si="138"/>
        <v>3.8131950888000001</v>
      </c>
      <c r="AI106" s="16">
        <f t="shared" si="138"/>
        <v>46.140210719999999</v>
      </c>
      <c r="AJ106" s="172">
        <f>SUM(AJ107:AJ110)</f>
        <v>0.70973525303497553</v>
      </c>
      <c r="AK106" s="172">
        <f t="shared" ref="AK106:AO106" si="139">SUM(AK107:AK110)</f>
        <v>7.381011280231542E-2</v>
      </c>
      <c r="AL106" s="172">
        <f t="shared" si="139"/>
        <v>5.6693551797815109E-3</v>
      </c>
      <c r="AM106" s="172">
        <f t="shared" si="139"/>
        <v>0.58852874955373469</v>
      </c>
      <c r="AN106" s="172">
        <f t="shared" si="139"/>
        <v>1.3799724152011275</v>
      </c>
      <c r="AO106" s="172">
        <f t="shared" si="139"/>
        <v>0.37292822148676075</v>
      </c>
    </row>
    <row r="107" spans="1:41" ht="14.45" customHeight="1" x14ac:dyDescent="0.25">
      <c r="A107" s="15"/>
      <c r="B107" s="15"/>
      <c r="C107" s="244" t="s">
        <v>63</v>
      </c>
      <c r="D107" s="245"/>
      <c r="E107" s="12">
        <f t="shared" ref="E107:G107" si="140">E40*(41.868/1000)</f>
        <v>7.7974544520000008E-2</v>
      </c>
      <c r="F107" s="12">
        <f t="shared" si="140"/>
        <v>1.7683159140000002E-2</v>
      </c>
      <c r="G107" s="12">
        <f t="shared" si="140"/>
        <v>2.8537982423999998E-2</v>
      </c>
      <c r="H107" s="173">
        <f>H73*H135</f>
        <v>0.67633294084576223</v>
      </c>
      <c r="I107" s="12">
        <f t="shared" ref="I107:T107" si="141">I40*(41.868/1000)</f>
        <v>1.8478776743999999E-2</v>
      </c>
      <c r="J107" s="12">
        <f t="shared" si="141"/>
        <v>8.6848048439999992E-2</v>
      </c>
      <c r="K107" s="12">
        <f t="shared" si="141"/>
        <v>0</v>
      </c>
      <c r="L107" s="12">
        <f t="shared" si="141"/>
        <v>5.0131905840000004E-2</v>
      </c>
      <c r="M107" s="12">
        <f t="shared" si="141"/>
        <v>1.0773222552E-2</v>
      </c>
      <c r="N107" s="12">
        <f t="shared" si="141"/>
        <v>0.25771219380000004</v>
      </c>
      <c r="O107" s="12">
        <f t="shared" si="141"/>
        <v>4.6114671240000002E-2</v>
      </c>
      <c r="P107" s="12">
        <f t="shared" si="141"/>
        <v>0.63557717400000002</v>
      </c>
      <c r="Q107" s="12">
        <f t="shared" si="141"/>
        <v>0</v>
      </c>
      <c r="R107" s="12">
        <f t="shared" si="141"/>
        <v>9.4554272520000014E-3</v>
      </c>
      <c r="S107" s="12">
        <f t="shared" si="141"/>
        <v>9.0874912680000017E-2</v>
      </c>
      <c r="T107" s="12">
        <f t="shared" si="141"/>
        <v>3.7167982056000005E-2</v>
      </c>
      <c r="U107" s="173">
        <f>U73*U135</f>
        <v>0</v>
      </c>
      <c r="V107" s="12">
        <f t="shared" ref="V107:AA107" si="142">V40*(41.868/1000)</f>
        <v>0</v>
      </c>
      <c r="W107" s="12">
        <f t="shared" si="142"/>
        <v>2.3925971016000004E-2</v>
      </c>
      <c r="X107" s="12">
        <f t="shared" si="142"/>
        <v>0</v>
      </c>
      <c r="Y107" s="12">
        <f t="shared" si="142"/>
        <v>1.6485776208E-2</v>
      </c>
      <c r="Z107" s="12">
        <f t="shared" si="142"/>
        <v>0</v>
      </c>
      <c r="AA107" s="12">
        <f t="shared" si="142"/>
        <v>3.3252277355999997E-2</v>
      </c>
      <c r="AB107" s="173">
        <f>AB73*AB135</f>
        <v>4.970595970878551E-2</v>
      </c>
      <c r="AC107" s="12">
        <f t="shared" ref="AC107:AI107" si="143">AC40*(41.868/1000)</f>
        <v>0.33380812116000003</v>
      </c>
      <c r="AD107" s="12">
        <f t="shared" si="143"/>
        <v>0</v>
      </c>
      <c r="AE107" s="12">
        <f t="shared" si="143"/>
        <v>0</v>
      </c>
      <c r="AF107" s="12">
        <f t="shared" si="143"/>
        <v>9.3701002680000006E-2</v>
      </c>
      <c r="AG107" s="12">
        <f t="shared" si="143"/>
        <v>0</v>
      </c>
      <c r="AH107" s="12">
        <f t="shared" si="143"/>
        <v>4.7830421880000001E-2</v>
      </c>
      <c r="AI107" s="12">
        <f t="shared" si="143"/>
        <v>0.14786814636000001</v>
      </c>
      <c r="AJ107" s="173">
        <f>AJ73*AJ135</f>
        <v>8.1625699999999982E-2</v>
      </c>
      <c r="AK107" s="173">
        <f t="shared" ref="AK107:AO107" si="144">AK73*AK135</f>
        <v>0</v>
      </c>
      <c r="AL107" s="173">
        <f t="shared" si="144"/>
        <v>0</v>
      </c>
      <c r="AM107" s="173">
        <f t="shared" si="144"/>
        <v>7.422999999999999E-2</v>
      </c>
      <c r="AN107" s="173">
        <f t="shared" si="144"/>
        <v>0.10335000000000001</v>
      </c>
      <c r="AO107" s="173">
        <f t="shared" si="144"/>
        <v>3.2886099999999995E-2</v>
      </c>
    </row>
    <row r="108" spans="1:41" x14ac:dyDescent="0.25">
      <c r="A108" s="15"/>
      <c r="B108" s="15"/>
      <c r="C108" s="244" t="s">
        <v>52</v>
      </c>
      <c r="D108" s="245"/>
      <c r="E108" s="12">
        <f t="shared" ref="E108:G108" si="145">E41*(41.868/1000)</f>
        <v>3.9431324268000001</v>
      </c>
      <c r="F108" s="12">
        <f t="shared" si="145"/>
        <v>4.8491517599999998</v>
      </c>
      <c r="G108" s="12">
        <f t="shared" si="145"/>
        <v>2.8127048004000001</v>
      </c>
      <c r="H108" s="173">
        <f t="shared" ref="H108:H110" si="146">H74*H136</f>
        <v>4.1423699428156819</v>
      </c>
      <c r="I108" s="12">
        <f t="shared" ref="I108:T108" si="147">I41*(41.868/1000)</f>
        <v>0.70779110040000004</v>
      </c>
      <c r="J108" s="12">
        <f t="shared" si="147"/>
        <v>3.3364106784000001</v>
      </c>
      <c r="K108" s="12">
        <f t="shared" si="147"/>
        <v>22.011012432000005</v>
      </c>
      <c r="L108" s="12">
        <f t="shared" si="147"/>
        <v>3.0615598188000002</v>
      </c>
      <c r="M108" s="12">
        <f t="shared" si="147"/>
        <v>0.83923149959999999</v>
      </c>
      <c r="N108" s="12">
        <f t="shared" si="147"/>
        <v>24.325517340000001</v>
      </c>
      <c r="O108" s="12">
        <f t="shared" si="147"/>
        <v>4.2063942240000003</v>
      </c>
      <c r="P108" s="12">
        <f t="shared" si="147"/>
        <v>29.501323236000001</v>
      </c>
      <c r="Q108" s="12">
        <f t="shared" si="147"/>
        <v>4.775212872</v>
      </c>
      <c r="R108" s="12">
        <f t="shared" si="147"/>
        <v>1.8148396356000001</v>
      </c>
      <c r="S108" s="12">
        <f t="shared" si="147"/>
        <v>3.3179636376000001</v>
      </c>
      <c r="T108" s="12">
        <f t="shared" si="147"/>
        <v>2.1797360028000003</v>
      </c>
      <c r="U108" s="173">
        <f t="shared" ref="U108:U110" si="148">U74*U136</f>
        <v>9.6842085904841654E-2</v>
      </c>
      <c r="V108" s="12">
        <f t="shared" ref="V108:AA108" si="149">V41*(41.868/1000)</f>
        <v>15.768619236000001</v>
      </c>
      <c r="W108" s="12">
        <f t="shared" si="149"/>
        <v>1.2952493819999999</v>
      </c>
      <c r="X108" s="12">
        <f t="shared" si="149"/>
        <v>0.17738843579999999</v>
      </c>
      <c r="Y108" s="12">
        <f t="shared" si="149"/>
        <v>0.86627404080000003</v>
      </c>
      <c r="Z108" s="12">
        <f t="shared" si="149"/>
        <v>0.13169328191999999</v>
      </c>
      <c r="AA108" s="12">
        <f t="shared" si="149"/>
        <v>5.6032363079999996</v>
      </c>
      <c r="AB108" s="173">
        <f t="shared" ref="AB108" si="150">AB74*AB136</f>
        <v>13.537339667738648</v>
      </c>
      <c r="AC108" s="12">
        <f t="shared" ref="AC108:AI108" si="151">AC41*(41.868/1000)</f>
        <v>17.540514863999999</v>
      </c>
      <c r="AD108" s="12">
        <f t="shared" si="151"/>
        <v>3.5762766372000003</v>
      </c>
      <c r="AE108" s="12">
        <f t="shared" si="151"/>
        <v>2.4471804131999999</v>
      </c>
      <c r="AF108" s="12">
        <f t="shared" si="151"/>
        <v>8.4327594840000017</v>
      </c>
      <c r="AG108" s="12">
        <f t="shared" si="151"/>
        <v>1.1975294700000001</v>
      </c>
      <c r="AH108" s="12">
        <f t="shared" si="151"/>
        <v>1.9372407336000002</v>
      </c>
      <c r="AI108" s="12">
        <f t="shared" si="151"/>
        <v>23.297657940000004</v>
      </c>
      <c r="AJ108" s="173">
        <f t="shared" ref="AJ108:AO110" si="152">AJ74*AJ136</f>
        <v>0.25532566958180358</v>
      </c>
      <c r="AK108" s="173">
        <f t="shared" si="152"/>
        <v>7.381011280231542E-2</v>
      </c>
      <c r="AL108" s="173">
        <f t="shared" si="152"/>
        <v>5.6693551797815109E-3</v>
      </c>
      <c r="AM108" s="173">
        <f t="shared" si="152"/>
        <v>0.40441271748513097</v>
      </c>
      <c r="AN108" s="173">
        <f t="shared" si="152"/>
        <v>0.88306562216313167</v>
      </c>
      <c r="AO108" s="173">
        <f t="shared" si="152"/>
        <v>0.13670713218121777</v>
      </c>
    </row>
    <row r="109" spans="1:41" x14ac:dyDescent="0.25">
      <c r="A109" s="15"/>
      <c r="B109" s="15"/>
      <c r="C109" s="244" t="s">
        <v>64</v>
      </c>
      <c r="D109" s="245"/>
      <c r="E109" s="12">
        <f t="shared" ref="E109:G109" si="153">E42*(41.868/1000)</f>
        <v>1.711207962</v>
      </c>
      <c r="F109" s="12">
        <f t="shared" si="153"/>
        <v>2.5405879212000002</v>
      </c>
      <c r="G109" s="12">
        <f t="shared" si="153"/>
        <v>0.33872049360000001</v>
      </c>
      <c r="H109" s="173">
        <f t="shared" si="146"/>
        <v>1.7314239965653528</v>
      </c>
      <c r="I109" s="12">
        <f t="shared" ref="I109:T109" si="154">I42*(41.868/1000)</f>
        <v>0</v>
      </c>
      <c r="J109" s="12">
        <f t="shared" si="154"/>
        <v>3.5054987832000002</v>
      </c>
      <c r="K109" s="12">
        <f t="shared" si="154"/>
        <v>26.303654735999999</v>
      </c>
      <c r="L109" s="12">
        <f t="shared" si="154"/>
        <v>1.0517785884000002</v>
      </c>
      <c r="M109" s="12">
        <f t="shared" si="154"/>
        <v>0.10303003044</v>
      </c>
      <c r="N109" s="12">
        <f t="shared" si="154"/>
        <v>3.9506184252000005</v>
      </c>
      <c r="O109" s="12">
        <f t="shared" si="154"/>
        <v>7.1779336560000004E-2</v>
      </c>
      <c r="P109" s="12">
        <f t="shared" si="154"/>
        <v>13.019022072</v>
      </c>
      <c r="Q109" s="12">
        <f t="shared" si="154"/>
        <v>0.39800097612000002</v>
      </c>
      <c r="R109" s="12">
        <f t="shared" si="154"/>
        <v>0.60832529280000003</v>
      </c>
      <c r="S109" s="12">
        <f t="shared" si="154"/>
        <v>3.3695198928000005</v>
      </c>
      <c r="T109" s="12">
        <f t="shared" si="154"/>
        <v>1.1166153731999999</v>
      </c>
      <c r="U109" s="173">
        <f t="shared" si="148"/>
        <v>0</v>
      </c>
      <c r="V109" s="12">
        <f t="shared" ref="V109:AA109" si="155">V42*(41.868/1000)</f>
        <v>25.051675932000002</v>
      </c>
      <c r="W109" s="12">
        <f t="shared" si="155"/>
        <v>0.68931475200000003</v>
      </c>
      <c r="X109" s="12">
        <f t="shared" si="155"/>
        <v>0.16132954571999999</v>
      </c>
      <c r="Y109" s="12">
        <f t="shared" si="155"/>
        <v>0.45287778240000004</v>
      </c>
      <c r="Z109" s="12">
        <f t="shared" si="155"/>
        <v>0</v>
      </c>
      <c r="AA109" s="12">
        <f t="shared" si="155"/>
        <v>5.7423636719999998</v>
      </c>
      <c r="AB109" s="173">
        <f t="shared" ref="AB109" si="156">AB75*AB137</f>
        <v>9.1902233909553349E-2</v>
      </c>
      <c r="AC109" s="12">
        <f t="shared" ref="AC109:AI109" si="157">AC42*(41.868/1000)</f>
        <v>8.1486013680000013</v>
      </c>
      <c r="AD109" s="12">
        <f t="shared" si="157"/>
        <v>0.71784360719999996</v>
      </c>
      <c r="AE109" s="12">
        <f t="shared" si="157"/>
        <v>4.577386572</v>
      </c>
      <c r="AF109" s="12">
        <f t="shared" si="157"/>
        <v>7.6430871359999999E-2</v>
      </c>
      <c r="AG109" s="12">
        <f t="shared" si="157"/>
        <v>0.13678819884000001</v>
      </c>
      <c r="AH109" s="12">
        <f t="shared" si="157"/>
        <v>1.44873747</v>
      </c>
      <c r="AI109" s="12">
        <f t="shared" si="157"/>
        <v>22.694716872000001</v>
      </c>
      <c r="AJ109" s="173">
        <f t="shared" si="152"/>
        <v>0</v>
      </c>
      <c r="AK109" s="173">
        <f t="shared" si="152"/>
        <v>0</v>
      </c>
      <c r="AL109" s="173">
        <f t="shared" si="152"/>
        <v>0</v>
      </c>
      <c r="AM109" s="173">
        <f t="shared" si="152"/>
        <v>6.3748597740737852E-3</v>
      </c>
      <c r="AN109" s="173">
        <f t="shared" si="152"/>
        <v>0.28894051925989428</v>
      </c>
      <c r="AO109" s="173">
        <f t="shared" si="152"/>
        <v>0</v>
      </c>
    </row>
    <row r="110" spans="1:41" x14ac:dyDescent="0.25">
      <c r="A110" s="15"/>
      <c r="B110" s="14"/>
      <c r="C110" s="244" t="s">
        <v>51</v>
      </c>
      <c r="D110" s="245"/>
      <c r="E110" s="12">
        <f t="shared" ref="E110:G110" si="158">E43*(41.868/1000)</f>
        <v>0.6868194192</v>
      </c>
      <c r="F110" s="12">
        <f t="shared" si="158"/>
        <v>1.4229091008000001</v>
      </c>
      <c r="G110" s="12">
        <f t="shared" si="158"/>
        <v>7.1275664520000004E-2</v>
      </c>
      <c r="H110" s="173">
        <f t="shared" si="146"/>
        <v>0</v>
      </c>
      <c r="I110" s="12">
        <f t="shared" ref="I110:T110" si="159">I43*(41.868/1000)</f>
        <v>0</v>
      </c>
      <c r="J110" s="12">
        <f t="shared" si="159"/>
        <v>0</v>
      </c>
      <c r="K110" s="12">
        <f t="shared" si="159"/>
        <v>9.8618399280000002</v>
      </c>
      <c r="L110" s="12">
        <f t="shared" si="159"/>
        <v>0.12724229484000002</v>
      </c>
      <c r="M110" s="12">
        <f t="shared" si="159"/>
        <v>1.7808553800000002E-2</v>
      </c>
      <c r="N110" s="12">
        <f t="shared" si="159"/>
        <v>2.1187468872000004</v>
      </c>
      <c r="O110" s="12">
        <f t="shared" si="159"/>
        <v>0</v>
      </c>
      <c r="P110" s="12">
        <f t="shared" si="159"/>
        <v>8.2624823280000008</v>
      </c>
      <c r="Q110" s="12">
        <f t="shared" si="159"/>
        <v>0.67780105200000007</v>
      </c>
      <c r="R110" s="12">
        <f t="shared" si="159"/>
        <v>0.25969799304000002</v>
      </c>
      <c r="S110" s="12">
        <f t="shared" si="159"/>
        <v>0.39537417780000006</v>
      </c>
      <c r="T110" s="12">
        <f t="shared" si="159"/>
        <v>0.17444469672000001</v>
      </c>
      <c r="U110" s="173">
        <f t="shared" si="148"/>
        <v>1.8177061507258278E-2</v>
      </c>
      <c r="V110" s="12">
        <f t="shared" ref="V110:AA110" si="160">V43*(41.868/1000)</f>
        <v>6.0882770879999999</v>
      </c>
      <c r="W110" s="12">
        <f t="shared" si="160"/>
        <v>0</v>
      </c>
      <c r="X110" s="12">
        <f t="shared" si="160"/>
        <v>6.7718559240000004E-2</v>
      </c>
      <c r="Y110" s="12">
        <f t="shared" si="160"/>
        <v>3.838479174E-2</v>
      </c>
      <c r="Z110" s="12">
        <f t="shared" si="160"/>
        <v>2.2470178788000002E-2</v>
      </c>
      <c r="AA110" s="12">
        <f t="shared" si="160"/>
        <v>1.4267525831999999</v>
      </c>
      <c r="AB110" s="173">
        <f t="shared" ref="AB110" si="161">AB76*AB138</f>
        <v>0.14581164556909357</v>
      </c>
      <c r="AC110" s="12">
        <f t="shared" ref="AC110:AI110" si="162">AC43*(41.868/1000)</f>
        <v>1.7256314880000001</v>
      </c>
      <c r="AD110" s="12">
        <f t="shared" si="162"/>
        <v>0.82051231680000003</v>
      </c>
      <c r="AE110" s="12">
        <f t="shared" si="162"/>
        <v>0.41020507944000001</v>
      </c>
      <c r="AF110" s="12">
        <f t="shared" si="162"/>
        <v>0.14241065256000002</v>
      </c>
      <c r="AG110" s="12">
        <f t="shared" si="162"/>
        <v>0.23608276632000003</v>
      </c>
      <c r="AH110" s="12">
        <f t="shared" si="162"/>
        <v>0.37938436991999996</v>
      </c>
      <c r="AI110" s="12">
        <f t="shared" si="162"/>
        <v>0</v>
      </c>
      <c r="AJ110" s="173">
        <f t="shared" si="152"/>
        <v>0.37278388345317198</v>
      </c>
      <c r="AK110" s="173">
        <f t="shared" si="152"/>
        <v>0</v>
      </c>
      <c r="AL110" s="173">
        <f t="shared" si="152"/>
        <v>0</v>
      </c>
      <c r="AM110" s="173">
        <f t="shared" si="152"/>
        <v>0.10351117229452994</v>
      </c>
      <c r="AN110" s="173">
        <f t="shared" si="152"/>
        <v>0.10461627377810141</v>
      </c>
      <c r="AO110" s="173">
        <f t="shared" si="152"/>
        <v>0.20333498930554295</v>
      </c>
    </row>
    <row r="111" spans="1:41" x14ac:dyDescent="0.25">
      <c r="A111" s="15"/>
      <c r="B111" s="13" t="s">
        <v>65</v>
      </c>
      <c r="C111" s="246"/>
      <c r="D111" s="247"/>
      <c r="E111" s="16">
        <f t="shared" ref="E111:G111" si="163">E44*(41.868/1000)</f>
        <v>4.3802720280000003</v>
      </c>
      <c r="F111" s="16">
        <f t="shared" si="163"/>
        <v>10.173086639999999</v>
      </c>
      <c r="G111" s="16">
        <f t="shared" si="163"/>
        <v>2.5233299316000002</v>
      </c>
      <c r="H111" s="172">
        <f>SUM(H112:H113)</f>
        <v>6.9954613236736432</v>
      </c>
      <c r="I111" s="16">
        <f t="shared" ref="I111:T111" si="164">I44*(41.868/1000)</f>
        <v>3.0582271260000002</v>
      </c>
      <c r="J111" s="16">
        <f t="shared" si="164"/>
        <v>4.3989870240000002</v>
      </c>
      <c r="K111" s="16">
        <f t="shared" si="164"/>
        <v>37.239157656000003</v>
      </c>
      <c r="L111" s="16">
        <f t="shared" si="164"/>
        <v>2.7701208576000003</v>
      </c>
      <c r="M111" s="16">
        <f t="shared" si="164"/>
        <v>6.6349894320000005E-2</v>
      </c>
      <c r="N111" s="16">
        <f t="shared" si="164"/>
        <v>75.202464240000012</v>
      </c>
      <c r="O111" s="16">
        <f t="shared" si="164"/>
        <v>2.1640480632000001</v>
      </c>
      <c r="P111" s="16">
        <f t="shared" si="164"/>
        <v>132.2379846</v>
      </c>
      <c r="Q111" s="16">
        <f t="shared" si="164"/>
        <v>14.660833824000001</v>
      </c>
      <c r="R111" s="16">
        <f t="shared" si="164"/>
        <v>3.2999938920000003</v>
      </c>
      <c r="S111" s="16">
        <f t="shared" si="164"/>
        <v>3.3302016540000001</v>
      </c>
      <c r="T111" s="16">
        <f t="shared" si="164"/>
        <v>2.9504798280000002</v>
      </c>
      <c r="U111" s="172">
        <f>SUM(U112:U113)</f>
        <v>8.7483946147623559E-2</v>
      </c>
      <c r="V111" s="16">
        <f t="shared" ref="V111:AA111" si="165">V44*(41.868/1000)</f>
        <v>78.510454920000001</v>
      </c>
      <c r="W111" s="16">
        <f t="shared" si="165"/>
        <v>7.8806880360000012E-2</v>
      </c>
      <c r="X111" s="16">
        <f t="shared" si="165"/>
        <v>1.5329172708000003</v>
      </c>
      <c r="Y111" s="16">
        <f t="shared" si="165"/>
        <v>0.16904958623999999</v>
      </c>
      <c r="Z111" s="16">
        <f t="shared" si="165"/>
        <v>0.64713274200000004</v>
      </c>
      <c r="AA111" s="16">
        <f t="shared" si="165"/>
        <v>24.883701516000002</v>
      </c>
      <c r="AB111" s="172">
        <f>SUM(AB112:AB113)</f>
        <v>12.229571338661454</v>
      </c>
      <c r="AC111" s="16">
        <f t="shared" ref="AC111:AI111" si="166">AC44*(41.868/1000)</f>
        <v>5.8468662000000009</v>
      </c>
      <c r="AD111" s="16">
        <f t="shared" si="166"/>
        <v>11.912660172000001</v>
      </c>
      <c r="AE111" s="16">
        <f t="shared" si="166"/>
        <v>1.59757821</v>
      </c>
      <c r="AF111" s="16">
        <f t="shared" si="166"/>
        <v>6.1225669800000011</v>
      </c>
      <c r="AG111" s="16">
        <f t="shared" si="166"/>
        <v>1.1718560124000001</v>
      </c>
      <c r="AH111" s="16">
        <f t="shared" si="166"/>
        <v>2.9256897852000003</v>
      </c>
      <c r="AI111" s="16">
        <f t="shared" si="166"/>
        <v>30.731488812000002</v>
      </c>
      <c r="AJ111" s="172">
        <f>SUM(AJ112:AJ113)</f>
        <v>0.78350107051866169</v>
      </c>
      <c r="AK111" s="172">
        <f t="shared" ref="AK111:AO111" si="167">SUM(AK112:AK113)</f>
        <v>0.14269965630727466</v>
      </c>
      <c r="AL111" s="172">
        <f t="shared" si="167"/>
        <v>1.7397176945760179E-2</v>
      </c>
      <c r="AM111" s="172">
        <f t="shared" si="167"/>
        <v>0.78191247684595633</v>
      </c>
      <c r="AN111" s="172">
        <f t="shared" si="167"/>
        <v>1.7094060105111022</v>
      </c>
      <c r="AO111" s="172">
        <f t="shared" si="167"/>
        <v>0.26430064982099544</v>
      </c>
    </row>
    <row r="112" spans="1:41" x14ac:dyDescent="0.25">
      <c r="A112" s="15"/>
      <c r="B112" s="15"/>
      <c r="C112" s="244" t="s">
        <v>52</v>
      </c>
      <c r="D112" s="245"/>
      <c r="E112" s="12">
        <f t="shared" ref="E112:G112" si="168">E45*(41.868/1000)</f>
        <v>4.3672092120000006</v>
      </c>
      <c r="F112" s="12">
        <f t="shared" si="168"/>
        <v>10.138084992000001</v>
      </c>
      <c r="G112" s="12">
        <f t="shared" si="168"/>
        <v>2.5233299316000002</v>
      </c>
      <c r="H112" s="173">
        <f t="shared" ref="H112:H113" si="169">H78*H140</f>
        <v>6.988592642547089</v>
      </c>
      <c r="I112" s="12">
        <f t="shared" ref="I112:T112" si="170">I45*(41.868/1000)</f>
        <v>3.0582271260000002</v>
      </c>
      <c r="J112" s="12">
        <f t="shared" si="170"/>
        <v>4.3883106840000004</v>
      </c>
      <c r="K112" s="12">
        <f t="shared" si="170"/>
        <v>37.134780732000003</v>
      </c>
      <c r="L112" s="12">
        <f t="shared" si="170"/>
        <v>2.7657121572000003</v>
      </c>
      <c r="M112" s="12">
        <f t="shared" si="170"/>
        <v>6.6349894320000005E-2</v>
      </c>
      <c r="N112" s="12">
        <f t="shared" si="170"/>
        <v>75.011964840000005</v>
      </c>
      <c r="O112" s="12">
        <f t="shared" si="170"/>
        <v>2.1640480632000001</v>
      </c>
      <c r="P112" s="12">
        <f t="shared" si="170"/>
        <v>131.93779104000001</v>
      </c>
      <c r="Q112" s="12">
        <f t="shared" si="170"/>
        <v>14.653381320000001</v>
      </c>
      <c r="R112" s="12">
        <f t="shared" si="170"/>
        <v>3.2957526636000001</v>
      </c>
      <c r="S112" s="12">
        <f t="shared" si="170"/>
        <v>3.3186209652000005</v>
      </c>
      <c r="T112" s="12">
        <f t="shared" si="170"/>
        <v>2.9423365020000003</v>
      </c>
      <c r="U112" s="173">
        <f t="shared" ref="U112:U113" si="171">U78*U140</f>
        <v>8.7483946147623559E-2</v>
      </c>
      <c r="V112" s="12">
        <f t="shared" ref="V112:AA112" si="172">V45*(41.868/1000)</f>
        <v>78.319955520000008</v>
      </c>
      <c r="W112" s="12">
        <f t="shared" si="172"/>
        <v>7.8806880360000012E-2</v>
      </c>
      <c r="X112" s="12">
        <f t="shared" si="172"/>
        <v>1.5250502736</v>
      </c>
      <c r="Y112" s="12">
        <f t="shared" si="172"/>
        <v>0.16904958623999999</v>
      </c>
      <c r="Z112" s="12">
        <f t="shared" si="172"/>
        <v>0.64713274200000004</v>
      </c>
      <c r="AA112" s="12">
        <f t="shared" si="172"/>
        <v>24.728957388000001</v>
      </c>
      <c r="AB112" s="173">
        <f t="shared" ref="AB112" si="173">AB78*AB140</f>
        <v>12.229186137504776</v>
      </c>
      <c r="AC112" s="12">
        <f t="shared" ref="AC112:AI112" si="174">AC45*(41.868/1000)</f>
        <v>5.8325892120000002</v>
      </c>
      <c r="AD112" s="12">
        <f t="shared" si="174"/>
        <v>11.864260764000001</v>
      </c>
      <c r="AE112" s="12">
        <f t="shared" si="174"/>
        <v>1.5959369844</v>
      </c>
      <c r="AF112" s="12">
        <f t="shared" si="174"/>
        <v>6.1225669800000011</v>
      </c>
      <c r="AG112" s="12">
        <f t="shared" si="174"/>
        <v>1.1718560124000001</v>
      </c>
      <c r="AH112" s="12">
        <f t="shared" si="174"/>
        <v>2.9196314856000001</v>
      </c>
      <c r="AI112" s="12">
        <f t="shared" si="174"/>
        <v>30.592277712000001</v>
      </c>
      <c r="AJ112" s="173">
        <f t="shared" ref="AJ112:AO113" si="175">AJ78*AJ140</f>
        <v>0.78350107051866169</v>
      </c>
      <c r="AK112" s="173">
        <f t="shared" si="175"/>
        <v>0.14269965630727466</v>
      </c>
      <c r="AL112" s="173">
        <f t="shared" si="175"/>
        <v>1.7397176945760179E-2</v>
      </c>
      <c r="AM112" s="173">
        <f t="shared" si="175"/>
        <v>0.78186516183740062</v>
      </c>
      <c r="AN112" s="173">
        <f t="shared" si="175"/>
        <v>1.7072614577483138</v>
      </c>
      <c r="AO112" s="173">
        <f t="shared" si="175"/>
        <v>0.26430064982099544</v>
      </c>
    </row>
    <row r="113" spans="1:41" x14ac:dyDescent="0.25">
      <c r="A113" s="15"/>
      <c r="B113" s="14"/>
      <c r="C113" s="244" t="s">
        <v>76</v>
      </c>
      <c r="D113" s="245"/>
      <c r="E113" s="12">
        <f t="shared" ref="E113:G113" si="176">E46*(41.868/1000)</f>
        <v>1.3063946436E-2</v>
      </c>
      <c r="F113" s="12">
        <f t="shared" si="176"/>
        <v>3.5007007104000003E-2</v>
      </c>
      <c r="G113" s="12">
        <f t="shared" si="176"/>
        <v>0</v>
      </c>
      <c r="H113" s="173">
        <f t="shared" si="169"/>
        <v>6.8686811265539311E-3</v>
      </c>
      <c r="I113" s="12">
        <f t="shared" ref="I113:T113" si="177">I46*(41.868/1000)</f>
        <v>0</v>
      </c>
      <c r="J113" s="12">
        <f t="shared" si="177"/>
        <v>1.0678642739999999E-2</v>
      </c>
      <c r="K113" s="12">
        <f t="shared" si="177"/>
        <v>0.10434845376</v>
      </c>
      <c r="L113" s="12">
        <f t="shared" si="177"/>
        <v>4.4084491920000001E-3</v>
      </c>
      <c r="M113" s="12">
        <f t="shared" si="177"/>
        <v>0</v>
      </c>
      <c r="N113" s="12">
        <f t="shared" si="177"/>
        <v>0.19033653347999999</v>
      </c>
      <c r="O113" s="12">
        <f t="shared" si="177"/>
        <v>0</v>
      </c>
      <c r="P113" s="12">
        <f t="shared" si="177"/>
        <v>0.30028273884000001</v>
      </c>
      <c r="Q113" s="12">
        <f t="shared" si="177"/>
        <v>7.4324492280000007E-3</v>
      </c>
      <c r="R113" s="12">
        <f t="shared" si="177"/>
        <v>4.2410609280000003E-3</v>
      </c>
      <c r="S113" s="12">
        <f t="shared" si="177"/>
        <v>1.1581568028E-2</v>
      </c>
      <c r="T113" s="12">
        <f t="shared" si="177"/>
        <v>8.1434934720000015E-3</v>
      </c>
      <c r="U113" s="173">
        <f t="shared" si="171"/>
        <v>0</v>
      </c>
      <c r="V113" s="12">
        <f t="shared" ref="V113:AA113" si="178">V46*(41.868/1000)</f>
        <v>0.19053205704000001</v>
      </c>
      <c r="W113" s="12">
        <f t="shared" si="178"/>
        <v>0</v>
      </c>
      <c r="X113" s="12">
        <f t="shared" si="178"/>
        <v>7.867499616000001E-3</v>
      </c>
      <c r="Y113" s="12">
        <f t="shared" si="178"/>
        <v>0</v>
      </c>
      <c r="Z113" s="12">
        <f t="shared" si="178"/>
        <v>0</v>
      </c>
      <c r="AA113" s="12">
        <f t="shared" si="178"/>
        <v>0.15476757408</v>
      </c>
      <c r="AB113" s="173">
        <f t="shared" ref="AB113" si="179">AB79*AB141</f>
        <v>3.852011566786953E-4</v>
      </c>
      <c r="AC113" s="12">
        <f t="shared" ref="AC113:AI113" si="180">AC46*(41.868/1000)</f>
        <v>1.4311319760000002E-2</v>
      </c>
      <c r="AD113" s="12">
        <f t="shared" si="180"/>
        <v>4.8400664039999999E-2</v>
      </c>
      <c r="AE113" s="12">
        <f t="shared" si="180"/>
        <v>1.6413512040000001E-3</v>
      </c>
      <c r="AF113" s="12">
        <f t="shared" si="180"/>
        <v>0</v>
      </c>
      <c r="AG113" s="12">
        <f t="shared" si="180"/>
        <v>0</v>
      </c>
      <c r="AH113" s="12">
        <f t="shared" si="180"/>
        <v>6.0599743200000005E-3</v>
      </c>
      <c r="AI113" s="12">
        <f t="shared" si="180"/>
        <v>0.1392027264</v>
      </c>
      <c r="AJ113" s="173">
        <f t="shared" si="175"/>
        <v>0</v>
      </c>
      <c r="AK113" s="173">
        <f t="shared" si="175"/>
        <v>0</v>
      </c>
      <c r="AL113" s="173">
        <f t="shared" si="175"/>
        <v>0</v>
      </c>
      <c r="AM113" s="173">
        <f t="shared" si="175"/>
        <v>4.7315008555725359E-5</v>
      </c>
      <c r="AN113" s="173">
        <f t="shared" si="175"/>
        <v>2.1445527627882519E-3</v>
      </c>
      <c r="AO113" s="173">
        <f t="shared" si="175"/>
        <v>0</v>
      </c>
    </row>
    <row r="114" spans="1:41" x14ac:dyDescent="0.25">
      <c r="A114" s="15"/>
      <c r="B114" s="13" t="s">
        <v>77</v>
      </c>
      <c r="C114" s="246"/>
      <c r="D114" s="247"/>
      <c r="E114" s="16">
        <f t="shared" ref="E114:G114" si="181">E47*(41.868/1000)</f>
        <v>8.0041149000000011</v>
      </c>
      <c r="F114" s="16">
        <f t="shared" si="181"/>
        <v>8.8631206560000013</v>
      </c>
      <c r="G114" s="16">
        <f t="shared" si="181"/>
        <v>2.9184717420000004</v>
      </c>
      <c r="H114" s="172">
        <f>SUM(H115:H122)</f>
        <v>7.2627243415916602</v>
      </c>
      <c r="I114" s="16">
        <f t="shared" ref="I114:T114" si="182">I47*(41.868/1000)</f>
        <v>0.69289865280000007</v>
      </c>
      <c r="J114" s="16">
        <f t="shared" si="182"/>
        <v>6.7930411319999999</v>
      </c>
      <c r="K114" s="16">
        <f t="shared" si="182"/>
        <v>68.297593680000006</v>
      </c>
      <c r="L114" s="16">
        <f t="shared" si="182"/>
        <v>5.1236383680000008</v>
      </c>
      <c r="M114" s="16">
        <f t="shared" si="182"/>
        <v>0.97632407880000005</v>
      </c>
      <c r="N114" s="16">
        <f t="shared" si="182"/>
        <v>26.861169024000002</v>
      </c>
      <c r="O114" s="16">
        <f t="shared" si="182"/>
        <v>4.7578376520000001</v>
      </c>
      <c r="P114" s="16">
        <f t="shared" si="182"/>
        <v>52.506240120000001</v>
      </c>
      <c r="Q114" s="16">
        <f t="shared" si="182"/>
        <v>5.9986377000000006</v>
      </c>
      <c r="R114" s="16">
        <f t="shared" si="182"/>
        <v>2.4902374643999998</v>
      </c>
      <c r="S114" s="16">
        <f t="shared" si="182"/>
        <v>6.2765993519999999</v>
      </c>
      <c r="T114" s="16">
        <f t="shared" si="182"/>
        <v>3.5755188264000002</v>
      </c>
      <c r="U114" s="172">
        <f>SUM(U115:U122)</f>
        <v>0.16293380752752004</v>
      </c>
      <c r="V114" s="16">
        <f t="shared" ref="V114:AA114" si="183">V47*(41.868/1000)</f>
        <v>45.172222560000009</v>
      </c>
      <c r="W114" s="16">
        <f t="shared" si="183"/>
        <v>2.0865294612</v>
      </c>
      <c r="X114" s="16">
        <f t="shared" si="183"/>
        <v>0.43400787480000003</v>
      </c>
      <c r="Y114" s="16">
        <f t="shared" si="183"/>
        <v>1.5037562088000003</v>
      </c>
      <c r="Z114" s="16">
        <f t="shared" si="183"/>
        <v>0.23644827396000001</v>
      </c>
      <c r="AA114" s="16">
        <f t="shared" si="183"/>
        <v>14.768853264000001</v>
      </c>
      <c r="AB114" s="172">
        <f>SUM(AB115:AB122)</f>
        <v>8.3936494169869658</v>
      </c>
      <c r="AC114" s="16">
        <f t="shared" ref="AC114:AI114" si="184">AC47*(41.868/1000)</f>
        <v>27.23701806</v>
      </c>
      <c r="AD114" s="16">
        <f t="shared" si="184"/>
        <v>5.2799316120000004</v>
      </c>
      <c r="AE114" s="16">
        <f t="shared" si="184"/>
        <v>7.0380945360000009</v>
      </c>
      <c r="AF114" s="16">
        <f t="shared" si="184"/>
        <v>7.6395283560000014</v>
      </c>
      <c r="AG114" s="16">
        <f t="shared" si="184"/>
        <v>1.5584232564</v>
      </c>
      <c r="AH114" s="16">
        <f t="shared" si="184"/>
        <v>3.5277139439999998</v>
      </c>
      <c r="AI114" s="16">
        <f t="shared" si="184"/>
        <v>49.688105040000003</v>
      </c>
      <c r="AJ114" s="172">
        <f>SUM(AJ115:AJ122)</f>
        <v>0.55815746081754669</v>
      </c>
      <c r="AK114" s="172">
        <f t="shared" ref="AK114:AO114" si="185">SUM(AK115:AK122)</f>
        <v>0.42035899057880521</v>
      </c>
      <c r="AL114" s="172">
        <f t="shared" si="185"/>
        <v>5.3670830205564844E-3</v>
      </c>
      <c r="AM114" s="172">
        <f t="shared" si="185"/>
        <v>0.5477428167114492</v>
      </c>
      <c r="AN114" s="172">
        <f t="shared" si="185"/>
        <v>1.5787866461169799</v>
      </c>
      <c r="AO114" s="172">
        <f t="shared" si="185"/>
        <v>0.23963895336260235</v>
      </c>
    </row>
    <row r="115" spans="1:41" ht="14.45" customHeight="1" x14ac:dyDescent="0.25">
      <c r="A115" s="15"/>
      <c r="B115" s="15"/>
      <c r="C115" s="244" t="s">
        <v>63</v>
      </c>
      <c r="D115" s="245"/>
      <c r="E115" s="12">
        <f t="shared" ref="E115:G115" si="186">E48*(41.868/1000)</f>
        <v>0.15678393696000001</v>
      </c>
      <c r="F115" s="12">
        <f t="shared" si="186"/>
        <v>2.4107133852E-3</v>
      </c>
      <c r="G115" s="12">
        <f t="shared" si="186"/>
        <v>1.4399326296000001E-2</v>
      </c>
      <c r="H115" s="173">
        <f t="shared" ref="H115:H122" si="187">H81*H143</f>
        <v>0.65093873532091251</v>
      </c>
      <c r="I115" s="12">
        <f t="shared" ref="I115:T115" si="188">I48*(41.868/1000)</f>
        <v>8.0841246480000007E-3</v>
      </c>
      <c r="J115" s="12">
        <f t="shared" si="188"/>
        <v>7.6816475640000006E-2</v>
      </c>
      <c r="K115" s="12">
        <f t="shared" si="188"/>
        <v>0</v>
      </c>
      <c r="L115" s="12">
        <f t="shared" si="188"/>
        <v>6.3375591600000003E-2</v>
      </c>
      <c r="M115" s="12">
        <f t="shared" si="188"/>
        <v>3.2778205992000001E-2</v>
      </c>
      <c r="N115" s="12">
        <f t="shared" si="188"/>
        <v>0.14018285628000002</v>
      </c>
      <c r="O115" s="12">
        <f t="shared" si="188"/>
        <v>0.16226529552000002</v>
      </c>
      <c r="P115" s="12">
        <f t="shared" si="188"/>
        <v>1.1259854316</v>
      </c>
      <c r="Q115" s="12">
        <f t="shared" si="188"/>
        <v>0</v>
      </c>
      <c r="R115" s="12">
        <f t="shared" si="188"/>
        <v>4.9763048760000008E-3</v>
      </c>
      <c r="S115" s="12">
        <f t="shared" si="188"/>
        <v>0.22641586380000001</v>
      </c>
      <c r="T115" s="12">
        <f t="shared" si="188"/>
        <v>2.0940657012000003E-2</v>
      </c>
      <c r="U115" s="173">
        <f t="shared" ref="U115:U122" si="189">U81*U143</f>
        <v>0</v>
      </c>
      <c r="V115" s="12">
        <f t="shared" ref="V115:AA115" si="190">V48*(41.868/1000)</f>
        <v>0</v>
      </c>
      <c r="W115" s="12">
        <f t="shared" si="190"/>
        <v>5.5802926440000004E-2</v>
      </c>
      <c r="X115" s="12">
        <f t="shared" si="190"/>
        <v>0</v>
      </c>
      <c r="Y115" s="12">
        <f t="shared" si="190"/>
        <v>0.15736967028000001</v>
      </c>
      <c r="Z115" s="12">
        <f t="shared" si="190"/>
        <v>0</v>
      </c>
      <c r="AA115" s="12">
        <f t="shared" si="190"/>
        <v>1.9622149956E-2</v>
      </c>
      <c r="AB115" s="173">
        <f t="shared" ref="AB115" si="191">AB81*AB143</f>
        <v>6.2837120388839471E-2</v>
      </c>
      <c r="AC115" s="12">
        <f t="shared" ref="AC115:AI115" si="192">AC48*(41.868/1000)</f>
        <v>0.34398539459999999</v>
      </c>
      <c r="AD115" s="12">
        <f t="shared" si="192"/>
        <v>0</v>
      </c>
      <c r="AE115" s="12">
        <f t="shared" si="192"/>
        <v>0</v>
      </c>
      <c r="AF115" s="12">
        <f t="shared" si="192"/>
        <v>7.7292933480000006E-2</v>
      </c>
      <c r="AG115" s="12">
        <f t="shared" si="192"/>
        <v>0</v>
      </c>
      <c r="AH115" s="12">
        <f t="shared" si="192"/>
        <v>2.8962356472E-2</v>
      </c>
      <c r="AI115" s="12">
        <f t="shared" si="192"/>
        <v>8.3309783760000006E-2</v>
      </c>
      <c r="AJ115" s="173">
        <f t="shared" ref="AJ115:AO122" si="193">AJ81*AJ143</f>
        <v>2.5115599999999998E-2</v>
      </c>
      <c r="AK115" s="173">
        <f t="shared" si="193"/>
        <v>0</v>
      </c>
      <c r="AL115" s="173">
        <f t="shared" si="193"/>
        <v>0</v>
      </c>
      <c r="AM115" s="173">
        <f t="shared" si="193"/>
        <v>2.2839999999999999E-2</v>
      </c>
      <c r="AN115" s="173">
        <f t="shared" si="193"/>
        <v>3.1800000000000002E-2</v>
      </c>
      <c r="AO115" s="173">
        <f t="shared" si="193"/>
        <v>1.0118799999999999E-2</v>
      </c>
    </row>
    <row r="116" spans="1:41" ht="14.45" customHeight="1" x14ac:dyDescent="0.25">
      <c r="A116" s="15"/>
      <c r="B116" s="15"/>
      <c r="C116" s="244" t="s">
        <v>67</v>
      </c>
      <c r="D116" s="245"/>
      <c r="E116" s="12">
        <f t="shared" ref="E116:G116" si="194">E49*(41.868/1000)</f>
        <v>2.4648989508000003</v>
      </c>
      <c r="F116" s="12">
        <f t="shared" si="194"/>
        <v>0.55977516000000005</v>
      </c>
      <c r="G116" s="12">
        <f t="shared" si="194"/>
        <v>0.49126655160000005</v>
      </c>
      <c r="H116" s="173">
        <f t="shared" si="187"/>
        <v>0.5305006377750241</v>
      </c>
      <c r="I116" s="12">
        <f t="shared" ref="I116:T116" si="195">I49*(41.868/1000)</f>
        <v>0</v>
      </c>
      <c r="J116" s="12">
        <f t="shared" si="195"/>
        <v>2.043179334</v>
      </c>
      <c r="K116" s="12">
        <f t="shared" si="195"/>
        <v>18.100499364000001</v>
      </c>
      <c r="L116" s="12">
        <f t="shared" si="195"/>
        <v>2.1923675783999999</v>
      </c>
      <c r="M116" s="12">
        <f t="shared" si="195"/>
        <v>0.42398467560000003</v>
      </c>
      <c r="N116" s="12">
        <f t="shared" si="195"/>
        <v>0</v>
      </c>
      <c r="O116" s="12">
        <f t="shared" si="195"/>
        <v>2.0290907520000001</v>
      </c>
      <c r="P116" s="12">
        <f t="shared" si="195"/>
        <v>6.3112241880000006</v>
      </c>
      <c r="Q116" s="12">
        <f t="shared" si="195"/>
        <v>0</v>
      </c>
      <c r="R116" s="12">
        <f t="shared" si="195"/>
        <v>0.21582912132000001</v>
      </c>
      <c r="S116" s="12">
        <f t="shared" si="195"/>
        <v>1.0410143256000002</v>
      </c>
      <c r="T116" s="12">
        <f t="shared" si="195"/>
        <v>0</v>
      </c>
      <c r="U116" s="173">
        <f t="shared" si="189"/>
        <v>0.11218667032133615</v>
      </c>
      <c r="V116" s="12">
        <f t="shared" ref="V116:AA116" si="196">V49*(41.868/1000)</f>
        <v>0.38894032224000002</v>
      </c>
      <c r="W116" s="12">
        <f t="shared" si="196"/>
        <v>1.3378710060000001</v>
      </c>
      <c r="X116" s="12">
        <f t="shared" si="196"/>
        <v>0.14019374196000001</v>
      </c>
      <c r="Y116" s="12">
        <f t="shared" si="196"/>
        <v>0.68828061240000005</v>
      </c>
      <c r="Z116" s="12">
        <f t="shared" si="196"/>
        <v>0</v>
      </c>
      <c r="AA116" s="12">
        <f t="shared" si="196"/>
        <v>2.9183293908000003</v>
      </c>
      <c r="AB116" s="173">
        <f t="shared" ref="AB116" si="197">AB82*AB144</f>
        <v>0.65346869830188481</v>
      </c>
      <c r="AC116" s="12">
        <f t="shared" ref="AC116:AI116" si="198">AC49*(41.868/1000)</f>
        <v>4.2896278080000005</v>
      </c>
      <c r="AD116" s="12">
        <f t="shared" si="198"/>
        <v>5.4998642160000007E-2</v>
      </c>
      <c r="AE116" s="12">
        <f t="shared" si="198"/>
        <v>1.6972198632</v>
      </c>
      <c r="AF116" s="12">
        <f t="shared" si="198"/>
        <v>3.3962065560000005</v>
      </c>
      <c r="AG116" s="12">
        <f t="shared" si="198"/>
        <v>0.19184964300000001</v>
      </c>
      <c r="AH116" s="12">
        <f t="shared" si="198"/>
        <v>1.1855929032000001</v>
      </c>
      <c r="AI116" s="12">
        <f t="shared" si="198"/>
        <v>1.9494494424</v>
      </c>
      <c r="AJ116" s="173">
        <f t="shared" si="193"/>
        <v>0</v>
      </c>
      <c r="AK116" s="173">
        <f t="shared" si="193"/>
        <v>0.22495676400000003</v>
      </c>
      <c r="AL116" s="173">
        <f t="shared" si="193"/>
        <v>0</v>
      </c>
      <c r="AM116" s="173">
        <f t="shared" si="193"/>
        <v>4.905000000000001E-2</v>
      </c>
      <c r="AN116" s="173">
        <f t="shared" si="193"/>
        <v>0.34542000000000006</v>
      </c>
      <c r="AO116" s="173">
        <f t="shared" si="193"/>
        <v>7.11E-3</v>
      </c>
    </row>
    <row r="117" spans="1:41" x14ac:dyDescent="0.25">
      <c r="A117" s="15"/>
      <c r="B117" s="15"/>
      <c r="C117" s="244" t="s">
        <v>52</v>
      </c>
      <c r="D117" s="245"/>
      <c r="E117" s="12">
        <f t="shared" ref="E117:G117" si="199">E50*(41.868/1000)</f>
        <v>0.78562789919999998</v>
      </c>
      <c r="F117" s="12">
        <f t="shared" si="199"/>
        <v>1.3977296856000001</v>
      </c>
      <c r="G117" s="12">
        <f t="shared" si="199"/>
        <v>1.7298601560000002</v>
      </c>
      <c r="H117" s="173">
        <f t="shared" si="187"/>
        <v>0.8660364852180179</v>
      </c>
      <c r="I117" s="12">
        <f t="shared" ref="I117:T117" si="200">I50*(41.868/1000)</f>
        <v>0.21454251767999999</v>
      </c>
      <c r="J117" s="12">
        <f t="shared" si="200"/>
        <v>1.6317801792000002</v>
      </c>
      <c r="K117" s="12">
        <f t="shared" si="200"/>
        <v>4.6017956160000004</v>
      </c>
      <c r="L117" s="12">
        <f t="shared" si="200"/>
        <v>1.5167897172</v>
      </c>
      <c r="M117" s="12">
        <f t="shared" si="200"/>
        <v>0.34719206472000003</v>
      </c>
      <c r="N117" s="12">
        <f t="shared" si="200"/>
        <v>15.429990852</v>
      </c>
      <c r="O117" s="12">
        <f t="shared" si="200"/>
        <v>2.1534847668000001</v>
      </c>
      <c r="P117" s="12">
        <f t="shared" si="200"/>
        <v>18.428158332000002</v>
      </c>
      <c r="Q117" s="12">
        <f t="shared" si="200"/>
        <v>4.5206135640000005</v>
      </c>
      <c r="R117" s="12">
        <f t="shared" si="200"/>
        <v>1.1755780776</v>
      </c>
      <c r="S117" s="12">
        <f t="shared" si="200"/>
        <v>1.2820860828</v>
      </c>
      <c r="T117" s="12">
        <f t="shared" si="200"/>
        <v>0.93491662680000009</v>
      </c>
      <c r="U117" s="173">
        <f t="shared" si="189"/>
        <v>4.7978510558789961E-2</v>
      </c>
      <c r="V117" s="12">
        <f t="shared" ref="V117:AA117" si="201">V50*(41.868/1000)</f>
        <v>13.166397432</v>
      </c>
      <c r="W117" s="12">
        <f t="shared" si="201"/>
        <v>0.34788288672000001</v>
      </c>
      <c r="X117" s="12">
        <f t="shared" si="201"/>
        <v>3.9323053620000006E-2</v>
      </c>
      <c r="Y117" s="12">
        <f t="shared" si="201"/>
        <v>0.24374251692000001</v>
      </c>
      <c r="Z117" s="12">
        <f t="shared" si="201"/>
        <v>0.21428544816000003</v>
      </c>
      <c r="AA117" s="12">
        <f t="shared" si="201"/>
        <v>2.8114194528000005</v>
      </c>
      <c r="AB117" s="173">
        <f t="shared" ref="AB117" si="202">AB83*AB145</f>
        <v>6.7068092154141929</v>
      </c>
      <c r="AC117" s="12">
        <f t="shared" ref="AC117:AI117" si="203">AC50*(41.868/1000)</f>
        <v>8.9049049199999999</v>
      </c>
      <c r="AD117" s="12">
        <f t="shared" si="203"/>
        <v>2.5816394952000001</v>
      </c>
      <c r="AE117" s="12">
        <f t="shared" si="203"/>
        <v>1.0644185376000002</v>
      </c>
      <c r="AF117" s="12">
        <f t="shared" si="203"/>
        <v>2.0564138087999999</v>
      </c>
      <c r="AG117" s="12">
        <f t="shared" si="203"/>
        <v>0.40835744460000006</v>
      </c>
      <c r="AH117" s="12">
        <f t="shared" si="203"/>
        <v>0.69062940719999999</v>
      </c>
      <c r="AI117" s="12">
        <f t="shared" si="203"/>
        <v>20.636862804000003</v>
      </c>
      <c r="AJ117" s="173">
        <f t="shared" si="193"/>
        <v>0.24171250917772355</v>
      </c>
      <c r="AK117" s="173">
        <f t="shared" si="193"/>
        <v>4.6741777460177887E-2</v>
      </c>
      <c r="AL117" s="173">
        <f t="shared" si="193"/>
        <v>5.3670830205564844E-3</v>
      </c>
      <c r="AM117" s="173">
        <f t="shared" si="193"/>
        <v>0.2561027009047302</v>
      </c>
      <c r="AN117" s="173">
        <f t="shared" si="193"/>
        <v>0.55921953275470138</v>
      </c>
      <c r="AO117" s="173">
        <f t="shared" si="193"/>
        <v>8.6572613250811239E-2</v>
      </c>
    </row>
    <row r="118" spans="1:41" x14ac:dyDescent="0.25">
      <c r="A118" s="15"/>
      <c r="B118" s="15"/>
      <c r="C118" s="244" t="s">
        <v>76</v>
      </c>
      <c r="D118" s="245"/>
      <c r="E118" s="12">
        <f t="shared" ref="E118:G118" si="204">E51*(41.868/1000)</f>
        <v>1.0349895204000001</v>
      </c>
      <c r="F118" s="12">
        <f t="shared" si="204"/>
        <v>2.1130737732000004</v>
      </c>
      <c r="G118" s="12">
        <f t="shared" si="204"/>
        <v>0.36263172708000002</v>
      </c>
      <c r="H118" s="173">
        <f t="shared" si="187"/>
        <v>1.0407747360213935</v>
      </c>
      <c r="I118" s="12">
        <f t="shared" ref="I118:T118" si="205">I51*(41.868/1000)</f>
        <v>0</v>
      </c>
      <c r="J118" s="12">
        <f t="shared" si="205"/>
        <v>2.8815190452000001</v>
      </c>
      <c r="K118" s="12">
        <f t="shared" si="205"/>
        <v>15.811366464000002</v>
      </c>
      <c r="L118" s="12">
        <f t="shared" si="205"/>
        <v>1.0298690640000001</v>
      </c>
      <c r="M118" s="12">
        <f t="shared" si="205"/>
        <v>7.1817017760000004E-2</v>
      </c>
      <c r="N118" s="12">
        <f t="shared" si="205"/>
        <v>4.3234571520000005</v>
      </c>
      <c r="O118" s="12">
        <f t="shared" si="205"/>
        <v>5.6474070479999999E-2</v>
      </c>
      <c r="P118" s="12">
        <f t="shared" si="205"/>
        <v>15.242003532</v>
      </c>
      <c r="Q118" s="12">
        <f t="shared" si="205"/>
        <v>0.61061547240000003</v>
      </c>
      <c r="R118" s="12">
        <f t="shared" si="205"/>
        <v>0.76766652720000006</v>
      </c>
      <c r="S118" s="12">
        <f t="shared" si="205"/>
        <v>3.6690686856000005</v>
      </c>
      <c r="T118" s="12">
        <f t="shared" si="205"/>
        <v>0.97396691040000005</v>
      </c>
      <c r="U118" s="173">
        <f t="shared" si="189"/>
        <v>0</v>
      </c>
      <c r="V118" s="12">
        <f t="shared" ref="V118:AA118" si="206">V51*(41.868/1000)</f>
        <v>24.490016711999999</v>
      </c>
      <c r="W118" s="12">
        <f t="shared" si="206"/>
        <v>0.28813976280000003</v>
      </c>
      <c r="X118" s="12">
        <f t="shared" si="206"/>
        <v>5.462769168E-2</v>
      </c>
      <c r="Y118" s="12">
        <f t="shared" si="206"/>
        <v>0.28859026248000003</v>
      </c>
      <c r="Z118" s="12">
        <f t="shared" si="206"/>
        <v>0</v>
      </c>
      <c r="AA118" s="12">
        <f t="shared" si="206"/>
        <v>7.450996752</v>
      </c>
      <c r="AB118" s="173">
        <f t="shared" ref="AB118" si="207">AB84*AB146</f>
        <v>8.998782506109132E-2</v>
      </c>
      <c r="AC118" s="12">
        <f t="shared" ref="AC118:AI118" si="208">AC51*(41.868/1000)</f>
        <v>9.0021642840000009</v>
      </c>
      <c r="AD118" s="12">
        <f t="shared" si="208"/>
        <v>0.8997558804000001</v>
      </c>
      <c r="AE118" s="12">
        <f t="shared" si="208"/>
        <v>4.0381309188000003</v>
      </c>
      <c r="AF118" s="12">
        <f t="shared" si="208"/>
        <v>2.8556069400000005E-2</v>
      </c>
      <c r="AG118" s="12">
        <f t="shared" si="208"/>
        <v>8.5385599200000009E-2</v>
      </c>
      <c r="AH118" s="12">
        <f t="shared" si="208"/>
        <v>1.1520231408000001</v>
      </c>
      <c r="AI118" s="12">
        <f t="shared" si="208"/>
        <v>23.782656852000002</v>
      </c>
      <c r="AJ118" s="173">
        <f t="shared" si="193"/>
        <v>0</v>
      </c>
      <c r="AK118" s="173">
        <f t="shared" si="193"/>
        <v>0</v>
      </c>
      <c r="AL118" s="173">
        <f t="shared" si="193"/>
        <v>0</v>
      </c>
      <c r="AM118" s="173">
        <f t="shared" si="193"/>
        <v>7.8646912891524503E-3</v>
      </c>
      <c r="AN118" s="173">
        <f t="shared" si="193"/>
        <v>0.35646713268083485</v>
      </c>
      <c r="AO118" s="173">
        <f t="shared" si="193"/>
        <v>0</v>
      </c>
    </row>
    <row r="119" spans="1:41" ht="14.45" customHeight="1" x14ac:dyDescent="0.25">
      <c r="A119" s="15"/>
      <c r="B119" s="15"/>
      <c r="C119" s="244" t="s">
        <v>75</v>
      </c>
      <c r="D119" s="245"/>
      <c r="E119" s="12">
        <f t="shared" ref="E119:G119" si="209">E52*(41.868/1000)</f>
        <v>0.97088542560000002</v>
      </c>
      <c r="F119" s="12">
        <f t="shared" si="209"/>
        <v>3.8615358816000001</v>
      </c>
      <c r="G119" s="12">
        <f t="shared" si="209"/>
        <v>0.12673485468000001</v>
      </c>
      <c r="H119" s="173">
        <f t="shared" si="187"/>
        <v>3.9405137472563125</v>
      </c>
      <c r="I119" s="12">
        <f t="shared" ref="I119:T119" si="210">I52*(41.868/1000)</f>
        <v>8.8266536280000016E-2</v>
      </c>
      <c r="J119" s="12">
        <f t="shared" si="210"/>
        <v>7.9748073000000003E-2</v>
      </c>
      <c r="K119" s="12">
        <f t="shared" si="210"/>
        <v>27.387952200000001</v>
      </c>
      <c r="L119" s="12">
        <f t="shared" si="210"/>
        <v>0.22785863508000001</v>
      </c>
      <c r="M119" s="12">
        <f t="shared" si="210"/>
        <v>9.8002520999999995E-2</v>
      </c>
      <c r="N119" s="12">
        <f t="shared" si="210"/>
        <v>3.9944625947999999</v>
      </c>
      <c r="O119" s="12">
        <f t="shared" si="210"/>
        <v>0.35653490892</v>
      </c>
      <c r="P119" s="12">
        <f t="shared" si="210"/>
        <v>7.6914446760000006</v>
      </c>
      <c r="Q119" s="12">
        <f t="shared" si="210"/>
        <v>0.62496363600000004</v>
      </c>
      <c r="R119" s="12">
        <f t="shared" si="210"/>
        <v>0.29114002368000003</v>
      </c>
      <c r="S119" s="12">
        <f t="shared" si="210"/>
        <v>0</v>
      </c>
      <c r="T119" s="12">
        <f t="shared" si="210"/>
        <v>1.6124957784000002</v>
      </c>
      <c r="U119" s="173">
        <f t="shared" si="189"/>
        <v>0</v>
      </c>
      <c r="V119" s="12">
        <f t="shared" ref="V119:AA119" si="211">V52*(41.868/1000)</f>
        <v>0.87647308560000003</v>
      </c>
      <c r="W119" s="12">
        <f t="shared" si="211"/>
        <v>5.6829948479999996E-2</v>
      </c>
      <c r="X119" s="12">
        <f t="shared" si="211"/>
        <v>0.12135816612000001</v>
      </c>
      <c r="Y119" s="12">
        <f t="shared" si="211"/>
        <v>0.12042283500000002</v>
      </c>
      <c r="Z119" s="12">
        <f t="shared" si="211"/>
        <v>0</v>
      </c>
      <c r="AA119" s="12">
        <f t="shared" si="211"/>
        <v>1.2166170912000001</v>
      </c>
      <c r="AB119" s="173">
        <f t="shared" ref="AB119" si="212">AB85*AB147</f>
        <v>0.85833735710599302</v>
      </c>
      <c r="AC119" s="12">
        <f t="shared" ref="AC119:AI119" si="213">AC52*(41.868/1000)</f>
        <v>2.3255999279999999</v>
      </c>
      <c r="AD119" s="12">
        <f t="shared" si="213"/>
        <v>0.64461647519999998</v>
      </c>
      <c r="AE119" s="12">
        <f t="shared" si="213"/>
        <v>0.18293217768</v>
      </c>
      <c r="AF119" s="12">
        <f t="shared" si="213"/>
        <v>2.0628237996000003</v>
      </c>
      <c r="AG119" s="12">
        <f t="shared" si="213"/>
        <v>0.58559934240000011</v>
      </c>
      <c r="AH119" s="12">
        <f t="shared" si="213"/>
        <v>0.13469396148000001</v>
      </c>
      <c r="AI119" s="12">
        <f t="shared" si="213"/>
        <v>3.2358563027999998</v>
      </c>
      <c r="AJ119" s="173">
        <f t="shared" si="193"/>
        <v>2.5512544274300299E-2</v>
      </c>
      <c r="AK119" s="173">
        <f t="shared" si="193"/>
        <v>0.14866044911862733</v>
      </c>
      <c r="AL119" s="173">
        <f t="shared" si="193"/>
        <v>0</v>
      </c>
      <c r="AM119" s="173">
        <f t="shared" si="193"/>
        <v>0.19822935393414978</v>
      </c>
      <c r="AN119" s="173">
        <f t="shared" si="193"/>
        <v>0.27207811575016128</v>
      </c>
      <c r="AO119" s="173">
        <f t="shared" si="193"/>
        <v>9.1011866085669343E-2</v>
      </c>
    </row>
    <row r="120" spans="1:41" x14ac:dyDescent="0.25">
      <c r="A120" s="15"/>
      <c r="B120" s="15"/>
      <c r="C120" s="244" t="s">
        <v>51</v>
      </c>
      <c r="D120" s="245"/>
      <c r="E120" s="12">
        <f t="shared" ref="E120:G120" si="214">E53*(41.868/1000)</f>
        <v>0.10096300728</v>
      </c>
      <c r="F120" s="12">
        <f t="shared" si="214"/>
        <v>0.89160836760000006</v>
      </c>
      <c r="G120" s="12">
        <f t="shared" si="214"/>
        <v>3.5568080171999999E-2</v>
      </c>
      <c r="H120" s="173">
        <f t="shared" si="187"/>
        <v>0</v>
      </c>
      <c r="I120" s="12">
        <f t="shared" ref="I120:T120" si="215">I53*(41.868/1000)</f>
        <v>0</v>
      </c>
      <c r="J120" s="12">
        <f t="shared" si="215"/>
        <v>0</v>
      </c>
      <c r="K120" s="12">
        <f t="shared" si="215"/>
        <v>1.8089320607999999</v>
      </c>
      <c r="L120" s="12">
        <f t="shared" si="215"/>
        <v>1.9380822804000001E-2</v>
      </c>
      <c r="M120" s="12">
        <f t="shared" si="215"/>
        <v>2.5494597504E-3</v>
      </c>
      <c r="N120" s="12">
        <f t="shared" si="215"/>
        <v>1.7730721188</v>
      </c>
      <c r="O120" s="12">
        <f t="shared" si="215"/>
        <v>0</v>
      </c>
      <c r="P120" s="12">
        <f t="shared" si="215"/>
        <v>3.0122518752</v>
      </c>
      <c r="Q120" s="12">
        <f t="shared" si="215"/>
        <v>8.9421255720000009E-2</v>
      </c>
      <c r="R120" s="12">
        <f t="shared" si="215"/>
        <v>3.5045358192000005E-2</v>
      </c>
      <c r="S120" s="12">
        <f t="shared" si="215"/>
        <v>5.1027462359999998E-2</v>
      </c>
      <c r="T120" s="12">
        <f t="shared" si="215"/>
        <v>2.5200767879999999E-2</v>
      </c>
      <c r="U120" s="173">
        <f t="shared" si="189"/>
        <v>2.7686266473939511E-3</v>
      </c>
      <c r="V120" s="12">
        <f t="shared" ref="V120:AA120" si="216">V53*(41.868/1000)</f>
        <v>5.1274483560000004</v>
      </c>
      <c r="W120" s="12">
        <f t="shared" si="216"/>
        <v>0</v>
      </c>
      <c r="X120" s="12">
        <f t="shared" si="216"/>
        <v>7.8507105480000006E-2</v>
      </c>
      <c r="Y120" s="12">
        <f t="shared" si="216"/>
        <v>5.3537030280000012E-3</v>
      </c>
      <c r="Z120" s="12">
        <f t="shared" si="216"/>
        <v>2.2162867668000002E-2</v>
      </c>
      <c r="AA120" s="12">
        <f t="shared" si="216"/>
        <v>0.21587852556000003</v>
      </c>
      <c r="AB120" s="173">
        <f t="shared" ref="AB120" si="217">AB86*AB148</f>
        <v>2.2209200714964523E-2</v>
      </c>
      <c r="AC120" s="12">
        <f t="shared" ref="AC120:AI120" si="218">AC53*(41.868/1000)</f>
        <v>0.24068238480000001</v>
      </c>
      <c r="AD120" s="12">
        <f t="shared" si="218"/>
        <v>0.12290100192</v>
      </c>
      <c r="AE120" s="12">
        <f t="shared" si="218"/>
        <v>5.2369750440000008E-2</v>
      </c>
      <c r="AF120" s="12">
        <f t="shared" si="218"/>
        <v>1.8221288544E-2</v>
      </c>
      <c r="AG120" s="12">
        <f t="shared" si="218"/>
        <v>0.28723080851999999</v>
      </c>
      <c r="AH120" s="12">
        <f t="shared" si="218"/>
        <v>4.7188166760000004E-2</v>
      </c>
      <c r="AI120" s="12">
        <f t="shared" si="218"/>
        <v>0</v>
      </c>
      <c r="AJ120" s="173">
        <f t="shared" si="193"/>
        <v>4.9180807365522897E-2</v>
      </c>
      <c r="AK120" s="173">
        <f t="shared" si="193"/>
        <v>0</v>
      </c>
      <c r="AL120" s="173">
        <f t="shared" si="193"/>
        <v>0</v>
      </c>
      <c r="AM120" s="173">
        <f t="shared" si="193"/>
        <v>1.3656070583416767E-2</v>
      </c>
      <c r="AN120" s="173">
        <f t="shared" si="193"/>
        <v>1.3801864931282423E-2</v>
      </c>
      <c r="AO120" s="173">
        <f t="shared" si="193"/>
        <v>2.6825674026121779E-2</v>
      </c>
    </row>
    <row r="121" spans="1:41" x14ac:dyDescent="0.25">
      <c r="A121" s="15"/>
      <c r="B121" s="15"/>
      <c r="C121" s="244" t="s">
        <v>53</v>
      </c>
      <c r="D121" s="245"/>
      <c r="E121" s="12">
        <f t="shared" ref="E121:G121" si="219">E54*(41.868/1000)</f>
        <v>2.4899904432</v>
      </c>
      <c r="F121" s="12">
        <f t="shared" si="219"/>
        <v>3.7004194439999999E-2</v>
      </c>
      <c r="G121" s="12">
        <f t="shared" si="219"/>
        <v>0.15800941332000001</v>
      </c>
      <c r="H121" s="173">
        <f t="shared" si="187"/>
        <v>0.23396</v>
      </c>
      <c r="I121" s="12">
        <f t="shared" ref="I121:T121" si="220">I54*(41.868/1000)</f>
        <v>0.38200656276</v>
      </c>
      <c r="J121" s="12">
        <f t="shared" si="220"/>
        <v>8.0009748000000006E-2</v>
      </c>
      <c r="K121" s="12">
        <f t="shared" si="220"/>
        <v>0.58698936000000002</v>
      </c>
      <c r="L121" s="12">
        <f t="shared" si="220"/>
        <v>7.3986617520000006E-2</v>
      </c>
      <c r="M121" s="12">
        <f t="shared" si="220"/>
        <v>0</v>
      </c>
      <c r="N121" s="12">
        <f t="shared" si="220"/>
        <v>1.2000122424000002</v>
      </c>
      <c r="O121" s="12">
        <f t="shared" si="220"/>
        <v>0</v>
      </c>
      <c r="P121" s="12">
        <f t="shared" si="220"/>
        <v>0.69500880000000009</v>
      </c>
      <c r="Q121" s="12">
        <f t="shared" si="220"/>
        <v>0.15301581696000002</v>
      </c>
      <c r="R121" s="12">
        <f t="shared" si="220"/>
        <v>0</v>
      </c>
      <c r="S121" s="12">
        <f t="shared" si="220"/>
        <v>6.9932120400000011E-3</v>
      </c>
      <c r="T121" s="12">
        <f t="shared" si="220"/>
        <v>7.9972066800000005E-3</v>
      </c>
      <c r="U121" s="173">
        <f t="shared" si="189"/>
        <v>0</v>
      </c>
      <c r="V121" s="12">
        <f t="shared" ref="V121:AA121" si="221">V54*(41.868/1000)</f>
        <v>1.1229918696000001</v>
      </c>
      <c r="W121" s="12">
        <f t="shared" si="221"/>
        <v>0</v>
      </c>
      <c r="X121" s="12">
        <f t="shared" si="221"/>
        <v>0</v>
      </c>
      <c r="Y121" s="12">
        <f t="shared" si="221"/>
        <v>0</v>
      </c>
      <c r="Z121" s="12">
        <f t="shared" si="221"/>
        <v>0</v>
      </c>
      <c r="AA121" s="12">
        <f t="shared" si="221"/>
        <v>0.13598768268</v>
      </c>
      <c r="AB121" s="173">
        <f t="shared" ref="AB121" si="222">AB87*AB149</f>
        <v>0</v>
      </c>
      <c r="AC121" s="12">
        <f t="shared" ref="AC121:AI121" si="223">AC54*(41.868/1000)</f>
        <v>9.9980784000000003E-2</v>
      </c>
      <c r="AD121" s="12">
        <f t="shared" si="223"/>
        <v>0.97601844240000013</v>
      </c>
      <c r="AE121" s="12">
        <f t="shared" si="223"/>
        <v>3.0144959999999998E-3</v>
      </c>
      <c r="AF121" s="12">
        <f t="shared" si="223"/>
        <v>0</v>
      </c>
      <c r="AG121" s="12">
        <f t="shared" si="223"/>
        <v>0</v>
      </c>
      <c r="AH121" s="12">
        <f t="shared" si="223"/>
        <v>1.004832E-3</v>
      </c>
      <c r="AI121" s="12">
        <f t="shared" si="223"/>
        <v>0</v>
      </c>
      <c r="AJ121" s="173">
        <f t="shared" si="193"/>
        <v>0.19694999999999999</v>
      </c>
      <c r="AK121" s="173">
        <f t="shared" si="193"/>
        <v>0</v>
      </c>
      <c r="AL121" s="173">
        <f t="shared" si="193"/>
        <v>0</v>
      </c>
      <c r="AM121" s="173">
        <f t="shared" si="193"/>
        <v>0</v>
      </c>
      <c r="AN121" s="173">
        <f t="shared" si="193"/>
        <v>0</v>
      </c>
      <c r="AO121" s="173">
        <f t="shared" si="193"/>
        <v>1.7999999999999999E-2</v>
      </c>
    </row>
    <row r="122" spans="1:41" x14ac:dyDescent="0.25">
      <c r="A122" s="15"/>
      <c r="B122" s="14"/>
      <c r="C122" s="244" t="s">
        <v>43</v>
      </c>
      <c r="D122" s="245"/>
      <c r="E122" s="12">
        <f t="shared" ref="E122:G122" si="224">E55*(41.868/1000)</f>
        <v>0</v>
      </c>
      <c r="F122" s="12">
        <f t="shared" si="224"/>
        <v>0</v>
      </c>
      <c r="G122" s="12">
        <f t="shared" si="224"/>
        <v>0</v>
      </c>
      <c r="H122" s="173">
        <f t="shared" si="187"/>
        <v>0</v>
      </c>
      <c r="I122" s="12">
        <f t="shared" ref="I122:T122" si="225">I55*(41.868/1000)</f>
        <v>0</v>
      </c>
      <c r="J122" s="12">
        <f t="shared" si="225"/>
        <v>0</v>
      </c>
      <c r="K122" s="12">
        <f t="shared" si="225"/>
        <v>0</v>
      </c>
      <c r="L122" s="12">
        <f t="shared" si="225"/>
        <v>0</v>
      </c>
      <c r="M122" s="12">
        <f t="shared" si="225"/>
        <v>0</v>
      </c>
      <c r="N122" s="12">
        <f t="shared" si="225"/>
        <v>0</v>
      </c>
      <c r="O122" s="12">
        <f t="shared" si="225"/>
        <v>0</v>
      </c>
      <c r="P122" s="12">
        <f t="shared" si="225"/>
        <v>0</v>
      </c>
      <c r="Q122" s="12">
        <f t="shared" si="225"/>
        <v>0</v>
      </c>
      <c r="R122" s="12">
        <f t="shared" si="225"/>
        <v>0</v>
      </c>
      <c r="S122" s="12">
        <f t="shared" si="225"/>
        <v>0</v>
      </c>
      <c r="T122" s="12">
        <f t="shared" si="225"/>
        <v>0</v>
      </c>
      <c r="U122" s="173">
        <f t="shared" si="189"/>
        <v>0</v>
      </c>
      <c r="V122" s="12">
        <f t="shared" ref="V122:AA122" si="226">V55*(41.868/1000)</f>
        <v>0</v>
      </c>
      <c r="W122" s="12">
        <f t="shared" si="226"/>
        <v>0</v>
      </c>
      <c r="X122" s="12">
        <f t="shared" si="226"/>
        <v>0</v>
      </c>
      <c r="Y122" s="12">
        <f t="shared" si="226"/>
        <v>0</v>
      </c>
      <c r="Z122" s="12">
        <f t="shared" si="226"/>
        <v>0</v>
      </c>
      <c r="AA122" s="12">
        <f t="shared" si="226"/>
        <v>0</v>
      </c>
      <c r="AB122" s="173">
        <f t="shared" ref="AB122" si="227">AB88*AB150</f>
        <v>0</v>
      </c>
      <c r="AC122" s="12">
        <f t="shared" ref="AC122:AI122" si="228">AC55*(41.868/1000)</f>
        <v>2.0300830236</v>
      </c>
      <c r="AD122" s="12">
        <f t="shared" si="228"/>
        <v>0</v>
      </c>
      <c r="AE122" s="12">
        <f t="shared" si="228"/>
        <v>0</v>
      </c>
      <c r="AF122" s="12">
        <f t="shared" si="228"/>
        <v>0</v>
      </c>
      <c r="AG122" s="12">
        <f t="shared" si="228"/>
        <v>0</v>
      </c>
      <c r="AH122" s="12">
        <f t="shared" si="228"/>
        <v>0.28761683148</v>
      </c>
      <c r="AI122" s="12">
        <f t="shared" si="228"/>
        <v>0</v>
      </c>
      <c r="AJ122" s="173">
        <f t="shared" si="193"/>
        <v>1.9686000000000002E-2</v>
      </c>
      <c r="AK122" s="173">
        <f t="shared" si="193"/>
        <v>0</v>
      </c>
      <c r="AL122" s="173">
        <f t="shared" si="193"/>
        <v>0</v>
      </c>
      <c r="AM122" s="173">
        <f t="shared" si="193"/>
        <v>0</v>
      </c>
      <c r="AN122" s="173">
        <f t="shared" si="193"/>
        <v>0</v>
      </c>
      <c r="AO122" s="173">
        <f t="shared" si="193"/>
        <v>0</v>
      </c>
    </row>
    <row r="123" spans="1:41" ht="14.45" customHeight="1" x14ac:dyDescent="0.25">
      <c r="A123" s="15"/>
      <c r="B123" s="13" t="s">
        <v>66</v>
      </c>
      <c r="C123" s="246"/>
      <c r="D123" s="247"/>
      <c r="E123" s="16">
        <f t="shared" ref="E123:G123" si="229">E56*(41.868/1000)</f>
        <v>53.995066200000004</v>
      </c>
      <c r="F123" s="16">
        <f t="shared" si="229"/>
        <v>108.63992376000002</v>
      </c>
      <c r="G123" s="16">
        <f t="shared" si="229"/>
        <v>10.220564952</v>
      </c>
      <c r="H123" s="172">
        <f>SUM(H124:H131)</f>
        <v>64.287066678060228</v>
      </c>
      <c r="I123" s="16">
        <f t="shared" ref="I123:T123" si="230">I56*(41.868/1000)</f>
        <v>2.2239946656000003</v>
      </c>
      <c r="J123" s="16">
        <f t="shared" si="230"/>
        <v>59.509081799999997</v>
      </c>
      <c r="K123" s="16">
        <f t="shared" si="230"/>
        <v>591.41480760000002</v>
      </c>
      <c r="L123" s="16">
        <f t="shared" si="230"/>
        <v>41.981043600000007</v>
      </c>
      <c r="M123" s="16">
        <f t="shared" si="230"/>
        <v>7.9586881200000006</v>
      </c>
      <c r="N123" s="16">
        <f t="shared" si="230"/>
        <v>93.208216319999991</v>
      </c>
      <c r="O123" s="16">
        <f t="shared" si="230"/>
        <v>71.516824200000002</v>
      </c>
      <c r="P123" s="16">
        <f t="shared" si="230"/>
        <v>443.39468039999997</v>
      </c>
      <c r="Q123" s="16">
        <f t="shared" si="230"/>
        <v>17.042997420000003</v>
      </c>
      <c r="R123" s="16">
        <f t="shared" si="230"/>
        <v>8.3074904279999995</v>
      </c>
      <c r="S123" s="16">
        <f t="shared" si="230"/>
        <v>58.402091880000008</v>
      </c>
      <c r="T123" s="16">
        <f t="shared" si="230"/>
        <v>28.231885476000002</v>
      </c>
      <c r="U123" s="172">
        <f>SUM(U124:U131)</f>
        <v>6.1502506560755554</v>
      </c>
      <c r="V123" s="16">
        <f t="shared" ref="V123:AA123" si="231">V56*(41.868/1000)</f>
        <v>248.62767516000002</v>
      </c>
      <c r="W123" s="16">
        <f t="shared" si="231"/>
        <v>9.1421708759999998</v>
      </c>
      <c r="X123" s="16">
        <f t="shared" si="231"/>
        <v>8.9584540920000002</v>
      </c>
      <c r="Y123" s="16">
        <f t="shared" si="231"/>
        <v>11.452112172</v>
      </c>
      <c r="Z123" s="16">
        <f t="shared" si="231"/>
        <v>0.17093113416000003</v>
      </c>
      <c r="AA123" s="16">
        <f t="shared" si="231"/>
        <v>224.91866412000002</v>
      </c>
      <c r="AB123" s="172">
        <f>SUM(AB124:AB131)</f>
        <v>45.422771136906974</v>
      </c>
      <c r="AC123" s="16">
        <f t="shared" ref="AC123:AI123" si="232">AC56*(41.868/1000)</f>
        <v>135.14697323999999</v>
      </c>
      <c r="AD123" s="16">
        <f t="shared" si="232"/>
        <v>17.604740376000002</v>
      </c>
      <c r="AE123" s="16">
        <f t="shared" si="232"/>
        <v>26.951185224</v>
      </c>
      <c r="AF123" s="16">
        <f t="shared" si="232"/>
        <v>105.11631288</v>
      </c>
      <c r="AG123" s="16">
        <f t="shared" si="232"/>
        <v>7.7328939960000005</v>
      </c>
      <c r="AH123" s="16">
        <f t="shared" si="232"/>
        <v>43.873477200000004</v>
      </c>
      <c r="AI123" s="16">
        <f t="shared" si="232"/>
        <v>216.16950816000002</v>
      </c>
      <c r="AJ123" s="172">
        <f>SUM(AJ124:AJ131)</f>
        <v>0.99488873274252865</v>
      </c>
      <c r="AK123" s="172">
        <f t="shared" ref="AK123:AO123" si="233">SUM(AK124:AK131)</f>
        <v>4.368947620695085</v>
      </c>
      <c r="AL123" s="172">
        <f t="shared" si="233"/>
        <v>1.2861155959422286E-2</v>
      </c>
      <c r="AM123" s="172">
        <f t="shared" si="233"/>
        <v>2.5449468306347436</v>
      </c>
      <c r="AN123" s="172">
        <f t="shared" si="233"/>
        <v>11.747377065718574</v>
      </c>
      <c r="AO123" s="172">
        <f t="shared" si="233"/>
        <v>1.0355668220592165</v>
      </c>
    </row>
    <row r="124" spans="1:41" ht="14.45" customHeight="1" x14ac:dyDescent="0.25">
      <c r="A124" s="15"/>
      <c r="B124" s="15"/>
      <c r="C124" s="244" t="s">
        <v>63</v>
      </c>
      <c r="D124" s="245"/>
      <c r="E124" s="12">
        <f t="shared" ref="E124:G124" si="234">E57*(41.868/1000)</f>
        <v>1.5292789416000001</v>
      </c>
      <c r="F124" s="12">
        <f t="shared" si="234"/>
        <v>2.3625233172E-2</v>
      </c>
      <c r="G124" s="12">
        <f t="shared" si="234"/>
        <v>0.143586306</v>
      </c>
      <c r="H124" s="173">
        <f t="shared" ref="H124:H131" si="235">H90*H152</f>
        <v>5.8584401563361936</v>
      </c>
      <c r="I124" s="12">
        <f t="shared" ref="I124:T124" si="236">I57*(41.868/1000)</f>
        <v>8.1857382840000006E-2</v>
      </c>
      <c r="J124" s="12">
        <f t="shared" si="236"/>
        <v>0.76109743800000007</v>
      </c>
      <c r="K124" s="12">
        <f t="shared" si="236"/>
        <v>0</v>
      </c>
      <c r="L124" s="12">
        <f t="shared" si="236"/>
        <v>0.61552240199999997</v>
      </c>
      <c r="M124" s="12">
        <f t="shared" si="236"/>
        <v>0.32290234452</v>
      </c>
      <c r="N124" s="12">
        <f t="shared" si="236"/>
        <v>1.3809615516</v>
      </c>
      <c r="O124" s="12">
        <f t="shared" si="236"/>
        <v>1.5759701352</v>
      </c>
      <c r="P124" s="12">
        <f t="shared" si="236"/>
        <v>10.982939364</v>
      </c>
      <c r="Q124" s="12">
        <f t="shared" si="236"/>
        <v>0</v>
      </c>
      <c r="R124" s="12">
        <f t="shared" si="236"/>
        <v>4.9188201120000011E-2</v>
      </c>
      <c r="S124" s="12">
        <f t="shared" si="236"/>
        <v>2.2517824572</v>
      </c>
      <c r="T124" s="12">
        <f t="shared" si="236"/>
        <v>0.20482328016000001</v>
      </c>
      <c r="U124" s="173">
        <f t="shared" ref="U124:U131" si="237">U90*U152</f>
        <v>0</v>
      </c>
      <c r="V124" s="12">
        <f t="shared" ref="V124:AA124" si="238">V57*(41.868/1000)</f>
        <v>0</v>
      </c>
      <c r="W124" s="12">
        <f t="shared" si="238"/>
        <v>0.5528962476</v>
      </c>
      <c r="X124" s="12">
        <f t="shared" si="238"/>
        <v>0</v>
      </c>
      <c r="Y124" s="12">
        <f t="shared" si="238"/>
        <v>1.5502673700000003</v>
      </c>
      <c r="Z124" s="12">
        <f t="shared" si="238"/>
        <v>0</v>
      </c>
      <c r="AA124" s="12">
        <f t="shared" si="238"/>
        <v>0.1908950526</v>
      </c>
      <c r="AB124" s="173">
        <f t="shared" ref="AB124" si="239">AB90*AB152</f>
        <v>0.61029261108312316</v>
      </c>
      <c r="AC124" s="12">
        <f t="shared" ref="AC124:AI124" si="240">AC57*(41.868/1000)</f>
        <v>3.3886451952000005</v>
      </c>
      <c r="AD124" s="12">
        <f t="shared" si="240"/>
        <v>0</v>
      </c>
      <c r="AE124" s="12">
        <f t="shared" si="240"/>
        <v>0</v>
      </c>
      <c r="AF124" s="12">
        <f t="shared" si="240"/>
        <v>0.76141982159999999</v>
      </c>
      <c r="AG124" s="12">
        <f t="shared" si="240"/>
        <v>0</v>
      </c>
      <c r="AH124" s="12">
        <f t="shared" si="240"/>
        <v>0.28880504532000001</v>
      </c>
      <c r="AI124" s="12">
        <f t="shared" si="240"/>
        <v>0.81486432360000016</v>
      </c>
      <c r="AJ124" s="173">
        <f t="shared" ref="AJ124:AO131" si="241">AJ90*AJ152</f>
        <v>0.22604039999999997</v>
      </c>
      <c r="AK124" s="173">
        <f t="shared" si="241"/>
        <v>0</v>
      </c>
      <c r="AL124" s="173">
        <f t="shared" si="241"/>
        <v>0</v>
      </c>
      <c r="AM124" s="173">
        <f t="shared" si="241"/>
        <v>0.20555999999999996</v>
      </c>
      <c r="AN124" s="173">
        <f t="shared" si="241"/>
        <v>0.28620000000000001</v>
      </c>
      <c r="AO124" s="173">
        <f t="shared" si="241"/>
        <v>9.1069199999999989E-2</v>
      </c>
    </row>
    <row r="125" spans="1:41" ht="14.45" customHeight="1" x14ac:dyDescent="0.25">
      <c r="A125" s="15"/>
      <c r="B125" s="15"/>
      <c r="C125" s="244" t="s">
        <v>67</v>
      </c>
      <c r="D125" s="245"/>
      <c r="E125" s="12">
        <f t="shared" ref="E125:G125" si="242">E58*(41.868/1000)</f>
        <v>22.87269774</v>
      </c>
      <c r="F125" s="12">
        <f t="shared" si="242"/>
        <v>3.3426364500000005</v>
      </c>
      <c r="G125" s="12">
        <f t="shared" si="242"/>
        <v>2.9849371919999999</v>
      </c>
      <c r="H125" s="173">
        <f t="shared" si="235"/>
        <v>3.1271489958170791</v>
      </c>
      <c r="I125" s="12">
        <f t="shared" ref="I125:T125" si="243">I58*(41.868/1000)</f>
        <v>0</v>
      </c>
      <c r="J125" s="12">
        <f t="shared" si="243"/>
        <v>12.334940820000002</v>
      </c>
      <c r="K125" s="12">
        <f t="shared" si="243"/>
        <v>106.69724856000001</v>
      </c>
      <c r="L125" s="12">
        <f t="shared" si="243"/>
        <v>27.021607200000002</v>
      </c>
      <c r="M125" s="12">
        <f t="shared" si="243"/>
        <v>3.8236034736</v>
      </c>
      <c r="N125" s="12">
        <f t="shared" si="243"/>
        <v>0</v>
      </c>
      <c r="O125" s="12">
        <f t="shared" si="243"/>
        <v>34.848913535999998</v>
      </c>
      <c r="P125" s="12">
        <f t="shared" si="243"/>
        <v>37.509666804000005</v>
      </c>
      <c r="Q125" s="12">
        <f t="shared" si="243"/>
        <v>0</v>
      </c>
      <c r="R125" s="12">
        <f t="shared" si="243"/>
        <v>1.2998967299999999</v>
      </c>
      <c r="S125" s="12">
        <f t="shared" si="243"/>
        <v>6.3084190320000006</v>
      </c>
      <c r="T125" s="12">
        <f t="shared" si="243"/>
        <v>0</v>
      </c>
      <c r="U125" s="173">
        <f t="shared" si="237"/>
        <v>1.3827353443674899</v>
      </c>
      <c r="V125" s="12">
        <f t="shared" ref="V125:AA125" si="244">V58*(41.868/1000)</f>
        <v>2.3271992856000003</v>
      </c>
      <c r="W125" s="12">
        <f t="shared" si="244"/>
        <v>5.3908399440000005</v>
      </c>
      <c r="X125" s="12">
        <f t="shared" si="244"/>
        <v>0.83321925480000003</v>
      </c>
      <c r="Y125" s="12">
        <f t="shared" si="244"/>
        <v>4.6053125279999998</v>
      </c>
      <c r="Z125" s="12">
        <f t="shared" si="244"/>
        <v>0</v>
      </c>
      <c r="AA125" s="12">
        <f t="shared" si="244"/>
        <v>17.299229580000002</v>
      </c>
      <c r="AB125" s="173">
        <f t="shared" ref="AB125" si="245">AB91*AB153</f>
        <v>8.0542034360385717</v>
      </c>
      <c r="AC125" s="12">
        <f t="shared" ref="AC125:AI125" si="246">AC58*(41.868/1000)</f>
        <v>25.748275715999998</v>
      </c>
      <c r="AD125" s="12">
        <f t="shared" si="246"/>
        <v>0.32908164264</v>
      </c>
      <c r="AE125" s="12">
        <f t="shared" si="246"/>
        <v>5.4594197279999994</v>
      </c>
      <c r="AF125" s="12">
        <f t="shared" si="246"/>
        <v>44.58983868</v>
      </c>
      <c r="AG125" s="12">
        <f t="shared" si="246"/>
        <v>1.1433941460000001</v>
      </c>
      <c r="AH125" s="12">
        <f t="shared" si="246"/>
        <v>7.2036406080000006</v>
      </c>
      <c r="AI125" s="12">
        <f t="shared" si="246"/>
        <v>11.618411867999999</v>
      </c>
      <c r="AJ125" s="173">
        <f t="shared" si="241"/>
        <v>0</v>
      </c>
      <c r="AK125" s="173">
        <f t="shared" si="241"/>
        <v>1.6996733280000005</v>
      </c>
      <c r="AL125" s="173">
        <f t="shared" si="241"/>
        <v>0</v>
      </c>
      <c r="AM125" s="173">
        <f t="shared" si="241"/>
        <v>0.37060000000000004</v>
      </c>
      <c r="AN125" s="173">
        <f t="shared" si="241"/>
        <v>2.6098400000000002</v>
      </c>
      <c r="AO125" s="173">
        <f t="shared" si="241"/>
        <v>5.3720000000000004E-2</v>
      </c>
    </row>
    <row r="126" spans="1:41" x14ac:dyDescent="0.25">
      <c r="A126" s="15"/>
      <c r="B126" s="15"/>
      <c r="C126" s="244" t="s">
        <v>52</v>
      </c>
      <c r="D126" s="245"/>
      <c r="E126" s="12">
        <f t="shared" ref="E126:G126" si="247">E59*(41.868/1000)</f>
        <v>7.4629291320000002</v>
      </c>
      <c r="F126" s="12">
        <f t="shared" si="247"/>
        <v>23.335087932000004</v>
      </c>
      <c r="G126" s="12">
        <f t="shared" si="247"/>
        <v>3.9892290948000002</v>
      </c>
      <c r="H126" s="173">
        <f t="shared" si="235"/>
        <v>11.45091985622717</v>
      </c>
      <c r="I126" s="12">
        <f t="shared" ref="I126:T126" si="248">I59*(41.868/1000)</f>
        <v>1.5552036072000002</v>
      </c>
      <c r="J126" s="12">
        <f t="shared" si="248"/>
        <v>11.636038296000002</v>
      </c>
      <c r="K126" s="12">
        <f t="shared" si="248"/>
        <v>60.845927039999999</v>
      </c>
      <c r="L126" s="12">
        <f t="shared" si="248"/>
        <v>6.9650348760000007</v>
      </c>
      <c r="M126" s="12">
        <f t="shared" si="248"/>
        <v>2.4964129944</v>
      </c>
      <c r="N126" s="12">
        <f t="shared" si="248"/>
        <v>44.229773880000003</v>
      </c>
      <c r="O126" s="12">
        <f t="shared" si="248"/>
        <v>26.800627895999998</v>
      </c>
      <c r="P126" s="12">
        <f t="shared" si="248"/>
        <v>143.20781928000002</v>
      </c>
      <c r="Q126" s="12">
        <f t="shared" si="248"/>
        <v>10.832758848000001</v>
      </c>
      <c r="R126" s="12">
        <f t="shared" si="248"/>
        <v>2.0275207019999999</v>
      </c>
      <c r="S126" s="12">
        <f t="shared" si="248"/>
        <v>6.8164872120000002</v>
      </c>
      <c r="T126" s="12">
        <f t="shared" si="248"/>
        <v>7.1874376920000005</v>
      </c>
      <c r="U126" s="173">
        <f t="shared" si="237"/>
        <v>0.2203153117080654</v>
      </c>
      <c r="V126" s="12">
        <f t="shared" ref="V126:AA126" si="249">V59*(41.868/1000)</f>
        <v>43.908646320000003</v>
      </c>
      <c r="W126" s="12">
        <f t="shared" si="249"/>
        <v>1.3082242752000002</v>
      </c>
      <c r="X126" s="12">
        <f t="shared" si="249"/>
        <v>2.3913452484000004</v>
      </c>
      <c r="Y126" s="12">
        <f t="shared" si="249"/>
        <v>1.5355089</v>
      </c>
      <c r="Z126" s="12">
        <f t="shared" si="249"/>
        <v>0.17093113416000003</v>
      </c>
      <c r="AA126" s="12">
        <f t="shared" si="249"/>
        <v>33.517678608000004</v>
      </c>
      <c r="AB126" s="173">
        <f t="shared" ref="AB126" si="250">AB92*AB154</f>
        <v>30.797387114590105</v>
      </c>
      <c r="AC126" s="12">
        <f t="shared" ref="AC126:AI126" si="251">AC59*(41.868/1000)</f>
        <v>32.310163620000004</v>
      </c>
      <c r="AD126" s="12">
        <f t="shared" si="251"/>
        <v>8.0399120400000008</v>
      </c>
      <c r="AE126" s="12">
        <f t="shared" si="251"/>
        <v>3.8371687055999999</v>
      </c>
      <c r="AF126" s="12">
        <f t="shared" si="251"/>
        <v>45.895701600000002</v>
      </c>
      <c r="AG126" s="12">
        <f t="shared" si="251"/>
        <v>1.4019625404000002</v>
      </c>
      <c r="AH126" s="12">
        <f t="shared" si="251"/>
        <v>8.2940926680000011</v>
      </c>
      <c r="AI126" s="12">
        <f t="shared" si="251"/>
        <v>74.404041480000004</v>
      </c>
      <c r="AJ126" s="173">
        <f t="shared" si="241"/>
        <v>0.57921635755797718</v>
      </c>
      <c r="AK126" s="173">
        <f t="shared" si="241"/>
        <v>0.10623335240806653</v>
      </c>
      <c r="AL126" s="173">
        <f t="shared" si="241"/>
        <v>1.2861155959422286E-2</v>
      </c>
      <c r="AM126" s="173">
        <f t="shared" si="241"/>
        <v>0.58206277031396225</v>
      </c>
      <c r="AN126" s="173">
        <f t="shared" si="241"/>
        <v>1.2709778901159143</v>
      </c>
      <c r="AO126" s="173">
        <f t="shared" si="241"/>
        <v>0.19675971758232916</v>
      </c>
    </row>
    <row r="127" spans="1:41" x14ac:dyDescent="0.25">
      <c r="A127" s="15"/>
      <c r="B127" s="15"/>
      <c r="C127" s="244" t="s">
        <v>76</v>
      </c>
      <c r="D127" s="245"/>
      <c r="E127" s="12">
        <f t="shared" ref="E127:G127" si="252">E60*(41.868/1000)</f>
        <v>15.5204676</v>
      </c>
      <c r="F127" s="12">
        <f t="shared" si="252"/>
        <v>57.201736320000002</v>
      </c>
      <c r="G127" s="12">
        <f t="shared" si="252"/>
        <v>1.2372119604</v>
      </c>
      <c r="H127" s="173">
        <f t="shared" si="235"/>
        <v>14.66051903753433</v>
      </c>
      <c r="I127" s="12">
        <f t="shared" ref="I127:T127" si="253">I60*(41.868/1000)</f>
        <v>3.4481270628000005E-3</v>
      </c>
      <c r="J127" s="12">
        <f t="shared" si="253"/>
        <v>33.589984644000005</v>
      </c>
      <c r="K127" s="12">
        <f t="shared" si="253"/>
        <v>222.72143148000001</v>
      </c>
      <c r="L127" s="12">
        <f t="shared" si="253"/>
        <v>5.9339935080000004</v>
      </c>
      <c r="M127" s="12">
        <f t="shared" si="253"/>
        <v>0.630573948</v>
      </c>
      <c r="N127" s="12">
        <f t="shared" si="253"/>
        <v>21.160840824000001</v>
      </c>
      <c r="O127" s="12">
        <f t="shared" si="253"/>
        <v>0.63910245960000001</v>
      </c>
      <c r="P127" s="12">
        <f t="shared" si="253"/>
        <v>172.90018620000001</v>
      </c>
      <c r="Q127" s="12">
        <f t="shared" si="253"/>
        <v>2.1677533812000003</v>
      </c>
      <c r="R127" s="12">
        <f t="shared" si="253"/>
        <v>2.8058551956</v>
      </c>
      <c r="S127" s="12">
        <f t="shared" si="253"/>
        <v>40.448423592000005</v>
      </c>
      <c r="T127" s="12">
        <f t="shared" si="253"/>
        <v>10.542948552</v>
      </c>
      <c r="U127" s="173">
        <f t="shared" si="237"/>
        <v>0</v>
      </c>
      <c r="V127" s="12">
        <f t="shared" ref="V127:AA127" si="254">V60*(41.868/1000)</f>
        <v>191.77595532000001</v>
      </c>
      <c r="W127" s="12">
        <f t="shared" si="254"/>
        <v>0.64732533479999999</v>
      </c>
      <c r="X127" s="12">
        <f t="shared" si="254"/>
        <v>4.4174508120000002</v>
      </c>
      <c r="Y127" s="12">
        <f t="shared" si="254"/>
        <v>2.4827598396000004</v>
      </c>
      <c r="Z127" s="12">
        <f t="shared" si="254"/>
        <v>0</v>
      </c>
      <c r="AA127" s="12">
        <f t="shared" si="254"/>
        <v>166.14729648000002</v>
      </c>
      <c r="AB127" s="173">
        <f t="shared" ref="AB127" si="255">AB93*AB155</f>
        <v>0.51850005828658974</v>
      </c>
      <c r="AC127" s="12">
        <f t="shared" ref="AC127:AI127" si="256">AC60*(41.868/1000)</f>
        <v>38.357326332</v>
      </c>
      <c r="AD127" s="12">
        <f t="shared" si="256"/>
        <v>4.7209519440000003</v>
      </c>
      <c r="AE127" s="12">
        <f t="shared" si="256"/>
        <v>16.314326748000003</v>
      </c>
      <c r="AF127" s="12">
        <f t="shared" si="256"/>
        <v>0.60280709040000002</v>
      </c>
      <c r="AG127" s="12">
        <f t="shared" si="256"/>
        <v>0.50184659519999997</v>
      </c>
      <c r="AH127" s="12">
        <f t="shared" si="256"/>
        <v>21.030296400000001</v>
      </c>
      <c r="AI127" s="12">
        <f t="shared" si="256"/>
        <v>108.12871548000001</v>
      </c>
      <c r="AJ127" s="173">
        <f t="shared" si="241"/>
        <v>0</v>
      </c>
      <c r="AK127" s="173">
        <f t="shared" si="241"/>
        <v>0</v>
      </c>
      <c r="AL127" s="173">
        <f t="shared" si="241"/>
        <v>0</v>
      </c>
      <c r="AM127" s="173">
        <f t="shared" si="241"/>
        <v>2.8804386273067063E-2</v>
      </c>
      <c r="AN127" s="173">
        <f t="shared" si="241"/>
        <v>1.3055588078267646</v>
      </c>
      <c r="AO127" s="173">
        <f t="shared" si="241"/>
        <v>0</v>
      </c>
    </row>
    <row r="128" spans="1:41" ht="14.45" customHeight="1" x14ac:dyDescent="0.25">
      <c r="A128" s="15"/>
      <c r="B128" s="15"/>
      <c r="C128" s="244" t="s">
        <v>75</v>
      </c>
      <c r="D128" s="245"/>
      <c r="E128" s="12">
        <f t="shared" ref="E128:G128" si="257">E61*(41.868/1000)</f>
        <v>6.2325960840000008</v>
      </c>
      <c r="F128" s="12">
        <f t="shared" si="257"/>
        <v>24.736744836</v>
      </c>
      <c r="G128" s="12">
        <f t="shared" si="257"/>
        <v>0.82504243440000002</v>
      </c>
      <c r="H128" s="173">
        <f t="shared" si="235"/>
        <v>28.283027632145458</v>
      </c>
      <c r="I128" s="12">
        <f t="shared" ref="I128:T128" si="258">I61*(41.868/1000)</f>
        <v>0.58348082160000003</v>
      </c>
      <c r="J128" s="12">
        <f t="shared" si="258"/>
        <v>0.51583888080000007</v>
      </c>
      <c r="K128" s="12">
        <f t="shared" si="258"/>
        <v>196.57695888000001</v>
      </c>
      <c r="L128" s="12">
        <f t="shared" si="258"/>
        <v>1.4447641968</v>
      </c>
      <c r="M128" s="12">
        <f t="shared" si="258"/>
        <v>0.63027668520000002</v>
      </c>
      <c r="N128" s="12">
        <f t="shared" si="258"/>
        <v>25.689325571999998</v>
      </c>
      <c r="O128" s="12">
        <f t="shared" si="258"/>
        <v>7.5798245880000001</v>
      </c>
      <c r="P128" s="12">
        <f t="shared" si="258"/>
        <v>77.789069280000007</v>
      </c>
      <c r="Q128" s="12">
        <f t="shared" si="258"/>
        <v>4.0424935644</v>
      </c>
      <c r="R128" s="12">
        <f t="shared" si="258"/>
        <v>1.8787260168</v>
      </c>
      <c r="S128" s="12">
        <f t="shared" si="258"/>
        <v>0</v>
      </c>
      <c r="T128" s="12">
        <f t="shared" si="258"/>
        <v>10.296639108000001</v>
      </c>
      <c r="U128" s="173">
        <f t="shared" si="237"/>
        <v>0</v>
      </c>
      <c r="V128" s="12">
        <f t="shared" ref="V128:AA128" si="259">V61*(41.868/1000)</f>
        <v>5.6188949400000006</v>
      </c>
      <c r="W128" s="12">
        <f t="shared" si="259"/>
        <v>6.4869860520000003E-2</v>
      </c>
      <c r="X128" s="12">
        <f t="shared" si="259"/>
        <v>1.2861263448</v>
      </c>
      <c r="Y128" s="12">
        <f t="shared" si="259"/>
        <v>0.77707426680000002</v>
      </c>
      <c r="Z128" s="12">
        <f t="shared" si="259"/>
        <v>0</v>
      </c>
      <c r="AA128" s="12">
        <f t="shared" si="259"/>
        <v>7.7269906080000013</v>
      </c>
      <c r="AB128" s="173">
        <f t="shared" ref="AB128" si="260">AB94*AB156</f>
        <v>5.4423879169085856</v>
      </c>
      <c r="AC128" s="12">
        <f t="shared" ref="AC128:AI128" si="261">AC61*(41.868/1000)</f>
        <v>14.956463772000001</v>
      </c>
      <c r="AD128" s="12">
        <f t="shared" si="261"/>
        <v>4.1972251319999998</v>
      </c>
      <c r="AE128" s="12">
        <f t="shared" si="261"/>
        <v>1.1908850183999999</v>
      </c>
      <c r="AF128" s="12">
        <f t="shared" si="261"/>
        <v>13.266503820000001</v>
      </c>
      <c r="AG128" s="12">
        <f t="shared" si="261"/>
        <v>4.1710115772000007</v>
      </c>
      <c r="AH128" s="12">
        <f t="shared" si="261"/>
        <v>0.87685408440000012</v>
      </c>
      <c r="AI128" s="12">
        <f t="shared" si="261"/>
        <v>20.662653492</v>
      </c>
      <c r="AJ128" s="173">
        <f t="shared" si="241"/>
        <v>0.16502447518455143</v>
      </c>
      <c r="AK128" s="173">
        <f t="shared" si="241"/>
        <v>0.96158994028701772</v>
      </c>
      <c r="AL128" s="173">
        <f t="shared" si="241"/>
        <v>0</v>
      </c>
      <c r="AM128" s="173">
        <f t="shared" si="241"/>
        <v>1.2822196740477143</v>
      </c>
      <c r="AN128" s="173">
        <f t="shared" si="241"/>
        <v>1.7599003677758942</v>
      </c>
      <c r="AO128" s="173">
        <f t="shared" si="241"/>
        <v>0.5886979044768873</v>
      </c>
    </row>
    <row r="129" spans="1:41" ht="14.45" customHeight="1" x14ac:dyDescent="0.25">
      <c r="A129" s="15"/>
      <c r="B129" s="15"/>
      <c r="C129" s="244" t="s">
        <v>68</v>
      </c>
      <c r="D129" s="245"/>
      <c r="E129" s="12">
        <f t="shared" ref="E129:G129" si="262">E62*(41.868/1000)</f>
        <v>0.26530830504000003</v>
      </c>
      <c r="F129" s="12">
        <f t="shared" si="262"/>
        <v>0</v>
      </c>
      <c r="G129" s="12">
        <f t="shared" si="262"/>
        <v>0.95019007320000004</v>
      </c>
      <c r="H129" s="173">
        <f t="shared" si="235"/>
        <v>0.90701100000000001</v>
      </c>
      <c r="I129" s="12">
        <f t="shared" ref="I129:T129" si="263">I62*(41.868/1000)</f>
        <v>0</v>
      </c>
      <c r="J129" s="12">
        <f t="shared" si="263"/>
        <v>0</v>
      </c>
      <c r="K129" s="12">
        <f t="shared" si="263"/>
        <v>0</v>
      </c>
      <c r="L129" s="12">
        <f t="shared" si="263"/>
        <v>0</v>
      </c>
      <c r="M129" s="12">
        <f t="shared" si="263"/>
        <v>0</v>
      </c>
      <c r="N129" s="12">
        <f t="shared" si="263"/>
        <v>7.6682916720000008E-2</v>
      </c>
      <c r="O129" s="12">
        <f t="shared" si="263"/>
        <v>0</v>
      </c>
      <c r="P129" s="12">
        <f t="shared" si="263"/>
        <v>1.0070719379999999</v>
      </c>
      <c r="Q129" s="12">
        <f t="shared" si="263"/>
        <v>0</v>
      </c>
      <c r="R129" s="12">
        <f t="shared" si="263"/>
        <v>0.21883984919999999</v>
      </c>
      <c r="S129" s="12">
        <f t="shared" si="263"/>
        <v>2.5140310488000002</v>
      </c>
      <c r="T129" s="12">
        <f t="shared" si="263"/>
        <v>0</v>
      </c>
      <c r="U129" s="173">
        <f t="shared" si="237"/>
        <v>4.5472000000000001</v>
      </c>
      <c r="V129" s="12">
        <f t="shared" ref="V129:AA129" si="264">V62*(41.868/1000)</f>
        <v>2.5156722744</v>
      </c>
      <c r="W129" s="12">
        <f t="shared" si="264"/>
        <v>0</v>
      </c>
      <c r="X129" s="12">
        <f t="shared" si="264"/>
        <v>0</v>
      </c>
      <c r="Y129" s="12">
        <f t="shared" si="264"/>
        <v>0</v>
      </c>
      <c r="Z129" s="12">
        <f t="shared" si="264"/>
        <v>0</v>
      </c>
      <c r="AA129" s="12">
        <f t="shared" si="264"/>
        <v>0</v>
      </c>
      <c r="AB129" s="173">
        <f t="shared" ref="AB129" si="265">AB95*AB157</f>
        <v>0</v>
      </c>
      <c r="AC129" s="12">
        <f t="shared" ref="AC129:AI129" si="266">AC62*(41.868/1000)</f>
        <v>9.6257462760000009E-2</v>
      </c>
      <c r="AD129" s="12">
        <f t="shared" si="266"/>
        <v>0.31756794263999999</v>
      </c>
      <c r="AE129" s="12">
        <f t="shared" si="266"/>
        <v>0.13655080728000002</v>
      </c>
      <c r="AF129" s="12">
        <f t="shared" si="266"/>
        <v>0</v>
      </c>
      <c r="AG129" s="12">
        <f t="shared" si="266"/>
        <v>0.33995183148000002</v>
      </c>
      <c r="AH129" s="12">
        <f t="shared" si="266"/>
        <v>3.6865192680000006E-2</v>
      </c>
      <c r="AI129" s="12">
        <f t="shared" si="266"/>
        <v>2.6058936276000002E-2</v>
      </c>
      <c r="AJ129" s="173">
        <f t="shared" si="241"/>
        <v>0</v>
      </c>
      <c r="AK129" s="173">
        <f t="shared" si="241"/>
        <v>0</v>
      </c>
      <c r="AL129" s="173">
        <f t="shared" si="241"/>
        <v>0</v>
      </c>
      <c r="AM129" s="173">
        <f t="shared" si="241"/>
        <v>4.2699999999999995E-2</v>
      </c>
      <c r="AN129" s="173">
        <f t="shared" si="241"/>
        <v>7.8399999999999997E-2</v>
      </c>
      <c r="AO129" s="173">
        <f t="shared" si="241"/>
        <v>0</v>
      </c>
    </row>
    <row r="130" spans="1:41" x14ac:dyDescent="0.25">
      <c r="A130" s="15"/>
      <c r="B130" s="15"/>
      <c r="C130" s="244" t="s">
        <v>51</v>
      </c>
      <c r="D130" s="245"/>
      <c r="E130" s="12">
        <f t="shared" ref="E130:G130" si="267">E63*(41.868/1000)</f>
        <v>0</v>
      </c>
      <c r="F130" s="12">
        <f t="shared" si="267"/>
        <v>0</v>
      </c>
      <c r="G130" s="12">
        <f t="shared" si="267"/>
        <v>0</v>
      </c>
      <c r="H130" s="173">
        <f t="shared" si="235"/>
        <v>0</v>
      </c>
      <c r="I130" s="12">
        <f t="shared" ref="I130:T130" si="268">I63*(41.868/1000)</f>
        <v>0</v>
      </c>
      <c r="J130" s="12">
        <f t="shared" si="268"/>
        <v>0</v>
      </c>
      <c r="K130" s="12">
        <f t="shared" si="268"/>
        <v>0</v>
      </c>
      <c r="L130" s="12">
        <f t="shared" si="268"/>
        <v>0</v>
      </c>
      <c r="M130" s="12">
        <f t="shared" si="268"/>
        <v>0</v>
      </c>
      <c r="N130" s="12">
        <f t="shared" si="268"/>
        <v>0</v>
      </c>
      <c r="O130" s="12">
        <f t="shared" si="268"/>
        <v>0</v>
      </c>
      <c r="P130" s="12">
        <f t="shared" si="268"/>
        <v>0</v>
      </c>
      <c r="Q130" s="12">
        <f t="shared" si="268"/>
        <v>0</v>
      </c>
      <c r="R130" s="12">
        <f t="shared" si="268"/>
        <v>0</v>
      </c>
      <c r="S130" s="12">
        <f t="shared" si="268"/>
        <v>0</v>
      </c>
      <c r="T130" s="12">
        <f t="shared" si="268"/>
        <v>0</v>
      </c>
      <c r="U130" s="173">
        <f t="shared" si="237"/>
        <v>0</v>
      </c>
      <c r="V130" s="12">
        <f t="shared" ref="V130:AA130" si="269">V63*(41.868/1000)</f>
        <v>2.4814619316000002</v>
      </c>
      <c r="W130" s="12">
        <f t="shared" si="269"/>
        <v>0</v>
      </c>
      <c r="X130" s="12">
        <f t="shared" si="269"/>
        <v>3.0306068064000005E-2</v>
      </c>
      <c r="Y130" s="12">
        <f t="shared" si="269"/>
        <v>0</v>
      </c>
      <c r="Z130" s="12">
        <f t="shared" si="269"/>
        <v>0</v>
      </c>
      <c r="AA130" s="12">
        <f t="shared" si="269"/>
        <v>0</v>
      </c>
      <c r="AB130" s="173">
        <f t="shared" ref="AB130" si="270">AB96*AB158</f>
        <v>0</v>
      </c>
      <c r="AC130" s="12">
        <f t="shared" ref="AC130:AI130" si="271">AC63*(41.868/1000)</f>
        <v>0</v>
      </c>
      <c r="AD130" s="12">
        <f t="shared" si="271"/>
        <v>0</v>
      </c>
      <c r="AE130" s="12">
        <f t="shared" si="271"/>
        <v>0</v>
      </c>
      <c r="AF130" s="12">
        <f t="shared" si="271"/>
        <v>0</v>
      </c>
      <c r="AG130" s="12">
        <f t="shared" si="271"/>
        <v>0.17474070348000001</v>
      </c>
      <c r="AH130" s="12">
        <f t="shared" si="271"/>
        <v>0</v>
      </c>
      <c r="AI130" s="12">
        <f t="shared" si="271"/>
        <v>0</v>
      </c>
      <c r="AJ130" s="173">
        <f t="shared" si="241"/>
        <v>0</v>
      </c>
      <c r="AK130" s="173">
        <f t="shared" si="241"/>
        <v>0</v>
      </c>
      <c r="AL130" s="173">
        <f t="shared" si="241"/>
        <v>0</v>
      </c>
      <c r="AM130" s="173">
        <f t="shared" si="241"/>
        <v>0</v>
      </c>
      <c r="AN130" s="173">
        <f t="shared" si="241"/>
        <v>0</v>
      </c>
      <c r="AO130" s="173">
        <f t="shared" si="241"/>
        <v>0</v>
      </c>
    </row>
    <row r="131" spans="1:41" x14ac:dyDescent="0.25">
      <c r="A131" s="14"/>
      <c r="B131" s="14"/>
      <c r="C131" s="244" t="s">
        <v>43</v>
      </c>
      <c r="D131" s="245"/>
      <c r="E131" s="12">
        <f t="shared" ref="E131:G131" si="272">E64*(41.868/1000)</f>
        <v>0.11192781780000001</v>
      </c>
      <c r="F131" s="12">
        <f t="shared" si="272"/>
        <v>0</v>
      </c>
      <c r="G131" s="12">
        <f t="shared" si="272"/>
        <v>9.0380870280000011E-2</v>
      </c>
      <c r="H131" s="173">
        <f t="shared" si="235"/>
        <v>0</v>
      </c>
      <c r="I131" s="12">
        <f t="shared" ref="I131:T131" si="273">I64*(41.868/1000)</f>
        <v>0</v>
      </c>
      <c r="J131" s="12">
        <f t="shared" si="273"/>
        <v>0.67122358920000003</v>
      </c>
      <c r="K131" s="12">
        <f t="shared" si="273"/>
        <v>4.5748744920000002</v>
      </c>
      <c r="L131" s="12">
        <f t="shared" si="273"/>
        <v>0</v>
      </c>
      <c r="M131" s="12">
        <f t="shared" si="273"/>
        <v>5.4918255600000007E-2</v>
      </c>
      <c r="N131" s="12">
        <f t="shared" si="273"/>
        <v>0.67053276719999999</v>
      </c>
      <c r="O131" s="12">
        <f t="shared" si="273"/>
        <v>7.2380561039999999E-2</v>
      </c>
      <c r="P131" s="12">
        <f t="shared" si="273"/>
        <v>0</v>
      </c>
      <c r="Q131" s="12">
        <f t="shared" si="273"/>
        <v>0</v>
      </c>
      <c r="R131" s="12">
        <f t="shared" si="273"/>
        <v>2.7484834752000004E-2</v>
      </c>
      <c r="S131" s="12">
        <f t="shared" si="273"/>
        <v>6.3145736280000003E-2</v>
      </c>
      <c r="T131" s="12">
        <f t="shared" si="273"/>
        <v>0</v>
      </c>
      <c r="U131" s="173">
        <f t="shared" si="237"/>
        <v>0</v>
      </c>
      <c r="V131" s="12">
        <f t="shared" ref="V131:AA131" si="274">V64*(41.868/1000)</f>
        <v>0</v>
      </c>
      <c r="W131" s="12">
        <f t="shared" si="274"/>
        <v>1.1780106083999999</v>
      </c>
      <c r="X131" s="12">
        <f t="shared" si="274"/>
        <v>0</v>
      </c>
      <c r="Y131" s="12">
        <f t="shared" si="274"/>
        <v>0.50118508080000002</v>
      </c>
      <c r="Z131" s="12">
        <f t="shared" si="274"/>
        <v>0</v>
      </c>
      <c r="AA131" s="12">
        <f t="shared" si="274"/>
        <v>3.6572284151999999E-2</v>
      </c>
      <c r="AB131" s="173">
        <f t="shared" ref="AB131" si="275">AB97*AB159</f>
        <v>0</v>
      </c>
      <c r="AC131" s="12">
        <f t="shared" ref="AC131:AI131" si="276">AC64*(41.868/1000)</f>
        <v>20.289944556000002</v>
      </c>
      <c r="AD131" s="12">
        <f t="shared" si="276"/>
        <v>0</v>
      </c>
      <c r="AE131" s="12">
        <f t="shared" si="276"/>
        <v>1.2832248924000001E-2</v>
      </c>
      <c r="AF131" s="12">
        <f t="shared" si="276"/>
        <v>0</v>
      </c>
      <c r="AG131" s="12">
        <f t="shared" si="276"/>
        <v>0</v>
      </c>
      <c r="AH131" s="12">
        <f t="shared" si="276"/>
        <v>6.1429566960000006</v>
      </c>
      <c r="AI131" s="12">
        <f t="shared" si="276"/>
        <v>0.51511875120000006</v>
      </c>
      <c r="AJ131" s="173">
        <f t="shared" si="241"/>
        <v>2.4607500000000001E-2</v>
      </c>
      <c r="AK131" s="173">
        <f t="shared" si="241"/>
        <v>1.601451</v>
      </c>
      <c r="AL131" s="173">
        <f t="shared" si="241"/>
        <v>0</v>
      </c>
      <c r="AM131" s="173">
        <f t="shared" si="241"/>
        <v>3.3000000000000002E-2</v>
      </c>
      <c r="AN131" s="173">
        <f t="shared" si="241"/>
        <v>4.4364999999999997</v>
      </c>
      <c r="AO131" s="173">
        <f t="shared" si="241"/>
        <v>0.10532</v>
      </c>
    </row>
    <row r="133" spans="1:41" x14ac:dyDescent="0.25">
      <c r="A133" s="9" t="s">
        <v>70</v>
      </c>
      <c r="B133" s="10"/>
      <c r="E133" s="174" t="s">
        <v>0</v>
      </c>
      <c r="F133" s="174" t="s">
        <v>1</v>
      </c>
      <c r="G133" s="174" t="s">
        <v>2</v>
      </c>
      <c r="H133" s="174" t="s">
        <v>33</v>
      </c>
      <c r="I133" s="174" t="s">
        <v>3</v>
      </c>
      <c r="J133" s="174" t="s">
        <v>4</v>
      </c>
      <c r="K133" s="174" t="s">
        <v>5</v>
      </c>
      <c r="L133" s="174" t="s">
        <v>6</v>
      </c>
      <c r="M133" s="174" t="s">
        <v>7</v>
      </c>
      <c r="N133" s="174" t="s">
        <v>9</v>
      </c>
      <c r="O133" s="174" t="s">
        <v>10</v>
      </c>
      <c r="P133" s="174" t="s">
        <v>11</v>
      </c>
      <c r="Q133" s="174" t="s">
        <v>8</v>
      </c>
      <c r="R133" s="174" t="s">
        <v>12</v>
      </c>
      <c r="S133" s="174" t="s">
        <v>13</v>
      </c>
      <c r="T133" s="174" t="s">
        <v>14</v>
      </c>
      <c r="U133" s="174" t="s">
        <v>15</v>
      </c>
      <c r="V133" s="174" t="s">
        <v>16</v>
      </c>
      <c r="W133" s="174" t="s">
        <v>17</v>
      </c>
      <c r="X133" s="174" t="s">
        <v>18</v>
      </c>
      <c r="Y133" s="174" t="s">
        <v>19</v>
      </c>
      <c r="Z133" s="174" t="s">
        <v>20</v>
      </c>
      <c r="AA133" s="174" t="s">
        <v>21</v>
      </c>
      <c r="AB133" s="174" t="s">
        <v>22</v>
      </c>
      <c r="AC133" s="174" t="s">
        <v>23</v>
      </c>
      <c r="AD133" s="174" t="s">
        <v>24</v>
      </c>
      <c r="AE133" s="174" t="s">
        <v>25</v>
      </c>
      <c r="AF133" s="174" t="s">
        <v>26</v>
      </c>
      <c r="AG133" s="174" t="s">
        <v>27</v>
      </c>
      <c r="AH133" s="174" t="s">
        <v>28</v>
      </c>
      <c r="AI133" s="174" t="s">
        <v>29</v>
      </c>
      <c r="AJ133" s="174" t="s">
        <v>121</v>
      </c>
      <c r="AK133" s="174" t="s">
        <v>122</v>
      </c>
      <c r="AL133" s="174" t="s">
        <v>124</v>
      </c>
      <c r="AM133" s="174" t="s">
        <v>125</v>
      </c>
      <c r="AN133" s="174" t="s">
        <v>126</v>
      </c>
      <c r="AO133" s="174" t="s">
        <v>123</v>
      </c>
    </row>
    <row r="134" spans="1:41" x14ac:dyDescent="0.25">
      <c r="B134" t="str">
        <f>B106</f>
        <v>Catering</v>
      </c>
    </row>
    <row r="135" spans="1:41" x14ac:dyDescent="0.25">
      <c r="C135" t="str">
        <f>C107</f>
        <v>Biomass and wastes</v>
      </c>
      <c r="E135" s="167">
        <f>IF(E73=0,0.65,E107/E73)</f>
        <v>0.36461186365353859</v>
      </c>
      <c r="F135" s="167">
        <f t="shared" ref="F135:AH135" si="277">IF(F73=0,0.65,F107/F73)</f>
        <v>0.3916750901857502</v>
      </c>
      <c r="G135" s="167">
        <f>IF(G73=0,0.65,G107/G73)</f>
        <v>0.34056209248294983</v>
      </c>
      <c r="H135" s="175">
        <f>K135</f>
        <v>0.65</v>
      </c>
      <c r="I135" s="167">
        <f t="shared" si="277"/>
        <v>0.36232421826898603</v>
      </c>
      <c r="J135" s="167">
        <f t="shared" si="277"/>
        <v>0.35511383576629207</v>
      </c>
      <c r="K135" s="167">
        <f t="shared" si="277"/>
        <v>0.65</v>
      </c>
      <c r="L135" s="167">
        <f t="shared" si="277"/>
        <v>0.33773728598426084</v>
      </c>
      <c r="M135" s="167">
        <f t="shared" si="277"/>
        <v>0.3378375894439703</v>
      </c>
      <c r="N135" s="167">
        <f t="shared" si="277"/>
        <v>0.32989345395688857</v>
      </c>
      <c r="O135" s="167">
        <f t="shared" si="277"/>
        <v>0.3291358253422304</v>
      </c>
      <c r="P135" s="167">
        <f t="shared" si="277"/>
        <v>0.35271252088207755</v>
      </c>
      <c r="Q135" s="167">
        <f t="shared" si="277"/>
        <v>0.65</v>
      </c>
      <c r="R135" s="167">
        <f t="shared" si="277"/>
        <v>0.36413898742341183</v>
      </c>
      <c r="S135" s="167">
        <f t="shared" si="277"/>
        <v>0.37841649856950338</v>
      </c>
      <c r="T135" s="167">
        <f t="shared" si="277"/>
        <v>0.36015043084562581</v>
      </c>
      <c r="U135" s="175">
        <f>$L135</f>
        <v>0.33773728598426084</v>
      </c>
      <c r="V135" s="167">
        <f t="shared" si="277"/>
        <v>0.65</v>
      </c>
      <c r="W135" s="167">
        <f t="shared" si="277"/>
        <v>0.3551129725833313</v>
      </c>
      <c r="X135" s="167">
        <f t="shared" si="277"/>
        <v>0.65</v>
      </c>
      <c r="Y135" s="167">
        <f t="shared" si="277"/>
        <v>0.36025910812640666</v>
      </c>
      <c r="Z135" s="167">
        <f t="shared" si="277"/>
        <v>0.65</v>
      </c>
      <c r="AA135" s="167">
        <f t="shared" si="277"/>
        <v>0.36461241822563978</v>
      </c>
      <c r="AB135" s="175">
        <f>$L135</f>
        <v>0.33773728598426084</v>
      </c>
      <c r="AC135" s="167">
        <f t="shared" si="277"/>
        <v>0.36025800912746825</v>
      </c>
      <c r="AD135" s="167">
        <f t="shared" si="277"/>
        <v>0.65</v>
      </c>
      <c r="AE135" s="167">
        <f t="shared" si="277"/>
        <v>0.65</v>
      </c>
      <c r="AF135" s="167">
        <f t="shared" si="277"/>
        <v>0.37800008782804623</v>
      </c>
      <c r="AG135" s="167">
        <f t="shared" si="277"/>
        <v>0.65</v>
      </c>
      <c r="AH135" s="167">
        <f t="shared" si="277"/>
        <v>0.39161181955299607</v>
      </c>
      <c r="AI135" s="167">
        <f>IF(AI73=0,0.65,AI107/AI73)</f>
        <v>0.35358822310346932</v>
      </c>
      <c r="AJ135" s="175">
        <f>$Q135</f>
        <v>0.65</v>
      </c>
      <c r="AK135" s="175">
        <f>AJ135</f>
        <v>0.65</v>
      </c>
      <c r="AL135" s="175">
        <f t="shared" ref="AL135:AO135" si="278">AK135</f>
        <v>0.65</v>
      </c>
      <c r="AM135" s="175">
        <f t="shared" si="278"/>
        <v>0.65</v>
      </c>
      <c r="AN135" s="175">
        <f t="shared" si="278"/>
        <v>0.65</v>
      </c>
      <c r="AO135" s="175">
        <f t="shared" si="278"/>
        <v>0.65</v>
      </c>
    </row>
    <row r="136" spans="1:41" x14ac:dyDescent="0.25">
      <c r="C136" t="str">
        <f>C108</f>
        <v>Electricity</v>
      </c>
      <c r="E136" s="167">
        <f>IF(E74=0,0.33,E108/E74)</f>
        <v>0.69450253672349704</v>
      </c>
      <c r="F136" s="167">
        <f t="shared" ref="F136:AI136" si="279">IF(F74=0,0.65,F108/F74)</f>
        <v>0.74605137718687997</v>
      </c>
      <c r="G136" s="167">
        <f>IF(G74=0,0.65,G108/G74)</f>
        <v>0.6486901692689474</v>
      </c>
      <c r="H136" s="175">
        <f t="shared" ref="H136:H138" si="280">K136</f>
        <v>0.67437084470167807</v>
      </c>
      <c r="I136" s="167">
        <f t="shared" si="279"/>
        <v>0.6901446399921618</v>
      </c>
      <c r="J136" s="167">
        <f t="shared" si="279"/>
        <v>0.67640647811767896</v>
      </c>
      <c r="K136" s="167">
        <f t="shared" si="279"/>
        <v>0.67437084470167807</v>
      </c>
      <c r="L136" s="167">
        <f t="shared" si="279"/>
        <v>0.64331298166590423</v>
      </c>
      <c r="M136" s="167">
        <f t="shared" si="279"/>
        <v>0.64350196151450745</v>
      </c>
      <c r="N136" s="167">
        <f t="shared" si="279"/>
        <v>0.62836757780983876</v>
      </c>
      <c r="O136" s="167">
        <f t="shared" si="279"/>
        <v>0.62692974902342535</v>
      </c>
      <c r="P136" s="167">
        <f t="shared" si="279"/>
        <v>0.67183474604551829</v>
      </c>
      <c r="Q136" s="167">
        <f t="shared" si="279"/>
        <v>0.5997002918211215</v>
      </c>
      <c r="R136" s="167">
        <f t="shared" si="279"/>
        <v>0.69359824883111398</v>
      </c>
      <c r="S136" s="167">
        <f t="shared" si="279"/>
        <v>0.7207920251759955</v>
      </c>
      <c r="T136" s="167">
        <f t="shared" si="279"/>
        <v>0.68599976545710173</v>
      </c>
      <c r="U136" s="175">
        <f t="shared" ref="U136:U138" si="281">$L136</f>
        <v>0.64331298166590423</v>
      </c>
      <c r="V136" s="167">
        <f t="shared" si="279"/>
        <v>0.7249518786572221</v>
      </c>
      <c r="W136" s="167">
        <f t="shared" si="279"/>
        <v>0.67640724585396772</v>
      </c>
      <c r="X136" s="167">
        <f t="shared" si="279"/>
        <v>0.67995544906412542</v>
      </c>
      <c r="Y136" s="167">
        <f t="shared" si="279"/>
        <v>0.68620531835156295</v>
      </c>
      <c r="Z136" s="167">
        <f t="shared" si="279"/>
        <v>0.66050006194602917</v>
      </c>
      <c r="AA136" s="167">
        <f t="shared" si="279"/>
        <v>0.69450080694962646</v>
      </c>
      <c r="AB136" s="175">
        <f t="shared" ref="AB136:AB138" si="282">$L136</f>
        <v>0.64331298166590423</v>
      </c>
      <c r="AC136" s="167">
        <f t="shared" si="279"/>
        <v>0.68620603805230873</v>
      </c>
      <c r="AD136" s="167">
        <f t="shared" si="279"/>
        <v>0.60498548055811319</v>
      </c>
      <c r="AE136" s="167">
        <f t="shared" si="279"/>
        <v>0.73019932164429424</v>
      </c>
      <c r="AF136" s="167">
        <f t="shared" si="279"/>
        <v>0.71999814113769534</v>
      </c>
      <c r="AG136" s="167">
        <f t="shared" si="279"/>
        <v>0.71580693921678551</v>
      </c>
      <c r="AH136" s="167">
        <f t="shared" si="279"/>
        <v>0.74593020818891442</v>
      </c>
      <c r="AI136" s="167">
        <f t="shared" si="279"/>
        <v>0.67350147419790563</v>
      </c>
      <c r="AJ136" s="175">
        <f>$Q136</f>
        <v>0.5997002918211215</v>
      </c>
      <c r="AK136" s="175">
        <f>AJ136</f>
        <v>0.5997002918211215</v>
      </c>
      <c r="AL136" s="175">
        <f t="shared" ref="AL136:AO136" si="283">AK136</f>
        <v>0.5997002918211215</v>
      </c>
      <c r="AM136" s="175">
        <f t="shared" si="283"/>
        <v>0.5997002918211215</v>
      </c>
      <c r="AN136" s="175">
        <f t="shared" si="283"/>
        <v>0.5997002918211215</v>
      </c>
      <c r="AO136" s="175">
        <f t="shared" si="283"/>
        <v>0.5997002918211215</v>
      </c>
    </row>
    <row r="137" spans="1:41" x14ac:dyDescent="0.25">
      <c r="C137" t="str">
        <f>C109</f>
        <v>Gases</v>
      </c>
      <c r="E137" s="167">
        <f>IF(E75=0,0.65,E109/E75)</f>
        <v>0.51045730900080433</v>
      </c>
      <c r="F137" s="167">
        <f t="shared" ref="F137:AI137" si="284">IF(F75=0,0.45,F109/F75)</f>
        <v>0.54834946367735704</v>
      </c>
      <c r="G137" s="167">
        <f t="shared" si="284"/>
        <v>0.47678598790679039</v>
      </c>
      <c r="H137" s="175">
        <f t="shared" si="280"/>
        <v>0.4956623274161735</v>
      </c>
      <c r="I137" s="167">
        <f t="shared" si="284"/>
        <v>0.45</v>
      </c>
      <c r="J137" s="167">
        <f t="shared" si="284"/>
        <v>0.49715815975108657</v>
      </c>
      <c r="K137" s="167">
        <f t="shared" si="284"/>
        <v>0.4956623274161735</v>
      </c>
      <c r="L137" s="167">
        <f t="shared" si="284"/>
        <v>0.47283325773160956</v>
      </c>
      <c r="M137" s="167">
        <f t="shared" si="284"/>
        <v>0.47297185613435555</v>
      </c>
      <c r="N137" s="167">
        <f t="shared" si="284"/>
        <v>0.46185085117421903</v>
      </c>
      <c r="O137" s="167">
        <f t="shared" si="284"/>
        <v>0.46079127022523247</v>
      </c>
      <c r="P137" s="167">
        <f t="shared" si="284"/>
        <v>0.49379645906679304</v>
      </c>
      <c r="Q137" s="167">
        <f t="shared" si="284"/>
        <v>0.44078242080273011</v>
      </c>
      <c r="R137" s="167">
        <f t="shared" si="284"/>
        <v>0.5097944275443933</v>
      </c>
      <c r="S137" s="167">
        <f t="shared" si="284"/>
        <v>0.52978125349711347</v>
      </c>
      <c r="T137" s="167">
        <f t="shared" si="284"/>
        <v>0.50421027556792397</v>
      </c>
      <c r="U137" s="175">
        <f t="shared" si="281"/>
        <v>0.47283325773160956</v>
      </c>
      <c r="V137" s="167">
        <f t="shared" si="284"/>
        <v>0.53284146971343083</v>
      </c>
      <c r="W137" s="167">
        <f t="shared" si="284"/>
        <v>0.49715999166568525</v>
      </c>
      <c r="X137" s="167">
        <f t="shared" si="284"/>
        <v>0.49976719060669222</v>
      </c>
      <c r="Y137" s="167">
        <f t="shared" si="284"/>
        <v>0.50436436884512081</v>
      </c>
      <c r="Z137" s="167">
        <f t="shared" si="284"/>
        <v>0.45</v>
      </c>
      <c r="AA137" s="167">
        <f t="shared" si="284"/>
        <v>0.5104563268313923</v>
      </c>
      <c r="AB137" s="175">
        <f t="shared" si="282"/>
        <v>0.47283325773160956</v>
      </c>
      <c r="AC137" s="167">
        <f t="shared" si="284"/>
        <v>0.50436139170635896</v>
      </c>
      <c r="AD137" s="167">
        <f t="shared" si="284"/>
        <v>0.44466287326690557</v>
      </c>
      <c r="AE137" s="167">
        <f t="shared" si="284"/>
        <v>0.53669731526162578</v>
      </c>
      <c r="AF137" s="167">
        <f t="shared" si="284"/>
        <v>0.52920065631178292</v>
      </c>
      <c r="AG137" s="167">
        <f t="shared" si="284"/>
        <v>0.52611890426047569</v>
      </c>
      <c r="AH137" s="167">
        <f t="shared" si="284"/>
        <v>0.54825829656095759</v>
      </c>
      <c r="AI137" s="167">
        <f t="shared" si="284"/>
        <v>0.49502196326974179</v>
      </c>
      <c r="AJ137" s="175">
        <f>$Q137</f>
        <v>0.44078242080273011</v>
      </c>
      <c r="AK137" s="175">
        <f>AJ137</f>
        <v>0.44078242080273011</v>
      </c>
      <c r="AL137" s="175">
        <f t="shared" ref="AL137:AO137" si="285">AK137</f>
        <v>0.44078242080273011</v>
      </c>
      <c r="AM137" s="175">
        <f t="shared" si="285"/>
        <v>0.44078242080273011</v>
      </c>
      <c r="AN137" s="175">
        <f t="shared" si="285"/>
        <v>0.44078242080273011</v>
      </c>
      <c r="AO137" s="175">
        <f t="shared" si="285"/>
        <v>0.44078242080273011</v>
      </c>
    </row>
    <row r="138" spans="1:41" x14ac:dyDescent="0.25">
      <c r="C138" t="str">
        <f>C110</f>
        <v>LPG</v>
      </c>
      <c r="E138" s="167">
        <f>IF(E76=0,0.5,E110/E76)</f>
        <v>0.47399779245621027</v>
      </c>
      <c r="F138" s="167">
        <f t="shared" ref="F138:AI138" si="286">IF(F76=0,0.45,F110/F76)</f>
        <v>0.50917960381027716</v>
      </c>
      <c r="G138" s="167">
        <f t="shared" si="286"/>
        <v>0.44273004595327697</v>
      </c>
      <c r="H138" s="175">
        <f t="shared" si="280"/>
        <v>0.46025843691196611</v>
      </c>
      <c r="I138" s="167">
        <f t="shared" si="286"/>
        <v>0.45</v>
      </c>
      <c r="J138" s="167">
        <f t="shared" si="286"/>
        <v>0.45</v>
      </c>
      <c r="K138" s="167">
        <f t="shared" si="286"/>
        <v>0.46025843691196611</v>
      </c>
      <c r="L138" s="167">
        <f t="shared" si="286"/>
        <v>0.43905945035402083</v>
      </c>
      <c r="M138" s="167">
        <f t="shared" si="286"/>
        <v>0.43918884035973532</v>
      </c>
      <c r="N138" s="167">
        <f t="shared" si="286"/>
        <v>0.42885932203389837</v>
      </c>
      <c r="O138" s="167">
        <f t="shared" si="286"/>
        <v>0.45</v>
      </c>
      <c r="P138" s="167">
        <f t="shared" si="286"/>
        <v>0.45852511541776936</v>
      </c>
      <c r="Q138" s="167">
        <f t="shared" si="286"/>
        <v>0.40929684576721992</v>
      </c>
      <c r="R138" s="167">
        <f t="shared" si="286"/>
        <v>0.47338263464371028</v>
      </c>
      <c r="S138" s="167">
        <f t="shared" si="286"/>
        <v>0.49194107136345405</v>
      </c>
      <c r="T138" s="167">
        <f t="shared" si="286"/>
        <v>0.46819527707702419</v>
      </c>
      <c r="U138" s="175">
        <f t="shared" si="281"/>
        <v>0.43905945035402083</v>
      </c>
      <c r="V138" s="167">
        <f t="shared" si="286"/>
        <v>0.49478053759782237</v>
      </c>
      <c r="W138" s="167">
        <f t="shared" si="286"/>
        <v>0.45</v>
      </c>
      <c r="X138" s="167">
        <f t="shared" si="286"/>
        <v>0.46407062786380548</v>
      </c>
      <c r="Y138" s="167">
        <f t="shared" si="286"/>
        <v>0.46833590453519136</v>
      </c>
      <c r="Z138" s="167">
        <f t="shared" si="286"/>
        <v>0.45079249086556639</v>
      </c>
      <c r="AA138" s="167">
        <f t="shared" si="286"/>
        <v>0.47399636686334562</v>
      </c>
      <c r="AB138" s="175">
        <f t="shared" si="282"/>
        <v>0.43905945035402083</v>
      </c>
      <c r="AC138" s="167">
        <f t="shared" si="286"/>
        <v>0.4683354297979781</v>
      </c>
      <c r="AD138" s="167">
        <f t="shared" si="286"/>
        <v>0.41290181214459232</v>
      </c>
      <c r="AE138" s="167">
        <f t="shared" si="286"/>
        <v>0.49836110602453759</v>
      </c>
      <c r="AF138" s="167">
        <f t="shared" si="286"/>
        <v>0.49139976018145315</v>
      </c>
      <c r="AG138" s="167">
        <f t="shared" si="286"/>
        <v>0.48853674807877251</v>
      </c>
      <c r="AH138" s="167">
        <f t="shared" si="286"/>
        <v>0.50909826394741275</v>
      </c>
      <c r="AI138" s="167">
        <f t="shared" si="286"/>
        <v>0.45</v>
      </c>
      <c r="AJ138" s="175">
        <f>$Q138</f>
        <v>0.40929684576721992</v>
      </c>
      <c r="AK138" s="175">
        <f>AJ138</f>
        <v>0.40929684576721992</v>
      </c>
      <c r="AL138" s="175">
        <f t="shared" ref="AL138:AO138" si="287">AK138</f>
        <v>0.40929684576721992</v>
      </c>
      <c r="AM138" s="175">
        <f t="shared" si="287"/>
        <v>0.40929684576721992</v>
      </c>
      <c r="AN138" s="175">
        <f t="shared" si="287"/>
        <v>0.40929684576721992</v>
      </c>
      <c r="AO138" s="175">
        <f t="shared" si="287"/>
        <v>0.40929684576721992</v>
      </c>
    </row>
    <row r="139" spans="1:41" x14ac:dyDescent="0.25">
      <c r="B139" t="str">
        <f>B111</f>
        <v>Cooling</v>
      </c>
      <c r="E139" s="8"/>
      <c r="F139" s="8"/>
      <c r="G139" s="8"/>
      <c r="H139" s="17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175"/>
      <c r="V139" s="8"/>
      <c r="W139" s="8"/>
      <c r="X139" s="8"/>
      <c r="Y139" s="8"/>
      <c r="Z139" s="8"/>
      <c r="AA139" s="8"/>
      <c r="AB139" s="175"/>
      <c r="AC139" s="8"/>
      <c r="AD139" s="8"/>
      <c r="AE139" s="8"/>
      <c r="AF139" s="8"/>
      <c r="AG139" s="8"/>
      <c r="AH139" s="8"/>
      <c r="AI139" s="8"/>
      <c r="AJ139" s="175"/>
      <c r="AK139" s="175"/>
      <c r="AL139" s="175"/>
      <c r="AM139" s="175"/>
      <c r="AN139" s="175"/>
      <c r="AO139" s="175"/>
    </row>
    <row r="140" spans="1:41" x14ac:dyDescent="0.25">
      <c r="C140" t="str">
        <f t="shared" ref="C140:C159" si="288">C112</f>
        <v>Electricity</v>
      </c>
      <c r="E140" s="167">
        <f>IF(E78=0,2,E112/E78)</f>
        <v>2.2036010875512564</v>
      </c>
      <c r="F140" s="167">
        <f t="shared" ref="F140:AI140" si="289">IF(F78=0,2,F112/F78)</f>
        <v>2.232709099794381</v>
      </c>
      <c r="G140" s="167">
        <f t="shared" si="289"/>
        <v>2.0201008899093331</v>
      </c>
      <c r="H140" s="175">
        <f t="shared" ref="H140:H141" si="290">K140</f>
        <v>2.2519111878435503</v>
      </c>
      <c r="I140" s="167">
        <f t="shared" si="289"/>
        <v>1.9551107042675748</v>
      </c>
      <c r="J140" s="167">
        <f t="shared" si="289"/>
        <v>2.1036269014087337</v>
      </c>
      <c r="K140" s="167">
        <f t="shared" si="289"/>
        <v>2.2519111878435503</v>
      </c>
      <c r="L140" s="167">
        <f t="shared" si="289"/>
        <v>2.1541930813179935</v>
      </c>
      <c r="M140" s="167">
        <f t="shared" si="289"/>
        <v>2.1036269292494594</v>
      </c>
      <c r="N140" s="167">
        <f t="shared" si="289"/>
        <v>2.051819132354777</v>
      </c>
      <c r="O140" s="167">
        <f t="shared" si="289"/>
        <v>2.1138398243081316</v>
      </c>
      <c r="P140" s="167">
        <f t="shared" si="289"/>
        <v>2.154191105095498</v>
      </c>
      <c r="Q140" s="167">
        <f t="shared" si="289"/>
        <v>1.9551094054621732</v>
      </c>
      <c r="R140" s="167">
        <f t="shared" si="289"/>
        <v>2.1239979385393308</v>
      </c>
      <c r="S140" s="167">
        <f t="shared" si="289"/>
        <v>2.1240011576121036</v>
      </c>
      <c r="T140" s="167">
        <f t="shared" si="289"/>
        <v>2.1740872276841787</v>
      </c>
      <c r="U140" s="175">
        <f t="shared" ref="U140:U141" si="291">$L140</f>
        <v>2.1541930813179935</v>
      </c>
      <c r="V140" s="167">
        <f t="shared" si="289"/>
        <v>2.1541944629657142</v>
      </c>
      <c r="W140" s="167">
        <f t="shared" si="289"/>
        <v>2.1036261670544745</v>
      </c>
      <c r="X140" s="167">
        <f t="shared" si="289"/>
        <v>2.1541900762907327</v>
      </c>
      <c r="Y140" s="167">
        <f t="shared" si="289"/>
        <v>2.1441779203330693</v>
      </c>
      <c r="Z140" s="167">
        <f t="shared" si="289"/>
        <v>1.944074450007987</v>
      </c>
      <c r="AA140" s="167">
        <f t="shared" si="289"/>
        <v>2.2327096091328342</v>
      </c>
      <c r="AB140" s="175">
        <f t="shared" ref="AB140:AB141" si="292">$L140</f>
        <v>2.1541930813179935</v>
      </c>
      <c r="AC140" s="167">
        <f t="shared" si="289"/>
        <v>2.1441819158482209</v>
      </c>
      <c r="AD140" s="167">
        <f t="shared" si="289"/>
        <v>2.0830582856134727</v>
      </c>
      <c r="AE140" s="167">
        <f t="shared" si="289"/>
        <v>2.1290619868407821</v>
      </c>
      <c r="AF140" s="167">
        <f t="shared" si="289"/>
        <v>2.1036285380547675</v>
      </c>
      <c r="AG140" s="167">
        <f t="shared" si="289"/>
        <v>2.1938110876840957</v>
      </c>
      <c r="AH140" s="167">
        <f t="shared" si="289"/>
        <v>2.1239963937182469</v>
      </c>
      <c r="AI140" s="167">
        <f t="shared" si="289"/>
        <v>2.1541899573103138</v>
      </c>
      <c r="AJ140" s="175">
        <f>$Q140</f>
        <v>1.9551094054621732</v>
      </c>
      <c r="AK140" s="175">
        <f>AJ140</f>
        <v>1.9551094054621732</v>
      </c>
      <c r="AL140" s="175">
        <f t="shared" ref="AL140:AO140" si="293">AK140</f>
        <v>1.9551094054621732</v>
      </c>
      <c r="AM140" s="175">
        <f t="shared" si="293"/>
        <v>1.9551094054621732</v>
      </c>
      <c r="AN140" s="175">
        <f t="shared" si="293"/>
        <v>1.9551094054621732</v>
      </c>
      <c r="AO140" s="175">
        <f t="shared" si="293"/>
        <v>1.9551094054621732</v>
      </c>
    </row>
    <row r="141" spans="1:41" x14ac:dyDescent="0.25">
      <c r="C141" t="str">
        <f t="shared" si="288"/>
        <v>Gas</v>
      </c>
      <c r="E141" s="167">
        <f>IF(E79=0,1.7,E113/E79)</f>
        <v>1.79086051436869</v>
      </c>
      <c r="F141" s="167">
        <f t="shared" ref="F141:AI141" si="294">IF(F79=0,1.7,F113/F79)</f>
        <v>1.8145178266445889</v>
      </c>
      <c r="G141" s="167">
        <f t="shared" si="294"/>
        <v>1.7</v>
      </c>
      <c r="H141" s="175">
        <f t="shared" si="290"/>
        <v>1.8301256397641408</v>
      </c>
      <c r="I141" s="167">
        <f t="shared" si="294"/>
        <v>1.7</v>
      </c>
      <c r="J141" s="167">
        <f t="shared" si="294"/>
        <v>1.7096214172721667</v>
      </c>
      <c r="K141" s="167">
        <f t="shared" si="294"/>
        <v>1.8301256397641408</v>
      </c>
      <c r="L141" s="167">
        <f t="shared" si="294"/>
        <v>1.7507099674778364</v>
      </c>
      <c r="M141" s="167">
        <f t="shared" si="294"/>
        <v>1.7</v>
      </c>
      <c r="N141" s="167">
        <f t="shared" si="294"/>
        <v>1.6675139750869312</v>
      </c>
      <c r="O141" s="167">
        <f t="shared" si="294"/>
        <v>1.7</v>
      </c>
      <c r="P141" s="167">
        <f t="shared" si="294"/>
        <v>1.7507091073302901</v>
      </c>
      <c r="Q141" s="167">
        <f t="shared" si="294"/>
        <v>1.5889244924993735</v>
      </c>
      <c r="R141" s="167">
        <f t="shared" si="294"/>
        <v>1.7261734353059859</v>
      </c>
      <c r="S141" s="167">
        <f t="shared" si="294"/>
        <v>1.726173315611135</v>
      </c>
      <c r="T141" s="167">
        <f t="shared" si="294"/>
        <v>1.7668849867827006</v>
      </c>
      <c r="U141" s="175">
        <f t="shared" si="291"/>
        <v>1.7507099674778364</v>
      </c>
      <c r="V141" s="167">
        <f t="shared" si="294"/>
        <v>1.7507107436744773</v>
      </c>
      <c r="W141" s="167">
        <f t="shared" si="294"/>
        <v>1.7</v>
      </c>
      <c r="X141" s="167">
        <f t="shared" si="294"/>
        <v>1.7507057343830066</v>
      </c>
      <c r="Y141" s="167">
        <f t="shared" si="294"/>
        <v>1.7</v>
      </c>
      <c r="Z141" s="167">
        <f t="shared" si="294"/>
        <v>1.7</v>
      </c>
      <c r="AA141" s="167">
        <f t="shared" si="294"/>
        <v>1.8145208397759682</v>
      </c>
      <c r="AB141" s="175">
        <f t="shared" si="292"/>
        <v>1.7507099674778364</v>
      </c>
      <c r="AC141" s="167">
        <f t="shared" si="294"/>
        <v>1.7425659796389665</v>
      </c>
      <c r="AD141" s="167">
        <f t="shared" si="294"/>
        <v>1.6928966085834658</v>
      </c>
      <c r="AE141" s="167">
        <f t="shared" si="294"/>
        <v>1.7302896689308775</v>
      </c>
      <c r="AF141" s="167">
        <f t="shared" si="294"/>
        <v>1.7</v>
      </c>
      <c r="AG141" s="167">
        <f t="shared" si="294"/>
        <v>1.7</v>
      </c>
      <c r="AH141" s="167">
        <f t="shared" si="294"/>
        <v>1.7261694637115623</v>
      </c>
      <c r="AI141" s="167">
        <f t="shared" si="294"/>
        <v>1.750705589957454</v>
      </c>
      <c r="AJ141" s="175">
        <f>$Q141</f>
        <v>1.5889244924993735</v>
      </c>
      <c r="AK141" s="175">
        <f>AJ141</f>
        <v>1.5889244924993735</v>
      </c>
      <c r="AL141" s="175">
        <f t="shared" ref="AL141:AO141" si="295">AK141</f>
        <v>1.5889244924993735</v>
      </c>
      <c r="AM141" s="175">
        <f t="shared" si="295"/>
        <v>1.5889244924993735</v>
      </c>
      <c r="AN141" s="175">
        <f t="shared" si="295"/>
        <v>1.5889244924993735</v>
      </c>
      <c r="AO141" s="175">
        <f t="shared" si="295"/>
        <v>1.5889244924993735</v>
      </c>
    </row>
    <row r="142" spans="1:41" x14ac:dyDescent="0.25">
      <c r="B142" t="str">
        <f>B114</f>
        <v>Hot water</v>
      </c>
      <c r="E142" s="8"/>
      <c r="F142" s="8"/>
      <c r="G142" s="8"/>
      <c r="H142" s="17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175"/>
      <c r="V142" s="8"/>
      <c r="W142" s="8"/>
      <c r="X142" s="8"/>
      <c r="Y142" s="8"/>
      <c r="Z142" s="8"/>
      <c r="AA142" s="8"/>
      <c r="AB142" s="175"/>
      <c r="AC142" s="8"/>
      <c r="AD142" s="8"/>
      <c r="AE142" s="8"/>
      <c r="AF142" s="8"/>
      <c r="AG142" s="8"/>
      <c r="AH142" s="8"/>
      <c r="AI142" s="8"/>
      <c r="AJ142" s="175"/>
      <c r="AK142" s="175"/>
      <c r="AL142" s="175"/>
      <c r="AM142" s="175"/>
      <c r="AN142" s="175"/>
      <c r="AO142" s="175"/>
    </row>
    <row r="143" spans="1:41" x14ac:dyDescent="0.25">
      <c r="C143" t="str">
        <f t="shared" si="288"/>
        <v>Biomass and wastes</v>
      </c>
      <c r="E143" s="167">
        <f>IF(E81=0,0.5,E115/E81)</f>
        <v>0.52258518286964672</v>
      </c>
      <c r="F143" s="167">
        <f t="shared" ref="F143:AI143" si="296">IF(F81=0,0.5,F115/F81)</f>
        <v>0.53396362894475713</v>
      </c>
      <c r="G143" s="167">
        <f t="shared" si="296"/>
        <v>0.42959050989219083</v>
      </c>
      <c r="H143" s="175">
        <f t="shared" ref="H143:H150" si="297">K143</f>
        <v>0.5</v>
      </c>
      <c r="I143" s="167">
        <f t="shared" si="296"/>
        <v>0.39627706516162131</v>
      </c>
      <c r="J143" s="167">
        <f t="shared" si="296"/>
        <v>0.46884830333710686</v>
      </c>
      <c r="K143" s="167">
        <f t="shared" si="296"/>
        <v>0.5</v>
      </c>
      <c r="L143" s="167">
        <f t="shared" si="296"/>
        <v>0.50156230843911631</v>
      </c>
      <c r="M143" s="167">
        <f t="shared" si="296"/>
        <v>0.47155471498096663</v>
      </c>
      <c r="N143" s="167">
        <f t="shared" si="296"/>
        <v>0.4486136456817616</v>
      </c>
      <c r="O143" s="167">
        <f t="shared" si="296"/>
        <v>0.48294820161097379</v>
      </c>
      <c r="P143" s="167">
        <f t="shared" si="296"/>
        <v>0.49941597354146583</v>
      </c>
      <c r="Q143" s="167">
        <f t="shared" si="296"/>
        <v>0.5</v>
      </c>
      <c r="R143" s="167">
        <f t="shared" si="296"/>
        <v>0.47910754595291843</v>
      </c>
      <c r="S143" s="167">
        <f t="shared" si="296"/>
        <v>0.47617726824457596</v>
      </c>
      <c r="T143" s="167">
        <f t="shared" si="296"/>
        <v>0.50727608345081499</v>
      </c>
      <c r="U143" s="175">
        <f t="shared" ref="U143:U150" si="298">$L143</f>
        <v>0.50156230843911631</v>
      </c>
      <c r="V143" s="167">
        <f t="shared" si="296"/>
        <v>0.5</v>
      </c>
      <c r="W143" s="167">
        <f t="shared" si="296"/>
        <v>0.46884739585898316</v>
      </c>
      <c r="X143" s="167">
        <f t="shared" si="296"/>
        <v>0.5</v>
      </c>
      <c r="Y143" s="167">
        <f t="shared" si="296"/>
        <v>0.48990782401059402</v>
      </c>
      <c r="Z143" s="167">
        <f t="shared" si="296"/>
        <v>0.5</v>
      </c>
      <c r="AA143" s="167">
        <f t="shared" si="296"/>
        <v>0.53789395156662456</v>
      </c>
      <c r="AB143" s="175">
        <f t="shared" ref="AB143:AB150" si="299">$L143</f>
        <v>0.50156230843911631</v>
      </c>
      <c r="AC143" s="167">
        <f t="shared" si="296"/>
        <v>0.48990781376711351</v>
      </c>
      <c r="AD143" s="167">
        <f t="shared" si="296"/>
        <v>0.5</v>
      </c>
      <c r="AE143" s="167">
        <f t="shared" si="296"/>
        <v>0.5</v>
      </c>
      <c r="AF143" s="167">
        <f t="shared" si="296"/>
        <v>0.47155511961869151</v>
      </c>
      <c r="AG143" s="167">
        <f t="shared" si="296"/>
        <v>0.5</v>
      </c>
      <c r="AH143" s="167">
        <f t="shared" si="296"/>
        <v>0.47491658542613513</v>
      </c>
      <c r="AI143" s="167">
        <f t="shared" si="296"/>
        <v>0.49803396448371229</v>
      </c>
      <c r="AJ143" s="175">
        <f t="shared" ref="AJ143:AJ150" si="300">$Q143</f>
        <v>0.5</v>
      </c>
      <c r="AK143" s="175">
        <f t="shared" ref="AK143:AO143" si="301">AJ143</f>
        <v>0.5</v>
      </c>
      <c r="AL143" s="175">
        <f t="shared" si="301"/>
        <v>0.5</v>
      </c>
      <c r="AM143" s="175">
        <f t="shared" si="301"/>
        <v>0.5</v>
      </c>
      <c r="AN143" s="175">
        <f t="shared" si="301"/>
        <v>0.5</v>
      </c>
      <c r="AO143" s="175">
        <f t="shared" si="301"/>
        <v>0.5</v>
      </c>
    </row>
    <row r="144" spans="1:41" x14ac:dyDescent="0.25">
      <c r="C144" t="str">
        <f t="shared" si="288"/>
        <v>Derived heat</v>
      </c>
      <c r="E144" s="167">
        <f>IF(E82=0,0.6,E116/E82)</f>
        <v>0.82950118423481234</v>
      </c>
      <c r="F144" s="167">
        <f t="shared" ref="F144:AI144" si="302">IF(F82=0,0.6,F116/F82)</f>
        <v>0.84756507296540018</v>
      </c>
      <c r="G144" s="167">
        <f t="shared" si="302"/>
        <v>0.68188659727912515</v>
      </c>
      <c r="H144" s="175">
        <f t="shared" si="297"/>
        <v>0.8734203811490231</v>
      </c>
      <c r="I144" s="167">
        <f t="shared" si="302"/>
        <v>0.6</v>
      </c>
      <c r="J144" s="167">
        <f t="shared" si="302"/>
        <v>0.74420502028242907</v>
      </c>
      <c r="K144" s="167">
        <f t="shared" si="302"/>
        <v>0.8734203811490231</v>
      </c>
      <c r="L144" s="167">
        <f t="shared" si="302"/>
        <v>0.79613153157536221</v>
      </c>
      <c r="M144" s="167">
        <f t="shared" si="302"/>
        <v>0.7485014006637446</v>
      </c>
      <c r="N144" s="167">
        <f t="shared" si="302"/>
        <v>0.6</v>
      </c>
      <c r="O144" s="167">
        <f t="shared" si="302"/>
        <v>0.76658436240028971</v>
      </c>
      <c r="P144" s="167">
        <f t="shared" si="302"/>
        <v>0.79272698587994006</v>
      </c>
      <c r="Q144" s="167">
        <f t="shared" si="302"/>
        <v>0.6</v>
      </c>
      <c r="R144" s="167">
        <f t="shared" si="302"/>
        <v>0.76049125912812565</v>
      </c>
      <c r="S144" s="167">
        <f t="shared" si="302"/>
        <v>0.75583806032307688</v>
      </c>
      <c r="T144" s="167">
        <f t="shared" si="302"/>
        <v>0.6</v>
      </c>
      <c r="U144" s="175">
        <f t="shared" si="298"/>
        <v>0.79613153157536221</v>
      </c>
      <c r="V144" s="167">
        <f t="shared" si="302"/>
        <v>0.78741449604583935</v>
      </c>
      <c r="W144" s="167">
        <f t="shared" si="302"/>
        <v>0.74420440730545112</v>
      </c>
      <c r="X144" s="167">
        <f t="shared" si="302"/>
        <v>0.79272490530303019</v>
      </c>
      <c r="Y144" s="167">
        <f t="shared" si="302"/>
        <v>0.7776321889102279</v>
      </c>
      <c r="Z144" s="167">
        <f t="shared" si="302"/>
        <v>0.6</v>
      </c>
      <c r="AA144" s="167">
        <f t="shared" si="302"/>
        <v>0.85379972978501617</v>
      </c>
      <c r="AB144" s="175">
        <f t="shared" si="299"/>
        <v>0.79613153157536221</v>
      </c>
      <c r="AC144" s="167">
        <f t="shared" si="302"/>
        <v>0.77763694185331655</v>
      </c>
      <c r="AD144" s="167">
        <f t="shared" si="302"/>
        <v>0.73626804770872567</v>
      </c>
      <c r="AE144" s="167">
        <f t="shared" si="302"/>
        <v>0.75743233774605512</v>
      </c>
      <c r="AF144" s="167">
        <f t="shared" si="302"/>
        <v>0.74849824218209338</v>
      </c>
      <c r="AG144" s="167">
        <f t="shared" si="302"/>
        <v>0.81986938629450701</v>
      </c>
      <c r="AH144" s="167">
        <f t="shared" si="302"/>
        <v>0.7538340720627188</v>
      </c>
      <c r="AI144" s="167">
        <f t="shared" si="302"/>
        <v>0.79052963098158724</v>
      </c>
      <c r="AJ144" s="175">
        <f t="shared" si="300"/>
        <v>0.6</v>
      </c>
      <c r="AK144" s="175">
        <f t="shared" ref="AK144:AO144" si="303">AJ144</f>
        <v>0.6</v>
      </c>
      <c r="AL144" s="175">
        <f t="shared" si="303"/>
        <v>0.6</v>
      </c>
      <c r="AM144" s="175">
        <f t="shared" si="303"/>
        <v>0.6</v>
      </c>
      <c r="AN144" s="175">
        <f t="shared" si="303"/>
        <v>0.6</v>
      </c>
      <c r="AO144" s="175">
        <f t="shared" si="303"/>
        <v>0.6</v>
      </c>
    </row>
    <row r="145" spans="2:41" x14ac:dyDescent="0.25">
      <c r="C145" t="str">
        <f t="shared" si="288"/>
        <v>Electricity</v>
      </c>
      <c r="E145" s="167">
        <f>IF(E83=0,0.8,E117/E83)</f>
        <v>0.80129817444219054</v>
      </c>
      <c r="F145" s="167">
        <f t="shared" ref="F145:AI145" si="304">IF(F83=0,0.6,F117/F83)</f>
        <v>0.81874589207059267</v>
      </c>
      <c r="G145" s="167">
        <f t="shared" si="304"/>
        <v>0.65870487814988055</v>
      </c>
      <c r="H145" s="175">
        <f t="shared" si="297"/>
        <v>0.84372457204268059</v>
      </c>
      <c r="I145" s="167">
        <f t="shared" si="304"/>
        <v>0.60762576705303406</v>
      </c>
      <c r="J145" s="167">
        <f t="shared" si="304"/>
        <v>0.71890182942350478</v>
      </c>
      <c r="K145" s="167">
        <f t="shared" si="304"/>
        <v>0.84372457204268059</v>
      </c>
      <c r="L145" s="167">
        <f t="shared" si="304"/>
        <v>0.76906371732138878</v>
      </c>
      <c r="M145" s="167">
        <f t="shared" si="304"/>
        <v>0.72305210658482144</v>
      </c>
      <c r="N145" s="167">
        <f t="shared" si="304"/>
        <v>0.6878756318080349</v>
      </c>
      <c r="O145" s="167">
        <f t="shared" si="304"/>
        <v>0.74052089032220914</v>
      </c>
      <c r="P145" s="167">
        <f t="shared" si="304"/>
        <v>0.76577084409834051</v>
      </c>
      <c r="Q145" s="167">
        <f t="shared" si="304"/>
        <v>0.6209734467468383</v>
      </c>
      <c r="R145" s="167">
        <f t="shared" si="304"/>
        <v>0.73463332696680073</v>
      </c>
      <c r="S145" s="167">
        <f t="shared" si="304"/>
        <v>0.7301389362447871</v>
      </c>
      <c r="T145" s="167">
        <f t="shared" si="304"/>
        <v>0.77782189943744895</v>
      </c>
      <c r="U145" s="175">
        <f t="shared" si="298"/>
        <v>0.76906371732138878</v>
      </c>
      <c r="V145" s="167">
        <f t="shared" si="304"/>
        <v>0.76064078097297505</v>
      </c>
      <c r="W145" s="167">
        <f t="shared" si="304"/>
        <v>0.71889946357501289</v>
      </c>
      <c r="X145" s="167">
        <f t="shared" si="304"/>
        <v>0.76576844679983702</v>
      </c>
      <c r="Y145" s="167">
        <f t="shared" si="304"/>
        <v>0.75119162212868751</v>
      </c>
      <c r="Z145" s="167">
        <f t="shared" si="304"/>
        <v>0.60568177245928501</v>
      </c>
      <c r="AA145" s="167">
        <f t="shared" si="304"/>
        <v>0.8247705306444304</v>
      </c>
      <c r="AB145" s="175">
        <f t="shared" si="299"/>
        <v>0.76906371732138878</v>
      </c>
      <c r="AC145" s="167">
        <f t="shared" si="304"/>
        <v>0.75119111949339001</v>
      </c>
      <c r="AD145" s="167">
        <f t="shared" si="304"/>
        <v>0.71123778633130297</v>
      </c>
      <c r="AE145" s="167">
        <f t="shared" si="304"/>
        <v>0.73167867750328086</v>
      </c>
      <c r="AF145" s="167">
        <f t="shared" si="304"/>
        <v>0.72305151215375918</v>
      </c>
      <c r="AG145" s="167">
        <f t="shared" si="304"/>
        <v>0.79199113283692391</v>
      </c>
      <c r="AH145" s="167">
        <f t="shared" si="304"/>
        <v>0.72820621487632486</v>
      </c>
      <c r="AI145" s="167">
        <f t="shared" si="304"/>
        <v>0.76365199742817091</v>
      </c>
      <c r="AJ145" s="175">
        <f t="shared" si="300"/>
        <v>0.6209734467468383</v>
      </c>
      <c r="AK145" s="175">
        <f t="shared" ref="AK145:AO145" si="305">AJ145</f>
        <v>0.6209734467468383</v>
      </c>
      <c r="AL145" s="175">
        <f t="shared" si="305"/>
        <v>0.6209734467468383</v>
      </c>
      <c r="AM145" s="175">
        <f t="shared" si="305"/>
        <v>0.6209734467468383</v>
      </c>
      <c r="AN145" s="175">
        <f t="shared" si="305"/>
        <v>0.6209734467468383</v>
      </c>
      <c r="AO145" s="175">
        <f t="shared" si="305"/>
        <v>0.6209734467468383</v>
      </c>
    </row>
    <row r="146" spans="2:41" x14ac:dyDescent="0.25">
      <c r="C146" t="str">
        <f t="shared" si="288"/>
        <v>Gas</v>
      </c>
      <c r="E146" s="167">
        <f>IF(E84=0,0.8,E118/E84)</f>
        <v>0.65323309462780432</v>
      </c>
      <c r="F146" s="167">
        <f t="shared" ref="F146:AI146" si="306">IF(F84=0,0.6,F118/F84)</f>
        <v>0.66745795482648318</v>
      </c>
      <c r="G146" s="167">
        <f t="shared" si="306"/>
        <v>0.53698897665133238</v>
      </c>
      <c r="H146" s="175">
        <f t="shared" si="297"/>
        <v>0.68781827586458111</v>
      </c>
      <c r="I146" s="167">
        <f t="shared" si="306"/>
        <v>0.6</v>
      </c>
      <c r="J146" s="167">
        <f t="shared" si="306"/>
        <v>0.58605952228892577</v>
      </c>
      <c r="K146" s="167">
        <f t="shared" si="306"/>
        <v>0.68781827586458111</v>
      </c>
      <c r="L146" s="167">
        <f t="shared" si="306"/>
        <v>0.62695461346124937</v>
      </c>
      <c r="M146" s="167">
        <f t="shared" si="306"/>
        <v>0.5894428656355345</v>
      </c>
      <c r="N146" s="167">
        <f t="shared" si="306"/>
        <v>0.560769385328026</v>
      </c>
      <c r="O146" s="167">
        <f t="shared" si="306"/>
        <v>0.60368694531344402</v>
      </c>
      <c r="P146" s="167">
        <f t="shared" si="306"/>
        <v>0.62426949722203173</v>
      </c>
      <c r="Q146" s="167">
        <f t="shared" si="306"/>
        <v>0.5062288048816892</v>
      </c>
      <c r="R146" s="167">
        <f t="shared" si="306"/>
        <v>0.59888489314375859</v>
      </c>
      <c r="S146" s="167">
        <f t="shared" si="306"/>
        <v>0.59521972424098357</v>
      </c>
      <c r="T146" s="167">
        <f t="shared" si="306"/>
        <v>0.63409355433985615</v>
      </c>
      <c r="U146" s="175">
        <f t="shared" si="298"/>
        <v>0.62695461346124937</v>
      </c>
      <c r="V146" s="167">
        <f t="shared" si="306"/>
        <v>0.62008671592583553</v>
      </c>
      <c r="W146" s="167">
        <f t="shared" si="306"/>
        <v>0.58605978029464367</v>
      </c>
      <c r="X146" s="167">
        <f t="shared" si="306"/>
        <v>0.62427214659936348</v>
      </c>
      <c r="Y146" s="167">
        <f t="shared" si="306"/>
        <v>0.61238294923506098</v>
      </c>
      <c r="Z146" s="167">
        <f t="shared" si="306"/>
        <v>0.6</v>
      </c>
      <c r="AA146" s="167">
        <f t="shared" si="306"/>
        <v>0.67236910707943864</v>
      </c>
      <c r="AB146" s="175">
        <f t="shared" si="299"/>
        <v>0.62695461346124937</v>
      </c>
      <c r="AC146" s="167">
        <f t="shared" si="306"/>
        <v>0.61238422365767797</v>
      </c>
      <c r="AD146" s="167">
        <f t="shared" si="306"/>
        <v>0.57981442959629392</v>
      </c>
      <c r="AE146" s="167">
        <f t="shared" si="306"/>
        <v>0.59647676532795701</v>
      </c>
      <c r="AF146" s="167">
        <f t="shared" si="306"/>
        <v>0.58944266318673244</v>
      </c>
      <c r="AG146" s="167">
        <f t="shared" si="306"/>
        <v>0.64564740446197633</v>
      </c>
      <c r="AH146" s="167">
        <f t="shared" si="306"/>
        <v>0.59364448558046012</v>
      </c>
      <c r="AI146" s="167">
        <f t="shared" si="306"/>
        <v>0.62254260507425063</v>
      </c>
      <c r="AJ146" s="175">
        <f t="shared" si="300"/>
        <v>0.5062288048816892</v>
      </c>
      <c r="AK146" s="175">
        <f t="shared" ref="AK146:AO146" si="307">AJ146</f>
        <v>0.5062288048816892</v>
      </c>
      <c r="AL146" s="175">
        <f t="shared" si="307"/>
        <v>0.5062288048816892</v>
      </c>
      <c r="AM146" s="175">
        <f t="shared" si="307"/>
        <v>0.5062288048816892</v>
      </c>
      <c r="AN146" s="175">
        <f t="shared" si="307"/>
        <v>0.5062288048816892</v>
      </c>
      <c r="AO146" s="175">
        <f t="shared" si="307"/>
        <v>0.5062288048816892</v>
      </c>
    </row>
    <row r="147" spans="2:41" x14ac:dyDescent="0.25">
      <c r="C147" t="str">
        <f t="shared" si="288"/>
        <v>GDO and other liquids</v>
      </c>
      <c r="E147" s="167">
        <f>IF(E85=0,0.6,E119/E85)</f>
        <v>0.60968216033169531</v>
      </c>
      <c r="F147" s="167">
        <f t="shared" ref="F147:AI147" si="308">IF(F85=0,0.6,F119/F85)</f>
        <v>0.62296069650733177</v>
      </c>
      <c r="G147" s="167">
        <f t="shared" si="308"/>
        <v>0.50118797881341193</v>
      </c>
      <c r="H147" s="175">
        <f t="shared" si="297"/>
        <v>0.64196549490667132</v>
      </c>
      <c r="I147" s="167">
        <f t="shared" si="308"/>
        <v>0.46232472664593588</v>
      </c>
      <c r="J147" s="167">
        <f t="shared" si="308"/>
        <v>0.54698986859033261</v>
      </c>
      <c r="K147" s="167">
        <f t="shared" si="308"/>
        <v>0.64196549490667132</v>
      </c>
      <c r="L147" s="167">
        <f t="shared" si="308"/>
        <v>0.58515687159968177</v>
      </c>
      <c r="M147" s="167">
        <f t="shared" si="308"/>
        <v>0.55014724650216107</v>
      </c>
      <c r="N147" s="167">
        <f t="shared" si="308"/>
        <v>0.52338400434479682</v>
      </c>
      <c r="O147" s="167">
        <f t="shared" si="308"/>
        <v>0.56344177798950623</v>
      </c>
      <c r="P147" s="167">
        <f t="shared" si="308"/>
        <v>0.58265116795382099</v>
      </c>
      <c r="Q147" s="167">
        <f t="shared" si="308"/>
        <v>0.47248107163657543</v>
      </c>
      <c r="R147" s="167">
        <f t="shared" si="308"/>
        <v>0.55896145653309759</v>
      </c>
      <c r="S147" s="167">
        <f t="shared" si="308"/>
        <v>0.6</v>
      </c>
      <c r="T147" s="167">
        <f t="shared" si="308"/>
        <v>0.59182255987559285</v>
      </c>
      <c r="U147" s="175">
        <f t="shared" si="298"/>
        <v>0.58515687159968177</v>
      </c>
      <c r="V147" s="167">
        <f t="shared" si="308"/>
        <v>0.57874846218708098</v>
      </c>
      <c r="W147" s="167">
        <f t="shared" si="308"/>
        <v>0.54699173886762031</v>
      </c>
      <c r="X147" s="167">
        <f t="shared" si="308"/>
        <v>0.58265223666383914</v>
      </c>
      <c r="Y147" s="167">
        <f t="shared" si="308"/>
        <v>0.57155887279946116</v>
      </c>
      <c r="Z147" s="167">
        <f t="shared" si="308"/>
        <v>0.6</v>
      </c>
      <c r="AA147" s="167">
        <f t="shared" si="308"/>
        <v>0.62754346182917609</v>
      </c>
      <c r="AB147" s="175">
        <f t="shared" si="299"/>
        <v>0.58515687159968177</v>
      </c>
      <c r="AC147" s="167">
        <f t="shared" si="308"/>
        <v>0.57155910531953535</v>
      </c>
      <c r="AD147" s="167">
        <f t="shared" si="308"/>
        <v>0.54116067442980309</v>
      </c>
      <c r="AE147" s="167">
        <f t="shared" si="308"/>
        <v>0.55671277419880938</v>
      </c>
      <c r="AF147" s="167">
        <f t="shared" si="308"/>
        <v>0.55014722417938022</v>
      </c>
      <c r="AG147" s="167">
        <f t="shared" si="308"/>
        <v>0.60260398266309367</v>
      </c>
      <c r="AH147" s="167">
        <f t="shared" si="308"/>
        <v>0.55406943800989616</v>
      </c>
      <c r="AI147" s="167">
        <f t="shared" si="308"/>
        <v>0.58104048415592224</v>
      </c>
      <c r="AJ147" s="175">
        <f t="shared" si="300"/>
        <v>0.47248107163657543</v>
      </c>
      <c r="AK147" s="175">
        <f t="shared" ref="AK147:AO147" si="309">AJ147</f>
        <v>0.47248107163657543</v>
      </c>
      <c r="AL147" s="175">
        <f t="shared" si="309"/>
        <v>0.47248107163657543</v>
      </c>
      <c r="AM147" s="175">
        <f t="shared" si="309"/>
        <v>0.47248107163657543</v>
      </c>
      <c r="AN147" s="175">
        <f t="shared" si="309"/>
        <v>0.47248107163657543</v>
      </c>
      <c r="AO147" s="175">
        <f t="shared" si="309"/>
        <v>0.47248107163657543</v>
      </c>
    </row>
    <row r="148" spans="2:41" x14ac:dyDescent="0.25">
      <c r="C148" t="str">
        <f t="shared" si="288"/>
        <v>LPG</v>
      </c>
      <c r="E148" s="167">
        <f>IF(E86=0,1/1.5,E120/E86)</f>
        <v>0.62710251209237</v>
      </c>
      <c r="F148" s="167">
        <f t="shared" ref="F148:AI148" si="310">IF(F86=0,1/1.5,F120/F86)</f>
        <v>0.64075738975544005</v>
      </c>
      <c r="G148" s="167">
        <f t="shared" si="310"/>
        <v>0.51550653842652983</v>
      </c>
      <c r="H148" s="175">
        <f t="shared" si="297"/>
        <v>0.66030593266058091</v>
      </c>
      <c r="I148" s="167">
        <f t="shared" si="310"/>
        <v>0.66666666666666663</v>
      </c>
      <c r="J148" s="167">
        <f t="shared" si="310"/>
        <v>0.66666666666666663</v>
      </c>
      <c r="K148" s="167">
        <f t="shared" si="310"/>
        <v>0.66030593266058091</v>
      </c>
      <c r="L148" s="167">
        <f t="shared" si="310"/>
        <v>0.60187543638611829</v>
      </c>
      <c r="M148" s="167">
        <f t="shared" si="310"/>
        <v>0.56586562587120148</v>
      </c>
      <c r="N148" s="167">
        <f t="shared" si="310"/>
        <v>0.53833784182319266</v>
      </c>
      <c r="O148" s="167">
        <f t="shared" si="310"/>
        <v>0.66666666666666663</v>
      </c>
      <c r="P148" s="167">
        <f t="shared" si="310"/>
        <v>0.59929863141498196</v>
      </c>
      <c r="Q148" s="167">
        <f t="shared" si="310"/>
        <v>0.48598115955219806</v>
      </c>
      <c r="R148" s="167">
        <f t="shared" si="310"/>
        <v>0.57493234425441309</v>
      </c>
      <c r="S148" s="167">
        <f t="shared" si="310"/>
        <v>0.57141450607154576</v>
      </c>
      <c r="T148" s="167">
        <f t="shared" si="310"/>
        <v>0.60873144456782702</v>
      </c>
      <c r="U148" s="175">
        <f t="shared" si="298"/>
        <v>0.60187543638611829</v>
      </c>
      <c r="V148" s="167">
        <f t="shared" si="310"/>
        <v>0.59528022164973515</v>
      </c>
      <c r="W148" s="167">
        <f t="shared" si="310"/>
        <v>0.66666666666666663</v>
      </c>
      <c r="X148" s="167">
        <f t="shared" si="310"/>
        <v>0.59929878165709971</v>
      </c>
      <c r="Y148" s="167">
        <f t="shared" si="310"/>
        <v>0.58788831726503277</v>
      </c>
      <c r="Z148" s="167">
        <f t="shared" si="310"/>
        <v>0.47401029773897474</v>
      </c>
      <c r="AA148" s="167">
        <f t="shared" si="310"/>
        <v>0.64547332315164874</v>
      </c>
      <c r="AB148" s="175">
        <f t="shared" si="299"/>
        <v>0.60187543638611829</v>
      </c>
      <c r="AC148" s="167">
        <f t="shared" si="310"/>
        <v>0.58788939260837947</v>
      </c>
      <c r="AD148" s="167">
        <f t="shared" si="310"/>
        <v>0.55662080368926437</v>
      </c>
      <c r="AE148" s="167">
        <f t="shared" si="310"/>
        <v>0.5726194836110603</v>
      </c>
      <c r="AF148" s="167">
        <f t="shared" si="310"/>
        <v>0.56586659732154465</v>
      </c>
      <c r="AG148" s="167">
        <f t="shared" si="310"/>
        <v>0.61982327909435042</v>
      </c>
      <c r="AH148" s="167">
        <f t="shared" si="310"/>
        <v>0.56989791016701474</v>
      </c>
      <c r="AI148" s="167">
        <f t="shared" si="310"/>
        <v>0.66666666666666663</v>
      </c>
      <c r="AJ148" s="175">
        <f t="shared" si="300"/>
        <v>0.48598115955219806</v>
      </c>
      <c r="AK148" s="175">
        <f t="shared" ref="AK148:AO148" si="311">AJ148</f>
        <v>0.48598115955219806</v>
      </c>
      <c r="AL148" s="175">
        <f t="shared" si="311"/>
        <v>0.48598115955219806</v>
      </c>
      <c r="AM148" s="175">
        <f t="shared" si="311"/>
        <v>0.48598115955219806</v>
      </c>
      <c r="AN148" s="175">
        <f t="shared" si="311"/>
        <v>0.48598115955219806</v>
      </c>
      <c r="AO148" s="175">
        <f t="shared" si="311"/>
        <v>0.48598115955219806</v>
      </c>
    </row>
    <row r="149" spans="2:41" x14ac:dyDescent="0.25">
      <c r="C149" t="str">
        <f t="shared" si="288"/>
        <v>Solar</v>
      </c>
      <c r="E149" s="167">
        <f>IF(E87=0,1,E121/E87)</f>
        <v>1</v>
      </c>
      <c r="F149" s="167">
        <f t="shared" ref="F149:AI149" si="312">IF(F87=0,1,F121/F87)</f>
        <v>1</v>
      </c>
      <c r="G149" s="167">
        <f t="shared" si="312"/>
        <v>1</v>
      </c>
      <c r="H149" s="175">
        <f t="shared" si="297"/>
        <v>1</v>
      </c>
      <c r="I149" s="167">
        <f t="shared" si="312"/>
        <v>1</v>
      </c>
      <c r="J149" s="167">
        <f t="shared" si="312"/>
        <v>1</v>
      </c>
      <c r="K149" s="167">
        <f t="shared" si="312"/>
        <v>1</v>
      </c>
      <c r="L149" s="167">
        <f t="shared" si="312"/>
        <v>1</v>
      </c>
      <c r="M149" s="167">
        <f t="shared" si="312"/>
        <v>1</v>
      </c>
      <c r="N149" s="167">
        <f t="shared" si="312"/>
        <v>1</v>
      </c>
      <c r="O149" s="167">
        <f t="shared" si="312"/>
        <v>1</v>
      </c>
      <c r="P149" s="167">
        <f t="shared" si="312"/>
        <v>1</v>
      </c>
      <c r="Q149" s="167">
        <f t="shared" si="312"/>
        <v>1</v>
      </c>
      <c r="R149" s="167">
        <f t="shared" si="312"/>
        <v>1</v>
      </c>
      <c r="S149" s="167">
        <f t="shared" si="312"/>
        <v>1</v>
      </c>
      <c r="T149" s="167">
        <f t="shared" si="312"/>
        <v>1</v>
      </c>
      <c r="U149" s="175">
        <f t="shared" si="298"/>
        <v>1</v>
      </c>
      <c r="V149" s="167">
        <f t="shared" si="312"/>
        <v>1</v>
      </c>
      <c r="W149" s="167">
        <f t="shared" si="312"/>
        <v>1</v>
      </c>
      <c r="X149" s="167">
        <f t="shared" si="312"/>
        <v>1</v>
      </c>
      <c r="Y149" s="167">
        <f t="shared" si="312"/>
        <v>1</v>
      </c>
      <c r="Z149" s="167">
        <f t="shared" si="312"/>
        <v>1</v>
      </c>
      <c r="AA149" s="167">
        <f t="shared" si="312"/>
        <v>1</v>
      </c>
      <c r="AB149" s="175">
        <f t="shared" si="299"/>
        <v>1</v>
      </c>
      <c r="AC149" s="167">
        <f t="shared" si="312"/>
        <v>1</v>
      </c>
      <c r="AD149" s="167">
        <f t="shared" si="312"/>
        <v>1</v>
      </c>
      <c r="AE149" s="167">
        <f t="shared" si="312"/>
        <v>1</v>
      </c>
      <c r="AF149" s="167">
        <f t="shared" si="312"/>
        <v>1</v>
      </c>
      <c r="AG149" s="167">
        <f t="shared" si="312"/>
        <v>1</v>
      </c>
      <c r="AH149" s="167">
        <f t="shared" si="312"/>
        <v>1</v>
      </c>
      <c r="AI149" s="167">
        <f t="shared" si="312"/>
        <v>1</v>
      </c>
      <c r="AJ149" s="175">
        <f t="shared" si="300"/>
        <v>1</v>
      </c>
      <c r="AK149" s="175">
        <f t="shared" ref="AK149:AO149" si="313">AJ149</f>
        <v>1</v>
      </c>
      <c r="AL149" s="175">
        <f t="shared" si="313"/>
        <v>1</v>
      </c>
      <c r="AM149" s="175">
        <f t="shared" si="313"/>
        <v>1</v>
      </c>
      <c r="AN149" s="175">
        <f t="shared" si="313"/>
        <v>1</v>
      </c>
      <c r="AO149" s="175">
        <f t="shared" si="313"/>
        <v>1</v>
      </c>
    </row>
    <row r="150" spans="2:41" x14ac:dyDescent="0.25">
      <c r="C150" t="str">
        <f t="shared" si="288"/>
        <v>Solids</v>
      </c>
      <c r="E150" s="167">
        <f>IF(E88=0,1/2.5,E122/E88)</f>
        <v>0.4</v>
      </c>
      <c r="F150" s="167">
        <f t="shared" ref="F150:AI150" si="314">IF(F88=0,1/2.5,F122/F88)</f>
        <v>0.4</v>
      </c>
      <c r="G150" s="167">
        <f t="shared" si="314"/>
        <v>0.4</v>
      </c>
      <c r="H150" s="175">
        <f t="shared" si="297"/>
        <v>0.4</v>
      </c>
      <c r="I150" s="167">
        <f t="shared" si="314"/>
        <v>0.4</v>
      </c>
      <c r="J150" s="167">
        <f t="shared" si="314"/>
        <v>0.4</v>
      </c>
      <c r="K150" s="167">
        <f t="shared" si="314"/>
        <v>0.4</v>
      </c>
      <c r="L150" s="167">
        <f t="shared" si="314"/>
        <v>0.4</v>
      </c>
      <c r="M150" s="167">
        <f t="shared" si="314"/>
        <v>0.4</v>
      </c>
      <c r="N150" s="167">
        <f t="shared" si="314"/>
        <v>0.4</v>
      </c>
      <c r="O150" s="167">
        <f t="shared" si="314"/>
        <v>0.4</v>
      </c>
      <c r="P150" s="167">
        <f t="shared" si="314"/>
        <v>0.4</v>
      </c>
      <c r="Q150" s="167">
        <f t="shared" si="314"/>
        <v>0.4</v>
      </c>
      <c r="R150" s="167">
        <f t="shared" si="314"/>
        <v>0.4</v>
      </c>
      <c r="S150" s="167">
        <f t="shared" si="314"/>
        <v>0.4</v>
      </c>
      <c r="T150" s="167">
        <f t="shared" si="314"/>
        <v>0.4</v>
      </c>
      <c r="U150" s="175">
        <f t="shared" si="298"/>
        <v>0.4</v>
      </c>
      <c r="V150" s="167">
        <f t="shared" si="314"/>
        <v>0.4</v>
      </c>
      <c r="W150" s="167">
        <f t="shared" si="314"/>
        <v>0.4</v>
      </c>
      <c r="X150" s="167">
        <f t="shared" si="314"/>
        <v>0.4</v>
      </c>
      <c r="Y150" s="167">
        <f t="shared" si="314"/>
        <v>0.4</v>
      </c>
      <c r="Z150" s="167">
        <f t="shared" si="314"/>
        <v>0.4</v>
      </c>
      <c r="AA150" s="167">
        <f t="shared" si="314"/>
        <v>0.4</v>
      </c>
      <c r="AB150" s="175">
        <f t="shared" si="299"/>
        <v>0.4</v>
      </c>
      <c r="AC150" s="167">
        <f t="shared" si="314"/>
        <v>0.506238228280525</v>
      </c>
      <c r="AD150" s="167">
        <f t="shared" si="314"/>
        <v>0.4</v>
      </c>
      <c r="AE150" s="167">
        <f t="shared" si="314"/>
        <v>0.4</v>
      </c>
      <c r="AF150" s="167">
        <f t="shared" si="314"/>
        <v>0.4</v>
      </c>
      <c r="AG150" s="167">
        <f t="shared" si="314"/>
        <v>0.4</v>
      </c>
      <c r="AH150" s="167">
        <f t="shared" si="314"/>
        <v>0.4907460191594693</v>
      </c>
      <c r="AI150" s="167">
        <f t="shared" si="314"/>
        <v>0.4</v>
      </c>
      <c r="AJ150" s="175">
        <f t="shared" si="300"/>
        <v>0.4</v>
      </c>
      <c r="AK150" s="175">
        <f t="shared" ref="AK150:AO150" si="315">AJ150</f>
        <v>0.4</v>
      </c>
      <c r="AL150" s="175">
        <f t="shared" si="315"/>
        <v>0.4</v>
      </c>
      <c r="AM150" s="175">
        <f t="shared" si="315"/>
        <v>0.4</v>
      </c>
      <c r="AN150" s="175">
        <f t="shared" si="315"/>
        <v>0.4</v>
      </c>
      <c r="AO150" s="175">
        <f t="shared" si="315"/>
        <v>0.4</v>
      </c>
    </row>
    <row r="151" spans="2:41" x14ac:dyDescent="0.25">
      <c r="B151" t="str">
        <f>B123</f>
        <v>Space heating</v>
      </c>
      <c r="E151" s="8"/>
      <c r="F151" s="8"/>
      <c r="G151" s="8"/>
      <c r="H151" s="17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75"/>
      <c r="V151" s="8"/>
      <c r="W151" s="8"/>
      <c r="X151" s="8"/>
      <c r="Y151" s="8"/>
      <c r="Z151" s="8"/>
      <c r="AA151" s="8"/>
      <c r="AB151" s="175"/>
      <c r="AC151" s="8"/>
      <c r="AD151" s="8"/>
      <c r="AE151" s="8"/>
      <c r="AF151" s="8"/>
      <c r="AG151" s="8"/>
      <c r="AH151" s="8"/>
      <c r="AI151" s="8"/>
      <c r="AJ151" s="175"/>
      <c r="AK151" s="175"/>
      <c r="AL151" s="175"/>
      <c r="AM151" s="175"/>
      <c r="AN151" s="175"/>
      <c r="AO151" s="175"/>
    </row>
    <row r="152" spans="2:41" x14ac:dyDescent="0.25">
      <c r="C152" t="str">
        <f t="shared" si="288"/>
        <v>Biomass and wastes</v>
      </c>
      <c r="E152" s="167">
        <f>IF(E90=0,0.5,E124/E90)</f>
        <v>0.56636967800557592</v>
      </c>
      <c r="F152" s="167">
        <f t="shared" ref="F152:AI152" si="316">IF(F124=0,0.5,F124/F90)</f>
        <v>0.58143601389810529</v>
      </c>
      <c r="G152" s="167">
        <f t="shared" si="316"/>
        <v>0.47597370243559184</v>
      </c>
      <c r="H152" s="175">
        <f t="shared" ref="H152:H159" si="317">K152</f>
        <v>0.5</v>
      </c>
      <c r="I152" s="167">
        <f t="shared" si="316"/>
        <v>0.44584231229690441</v>
      </c>
      <c r="J152" s="167">
        <f t="shared" si="316"/>
        <v>0.51615018995212869</v>
      </c>
      <c r="K152" s="167">
        <f t="shared" si="316"/>
        <v>0.5</v>
      </c>
      <c r="L152" s="167">
        <f t="shared" si="316"/>
        <v>0.54125846320370219</v>
      </c>
      <c r="M152" s="167">
        <f t="shared" si="316"/>
        <v>0.51614822449170805</v>
      </c>
      <c r="N152" s="167">
        <f t="shared" si="316"/>
        <v>0.49104004549575642</v>
      </c>
      <c r="O152" s="167">
        <f t="shared" si="316"/>
        <v>0.52117145681665245</v>
      </c>
      <c r="P152" s="167">
        <f t="shared" si="316"/>
        <v>0.54126053333113244</v>
      </c>
      <c r="Q152" s="167">
        <f t="shared" si="316"/>
        <v>0.5</v>
      </c>
      <c r="R152" s="167">
        <f t="shared" si="316"/>
        <v>0.52619226772725647</v>
      </c>
      <c r="S152" s="167">
        <f t="shared" si="316"/>
        <v>0.52619483225875885</v>
      </c>
      <c r="T152" s="167">
        <f t="shared" si="316"/>
        <v>0.55130367951244852</v>
      </c>
      <c r="U152" s="175">
        <f t="shared" ref="U152:U159" si="318">$L152</f>
        <v>0.54125846320370219</v>
      </c>
      <c r="V152" s="167">
        <f t="shared" si="316"/>
        <v>0.5</v>
      </c>
      <c r="W152" s="167">
        <f t="shared" si="316"/>
        <v>0.51615008794215356</v>
      </c>
      <c r="X152" s="167">
        <f t="shared" si="316"/>
        <v>0.5</v>
      </c>
      <c r="Y152" s="167">
        <f t="shared" si="316"/>
        <v>0.53623797076053037</v>
      </c>
      <c r="Z152" s="167">
        <f t="shared" si="316"/>
        <v>0.5</v>
      </c>
      <c r="AA152" s="167">
        <f t="shared" si="316"/>
        <v>0.58143642322455591</v>
      </c>
      <c r="AB152" s="175">
        <f t="shared" ref="AB152:AB159" si="319">$L152</f>
        <v>0.54125846320370219</v>
      </c>
      <c r="AC152" s="167">
        <f t="shared" si="316"/>
        <v>0.5362370307551646</v>
      </c>
      <c r="AD152" s="167">
        <f t="shared" si="316"/>
        <v>0.5</v>
      </c>
      <c r="AE152" s="167">
        <f t="shared" si="316"/>
        <v>0.5</v>
      </c>
      <c r="AF152" s="167">
        <f t="shared" si="316"/>
        <v>0.51614899075903098</v>
      </c>
      <c r="AG152" s="167">
        <f t="shared" si="316"/>
        <v>0.5</v>
      </c>
      <c r="AH152" s="167">
        <f t="shared" si="316"/>
        <v>0.52619458090501325</v>
      </c>
      <c r="AI152" s="167">
        <f t="shared" si="316"/>
        <v>0.54126052266387825</v>
      </c>
      <c r="AJ152" s="175">
        <f t="shared" ref="AJ152:AJ159" si="320">$Q152</f>
        <v>0.5</v>
      </c>
      <c r="AK152" s="175">
        <f t="shared" ref="AK152:AO152" si="321">AJ152</f>
        <v>0.5</v>
      </c>
      <c r="AL152" s="175">
        <f t="shared" si="321"/>
        <v>0.5</v>
      </c>
      <c r="AM152" s="175">
        <f t="shared" si="321"/>
        <v>0.5</v>
      </c>
      <c r="AN152" s="175">
        <f t="shared" si="321"/>
        <v>0.5</v>
      </c>
      <c r="AO152" s="175">
        <f t="shared" si="321"/>
        <v>0.5</v>
      </c>
    </row>
    <row r="153" spans="2:41" x14ac:dyDescent="0.25">
      <c r="C153" t="str">
        <f t="shared" si="288"/>
        <v>Derived heat</v>
      </c>
      <c r="E153" s="167">
        <f>IF(E91=0,0.8,E125/E91)</f>
        <v>0.869999697421875</v>
      </c>
      <c r="F153" s="167">
        <f t="shared" ref="F153:AI153" si="322">IF(F91=0,0.8,F125/F91)</f>
        <v>0.893142811116307</v>
      </c>
      <c r="G153" s="167">
        <f t="shared" si="322"/>
        <v>0.73114327409514679</v>
      </c>
      <c r="H153" s="175">
        <f t="shared" si="317"/>
        <v>0.90856973763489934</v>
      </c>
      <c r="I153" s="167">
        <f t="shared" si="322"/>
        <v>0.8</v>
      </c>
      <c r="J153" s="167">
        <f t="shared" si="322"/>
        <v>0.79285818087871995</v>
      </c>
      <c r="K153" s="167">
        <f t="shared" si="322"/>
        <v>0.90856973763489934</v>
      </c>
      <c r="L153" s="167">
        <f t="shared" si="322"/>
        <v>0.83142781689006839</v>
      </c>
      <c r="M153" s="167">
        <f t="shared" si="322"/>
        <v>0.79285670877284364</v>
      </c>
      <c r="N153" s="167">
        <f t="shared" si="322"/>
        <v>0.8</v>
      </c>
      <c r="O153" s="167">
        <f t="shared" si="322"/>
        <v>0.80056939501779345</v>
      </c>
      <c r="P153" s="167">
        <f t="shared" si="322"/>
        <v>0.83142591991090919</v>
      </c>
      <c r="Q153" s="167">
        <f t="shared" si="322"/>
        <v>0.8</v>
      </c>
      <c r="R153" s="167">
        <f t="shared" si="322"/>
        <v>0.80828658084167493</v>
      </c>
      <c r="S153" s="167">
        <f t="shared" si="322"/>
        <v>0.8082848743643114</v>
      </c>
      <c r="T153" s="167">
        <f t="shared" si="322"/>
        <v>0.8</v>
      </c>
      <c r="U153" s="175">
        <f t="shared" si="318"/>
        <v>0.83142781689006839</v>
      </c>
      <c r="V153" s="167">
        <f t="shared" si="322"/>
        <v>0.83142793464554809</v>
      </c>
      <c r="W153" s="167">
        <f t="shared" si="322"/>
        <v>0.79285459180531781</v>
      </c>
      <c r="X153" s="167">
        <f t="shared" si="322"/>
        <v>0.83142964572192501</v>
      </c>
      <c r="Y153" s="167">
        <f t="shared" si="322"/>
        <v>0.82371178025565939</v>
      </c>
      <c r="Z153" s="167">
        <f t="shared" si="322"/>
        <v>0.8</v>
      </c>
      <c r="AA153" s="167">
        <f t="shared" si="322"/>
        <v>0.89314316964932261</v>
      </c>
      <c r="AB153" s="175">
        <f t="shared" si="319"/>
        <v>0.83142781689006839</v>
      </c>
      <c r="AC153" s="167">
        <f t="shared" si="322"/>
        <v>0.82371353985987195</v>
      </c>
      <c r="AD153" s="167">
        <f t="shared" si="322"/>
        <v>0.77743071353682414</v>
      </c>
      <c r="AE153" s="167">
        <f t="shared" si="322"/>
        <v>0.81214265249940831</v>
      </c>
      <c r="AF153" s="167">
        <f t="shared" si="322"/>
        <v>0.79285469678245457</v>
      </c>
      <c r="AG153" s="167">
        <f t="shared" si="322"/>
        <v>0.86228726595308014</v>
      </c>
      <c r="AH153" s="167">
        <f t="shared" si="322"/>
        <v>0.80828694242829968</v>
      </c>
      <c r="AI153" s="167">
        <f t="shared" si="322"/>
        <v>0.83142879399815417</v>
      </c>
      <c r="AJ153" s="175">
        <f t="shared" si="320"/>
        <v>0.8</v>
      </c>
      <c r="AK153" s="175">
        <f t="shared" ref="AK153:AO153" si="323">AJ153</f>
        <v>0.8</v>
      </c>
      <c r="AL153" s="175">
        <f t="shared" si="323"/>
        <v>0.8</v>
      </c>
      <c r="AM153" s="175">
        <f t="shared" si="323"/>
        <v>0.8</v>
      </c>
      <c r="AN153" s="175">
        <f t="shared" si="323"/>
        <v>0.8</v>
      </c>
      <c r="AO153" s="175">
        <f t="shared" si="323"/>
        <v>0.8</v>
      </c>
    </row>
    <row r="154" spans="2:41" x14ac:dyDescent="0.25">
      <c r="C154" t="str">
        <f t="shared" si="288"/>
        <v>Electricity</v>
      </c>
      <c r="E154" s="167">
        <f>IF(E92=0,0.8,E126/E92)</f>
        <v>1.0084980225972717</v>
      </c>
      <c r="F154" s="167">
        <f t="shared" ref="F154:AI154" si="324">IF(F92=0,0.8,F126/F92)</f>
        <v>0.96534385944249512</v>
      </c>
      <c r="G154" s="167">
        <f t="shared" si="324"/>
        <v>0.77963146310130682</v>
      </c>
      <c r="H154" s="175">
        <f t="shared" si="317"/>
        <v>1.1633871819913861</v>
      </c>
      <c r="I154" s="167">
        <f t="shared" si="324"/>
        <v>0.93835400157127447</v>
      </c>
      <c r="J154" s="167">
        <f t="shared" si="324"/>
        <v>0.91120772186594279</v>
      </c>
      <c r="K154" s="167">
        <f t="shared" si="324"/>
        <v>1.1633871819913861</v>
      </c>
      <c r="L154" s="167">
        <f t="shared" si="324"/>
        <v>1.1216918730488372</v>
      </c>
      <c r="M154" s="167">
        <f t="shared" si="324"/>
        <v>0.82279820773840806</v>
      </c>
      <c r="N154" s="167">
        <f t="shared" si="324"/>
        <v>1.0240202398146621</v>
      </c>
      <c r="O154" s="167">
        <f t="shared" si="324"/>
        <v>1.0647883387976504</v>
      </c>
      <c r="P154" s="167">
        <f t="shared" si="324"/>
        <v>1.1431865884145935</v>
      </c>
      <c r="Q154" s="167">
        <f t="shared" si="324"/>
        <v>0.94780646484775677</v>
      </c>
      <c r="R154" s="167">
        <f t="shared" si="324"/>
        <v>0.85089391609927512</v>
      </c>
      <c r="S154" s="167">
        <f t="shared" si="324"/>
        <v>0.98553260007627153</v>
      </c>
      <c r="T154" s="167">
        <f t="shared" si="324"/>
        <v>0.99654021420485883</v>
      </c>
      <c r="U154" s="175">
        <f t="shared" si="318"/>
        <v>1.1216918730488372</v>
      </c>
      <c r="V154" s="167">
        <f t="shared" si="324"/>
        <v>1.1351203915566801</v>
      </c>
      <c r="W154" s="167">
        <f t="shared" si="324"/>
        <v>0.93222467860648439</v>
      </c>
      <c r="X154" s="167">
        <f t="shared" si="324"/>
        <v>1.2207389454201159</v>
      </c>
      <c r="Y154" s="167">
        <f t="shared" si="324"/>
        <v>0.93374306853304945</v>
      </c>
      <c r="Z154" s="167">
        <f t="shared" si="324"/>
        <v>0.77025043487448086</v>
      </c>
      <c r="AA154" s="167">
        <f t="shared" si="324"/>
        <v>1.2796243074847591</v>
      </c>
      <c r="AB154" s="175">
        <f t="shared" si="319"/>
        <v>1.1216918730488372</v>
      </c>
      <c r="AC154" s="167">
        <f t="shared" si="324"/>
        <v>1.1329140590477953</v>
      </c>
      <c r="AD154" s="167">
        <f t="shared" si="324"/>
        <v>0.97830240105151089</v>
      </c>
      <c r="AE154" s="167">
        <f t="shared" si="324"/>
        <v>0.87596127194701168</v>
      </c>
      <c r="AF154" s="167">
        <f t="shared" si="324"/>
        <v>1.0306215507272265</v>
      </c>
      <c r="AG154" s="167">
        <f t="shared" si="324"/>
        <v>0.97654106043505773</v>
      </c>
      <c r="AH154" s="167">
        <f t="shared" si="324"/>
        <v>0.9453819209147396</v>
      </c>
      <c r="AI154" s="167">
        <f t="shared" si="324"/>
        <v>1.2293914992528641</v>
      </c>
      <c r="AJ154" s="175">
        <f t="shared" si="320"/>
        <v>0.94780646484775677</v>
      </c>
      <c r="AK154" s="175">
        <f t="shared" ref="AK154:AO154" si="325">AJ154</f>
        <v>0.94780646484775677</v>
      </c>
      <c r="AL154" s="175">
        <f t="shared" si="325"/>
        <v>0.94780646484775677</v>
      </c>
      <c r="AM154" s="175">
        <f t="shared" si="325"/>
        <v>0.94780646484775677</v>
      </c>
      <c r="AN154" s="175">
        <f t="shared" si="325"/>
        <v>0.94780646484775677</v>
      </c>
      <c r="AO154" s="175">
        <f t="shared" si="325"/>
        <v>0.94780646484775677</v>
      </c>
    </row>
    <row r="155" spans="2:41" x14ac:dyDescent="0.25">
      <c r="C155" t="str">
        <f t="shared" si="288"/>
        <v>Gas</v>
      </c>
      <c r="E155" s="167">
        <f>IF(E93=0,0.6,E127/E93)</f>
        <v>0.7352634909049075</v>
      </c>
      <c r="F155" s="167">
        <f t="shared" ref="F155:AI155" si="326">IF(F93=0,0.6,F127/F93)</f>
        <v>0.75328055047085551</v>
      </c>
      <c r="G155" s="167">
        <f t="shared" si="326"/>
        <v>0.6141611018624169</v>
      </c>
      <c r="H155" s="175">
        <f t="shared" si="317"/>
        <v>0.76672100407458499</v>
      </c>
      <c r="I155" s="167">
        <f t="shared" si="326"/>
        <v>0.57528010617490921</v>
      </c>
      <c r="J155" s="167">
        <f t="shared" si="326"/>
        <v>0.66770115516495232</v>
      </c>
      <c r="K155" s="167">
        <f t="shared" si="326"/>
        <v>0.76672100407458499</v>
      </c>
      <c r="L155" s="167">
        <f t="shared" si="326"/>
        <v>0.70268568510503271</v>
      </c>
      <c r="M155" s="167">
        <f t="shared" si="326"/>
        <v>0.66600041566986956</v>
      </c>
      <c r="N155" s="167">
        <f t="shared" si="326"/>
        <v>0.63745380705538113</v>
      </c>
      <c r="O155" s="167">
        <f t="shared" si="326"/>
        <v>0.67248336931142338</v>
      </c>
      <c r="P155" s="167">
        <f t="shared" si="326"/>
        <v>0.70070908267201493</v>
      </c>
      <c r="Q155" s="167">
        <f t="shared" si="326"/>
        <v>0.57641306417083138</v>
      </c>
      <c r="R155" s="167">
        <f t="shared" si="326"/>
        <v>0.68052803939986284</v>
      </c>
      <c r="S155" s="167">
        <f t="shared" si="326"/>
        <v>0.68105292098157955</v>
      </c>
      <c r="T155" s="167">
        <f t="shared" si="326"/>
        <v>0.71459706117723176</v>
      </c>
      <c r="U155" s="175">
        <f t="shared" si="318"/>
        <v>0.70268568510503271</v>
      </c>
      <c r="V155" s="167">
        <f t="shared" si="326"/>
        <v>0.69971846218945677</v>
      </c>
      <c r="W155" s="167">
        <f t="shared" si="326"/>
        <v>0.6660018608818512</v>
      </c>
      <c r="X155" s="167">
        <f t="shared" si="326"/>
        <v>0.70253156128482397</v>
      </c>
      <c r="Y155" s="167">
        <f t="shared" si="326"/>
        <v>0.69192012891015608</v>
      </c>
      <c r="Z155" s="167">
        <f t="shared" si="326"/>
        <v>0.6</v>
      </c>
      <c r="AA155" s="167">
        <f t="shared" si="326"/>
        <v>0.75401818371825691</v>
      </c>
      <c r="AB155" s="175">
        <f t="shared" si="319"/>
        <v>0.70268568510503271</v>
      </c>
      <c r="AC155" s="167">
        <f t="shared" si="326"/>
        <v>0.69549067389373476</v>
      </c>
      <c r="AD155" s="167">
        <f t="shared" si="326"/>
        <v>0.65854470485857619</v>
      </c>
      <c r="AE155" s="167">
        <f t="shared" si="326"/>
        <v>0.68290054101230824</v>
      </c>
      <c r="AF155" s="167">
        <f t="shared" si="326"/>
        <v>0.66600056433669619</v>
      </c>
      <c r="AG155" s="167">
        <f t="shared" si="326"/>
        <v>0.72432380169684063</v>
      </c>
      <c r="AH155" s="167">
        <f t="shared" si="326"/>
        <v>0.68076997618728152</v>
      </c>
      <c r="AI155" s="167">
        <f t="shared" si="326"/>
        <v>0.7018724861397978</v>
      </c>
      <c r="AJ155" s="175">
        <f t="shared" si="320"/>
        <v>0.57641306417083138</v>
      </c>
      <c r="AK155" s="175">
        <f t="shared" ref="AK155:AO155" si="327">AJ155</f>
        <v>0.57641306417083138</v>
      </c>
      <c r="AL155" s="175">
        <f t="shared" si="327"/>
        <v>0.57641306417083138</v>
      </c>
      <c r="AM155" s="175">
        <f t="shared" si="327"/>
        <v>0.57641306417083138</v>
      </c>
      <c r="AN155" s="175">
        <f t="shared" si="327"/>
        <v>0.57641306417083138</v>
      </c>
      <c r="AO155" s="175">
        <f t="shared" si="327"/>
        <v>0.57641306417083138</v>
      </c>
    </row>
    <row r="156" spans="2:41" x14ac:dyDescent="0.25">
      <c r="C156" t="str">
        <f t="shared" si="288"/>
        <v>GDO and other liquids</v>
      </c>
      <c r="E156" s="167">
        <f>IF(E94=0,0.55,E128/E94)</f>
        <v>0.6851237349214605</v>
      </c>
      <c r="F156" s="167">
        <f t="shared" ref="F156:AI156" si="328">IF(F94=0,0.55,F128/F94)</f>
        <v>0.70334956709312524</v>
      </c>
      <c r="G156" s="167">
        <f t="shared" si="328"/>
        <v>0.57577546106916611</v>
      </c>
      <c r="H156" s="175">
        <f t="shared" si="317"/>
        <v>0.71550092501440088</v>
      </c>
      <c r="I156" s="167">
        <f t="shared" si="328"/>
        <v>0.5393245382177313</v>
      </c>
      <c r="J156" s="167">
        <f t="shared" si="328"/>
        <v>0.62437476878480902</v>
      </c>
      <c r="K156" s="167">
        <f t="shared" si="328"/>
        <v>0.71550092501440088</v>
      </c>
      <c r="L156" s="167">
        <f t="shared" si="328"/>
        <v>0.65475092688517245</v>
      </c>
      <c r="M156" s="167">
        <f t="shared" si="328"/>
        <v>0.62437371424779353</v>
      </c>
      <c r="N156" s="167">
        <f t="shared" si="328"/>
        <v>0.59400073574969003</v>
      </c>
      <c r="O156" s="167">
        <f t="shared" si="328"/>
        <v>0.63045121029666285</v>
      </c>
      <c r="P156" s="167">
        <f t="shared" si="328"/>
        <v>0.65475074533242184</v>
      </c>
      <c r="Q156" s="167">
        <f t="shared" si="328"/>
        <v>0.53932557282182469</v>
      </c>
      <c r="R156" s="167">
        <f t="shared" si="328"/>
        <v>0.63652508929559315</v>
      </c>
      <c r="S156" s="167">
        <f t="shared" si="328"/>
        <v>0.55000000000000004</v>
      </c>
      <c r="T156" s="167">
        <f t="shared" si="328"/>
        <v>0.66689897171121149</v>
      </c>
      <c r="U156" s="175">
        <f t="shared" si="318"/>
        <v>0.65475092688517245</v>
      </c>
      <c r="V156" s="167">
        <f t="shared" si="328"/>
        <v>0.65474796557578607</v>
      </c>
      <c r="W156" s="167">
        <f t="shared" si="328"/>
        <v>0.62437638525085637</v>
      </c>
      <c r="X156" s="167">
        <f t="shared" si="328"/>
        <v>0.65474906536279265</v>
      </c>
      <c r="Y156" s="167">
        <f t="shared" si="328"/>
        <v>0.64867556959769046</v>
      </c>
      <c r="Z156" s="167">
        <f t="shared" si="328"/>
        <v>0.55000000000000004</v>
      </c>
      <c r="AA156" s="167">
        <f t="shared" si="328"/>
        <v>0.70335181691724313</v>
      </c>
      <c r="AB156" s="175">
        <f t="shared" si="319"/>
        <v>0.65475092688517245</v>
      </c>
      <c r="AC156" s="167">
        <f t="shared" si="328"/>
        <v>0.64867578830771455</v>
      </c>
      <c r="AD156" s="167">
        <f t="shared" si="328"/>
        <v>0.61222632752145101</v>
      </c>
      <c r="AE156" s="167">
        <f t="shared" si="328"/>
        <v>0.63956306859319423</v>
      </c>
      <c r="AF156" s="167">
        <f t="shared" si="328"/>
        <v>0.62437437437437437</v>
      </c>
      <c r="AG156" s="167">
        <f t="shared" si="328"/>
        <v>0.67905104662972282</v>
      </c>
      <c r="AH156" s="167">
        <f t="shared" si="328"/>
        <v>0.63652609984043762</v>
      </c>
      <c r="AI156" s="167">
        <f t="shared" si="328"/>
        <v>0.65474896949000527</v>
      </c>
      <c r="AJ156" s="175">
        <f t="shared" si="320"/>
        <v>0.53932557282182469</v>
      </c>
      <c r="AK156" s="175">
        <f t="shared" ref="AK156:AO156" si="329">AJ156</f>
        <v>0.53932557282182469</v>
      </c>
      <c r="AL156" s="175">
        <f t="shared" si="329"/>
        <v>0.53932557282182469</v>
      </c>
      <c r="AM156" s="175">
        <f t="shared" si="329"/>
        <v>0.53932557282182469</v>
      </c>
      <c r="AN156" s="175">
        <f t="shared" si="329"/>
        <v>0.53932557282182469</v>
      </c>
      <c r="AO156" s="175">
        <f t="shared" si="329"/>
        <v>0.53932557282182469</v>
      </c>
    </row>
    <row r="157" spans="2:41" x14ac:dyDescent="0.25">
      <c r="C157" t="str">
        <f t="shared" si="288"/>
        <v>Geothermal Energy</v>
      </c>
      <c r="E157" s="167">
        <f>IF(E95=0,0.7,E129/E95)</f>
        <v>0.82650058693100303</v>
      </c>
      <c r="F157" s="167">
        <f t="shared" ref="F157:AI157" si="330">IF(F95=0,0.7,F129/F95)</f>
        <v>0.7</v>
      </c>
      <c r="G157" s="167">
        <f t="shared" si="330"/>
        <v>0.69458590928567054</v>
      </c>
      <c r="H157" s="175">
        <f t="shared" si="317"/>
        <v>0.7</v>
      </c>
      <c r="I157" s="167">
        <f t="shared" si="330"/>
        <v>0.7</v>
      </c>
      <c r="J157" s="167">
        <f t="shared" si="330"/>
        <v>0.7</v>
      </c>
      <c r="K157" s="167">
        <f t="shared" si="330"/>
        <v>0.7</v>
      </c>
      <c r="L157" s="167">
        <f t="shared" si="330"/>
        <v>0.7</v>
      </c>
      <c r="M157" s="167">
        <f t="shared" si="330"/>
        <v>0.7</v>
      </c>
      <c r="N157" s="167">
        <f t="shared" si="330"/>
        <v>0.71657055219524413</v>
      </c>
      <c r="O157" s="167">
        <f t="shared" si="330"/>
        <v>0.7</v>
      </c>
      <c r="P157" s="167">
        <f t="shared" si="330"/>
        <v>0.78985650018060605</v>
      </c>
      <c r="Q157" s="167">
        <f t="shared" si="330"/>
        <v>0.7</v>
      </c>
      <c r="R157" s="167">
        <f t="shared" si="330"/>
        <v>0.76787130894667244</v>
      </c>
      <c r="S157" s="167">
        <f t="shared" si="330"/>
        <v>0.76787111822687804</v>
      </c>
      <c r="T157" s="167">
        <f t="shared" si="330"/>
        <v>0.7</v>
      </c>
      <c r="U157" s="175">
        <f t="shared" si="318"/>
        <v>0.7</v>
      </c>
      <c r="V157" s="167">
        <f t="shared" si="330"/>
        <v>0.78985746341937924</v>
      </c>
      <c r="W157" s="167">
        <f t="shared" si="330"/>
        <v>0.7</v>
      </c>
      <c r="X157" s="167">
        <f t="shared" si="330"/>
        <v>0.7</v>
      </c>
      <c r="Y157" s="167">
        <f t="shared" si="330"/>
        <v>0.7</v>
      </c>
      <c r="Z157" s="167">
        <f t="shared" si="330"/>
        <v>0.7</v>
      </c>
      <c r="AA157" s="167">
        <f t="shared" si="330"/>
        <v>0.7</v>
      </c>
      <c r="AB157" s="175">
        <f t="shared" si="319"/>
        <v>0.7</v>
      </c>
      <c r="AC157" s="167">
        <f t="shared" si="330"/>
        <v>0.7825289312457453</v>
      </c>
      <c r="AD157" s="167">
        <f t="shared" si="330"/>
        <v>0.7385569620253164</v>
      </c>
      <c r="AE157" s="167">
        <f t="shared" si="330"/>
        <v>0.77153597036357158</v>
      </c>
      <c r="AF157" s="167">
        <f t="shared" si="330"/>
        <v>0.7</v>
      </c>
      <c r="AG157" s="167">
        <f t="shared" si="330"/>
        <v>0.81917134618915699</v>
      </c>
      <c r="AH157" s="167">
        <f t="shared" si="330"/>
        <v>0.76787100262494667</v>
      </c>
      <c r="AI157" s="167">
        <f t="shared" si="330"/>
        <v>0.78985659898477156</v>
      </c>
      <c r="AJ157" s="175">
        <f t="shared" si="320"/>
        <v>0.7</v>
      </c>
      <c r="AK157" s="175">
        <f t="shared" ref="AK157:AO157" si="331">AJ157</f>
        <v>0.7</v>
      </c>
      <c r="AL157" s="175">
        <f t="shared" si="331"/>
        <v>0.7</v>
      </c>
      <c r="AM157" s="175">
        <f t="shared" si="331"/>
        <v>0.7</v>
      </c>
      <c r="AN157" s="175">
        <f t="shared" si="331"/>
        <v>0.7</v>
      </c>
      <c r="AO157" s="175">
        <f t="shared" si="331"/>
        <v>0.7</v>
      </c>
    </row>
    <row r="158" spans="2:41" x14ac:dyDescent="0.25">
      <c r="C158" t="str">
        <f t="shared" si="288"/>
        <v>LPG</v>
      </c>
      <c r="E158" s="167">
        <f>IF(E96=0,1/1.5,E130/E96)</f>
        <v>0.66666666666666663</v>
      </c>
      <c r="F158" s="167">
        <f t="shared" ref="F158:AI158" si="332">IF(F96=0,1/1.5,F130/F96)</f>
        <v>0.66666666666666663</v>
      </c>
      <c r="G158" s="167">
        <f t="shared" si="332"/>
        <v>0.66666666666666663</v>
      </c>
      <c r="H158" s="175">
        <f t="shared" si="317"/>
        <v>0.66666666666666663</v>
      </c>
      <c r="I158" s="167">
        <f t="shared" si="332"/>
        <v>0.66666666666666663</v>
      </c>
      <c r="J158" s="167">
        <f t="shared" si="332"/>
        <v>0.66666666666666663</v>
      </c>
      <c r="K158" s="167">
        <f t="shared" si="332"/>
        <v>0.66666666666666663</v>
      </c>
      <c r="L158" s="167">
        <f t="shared" si="332"/>
        <v>0.66666666666666663</v>
      </c>
      <c r="M158" s="167">
        <f t="shared" si="332"/>
        <v>0.66666666666666663</v>
      </c>
      <c r="N158" s="167">
        <f t="shared" si="332"/>
        <v>0.66666666666666663</v>
      </c>
      <c r="O158" s="167">
        <f t="shared" si="332"/>
        <v>0.66666666666666663</v>
      </c>
      <c r="P158" s="167">
        <f t="shared" si="332"/>
        <v>0.66666666666666663</v>
      </c>
      <c r="Q158" s="167">
        <f t="shared" si="332"/>
        <v>0.66666666666666663</v>
      </c>
      <c r="R158" s="167">
        <f t="shared" si="332"/>
        <v>0.66666666666666663</v>
      </c>
      <c r="S158" s="167">
        <f t="shared" si="332"/>
        <v>0.66666666666666663</v>
      </c>
      <c r="T158" s="167">
        <f t="shared" si="332"/>
        <v>0.66666666666666663</v>
      </c>
      <c r="U158" s="175">
        <f t="shared" si="318"/>
        <v>0.66666666666666663</v>
      </c>
      <c r="V158" s="167">
        <f t="shared" si="332"/>
        <v>0.67221013066817592</v>
      </c>
      <c r="W158" s="167">
        <f t="shared" si="332"/>
        <v>0.66666666666666663</v>
      </c>
      <c r="X158" s="167">
        <f t="shared" si="332"/>
        <v>0.67220891142437922</v>
      </c>
      <c r="Y158" s="167">
        <f t="shared" si="332"/>
        <v>0.66666666666666663</v>
      </c>
      <c r="Z158" s="167">
        <f t="shared" si="332"/>
        <v>0.66666666666666663</v>
      </c>
      <c r="AA158" s="167">
        <f t="shared" si="332"/>
        <v>0.66666666666666663</v>
      </c>
      <c r="AB158" s="175">
        <f t="shared" si="319"/>
        <v>0.66666666666666663</v>
      </c>
      <c r="AC158" s="167">
        <f t="shared" si="332"/>
        <v>0.66666666666666663</v>
      </c>
      <c r="AD158" s="167">
        <f t="shared" si="332"/>
        <v>0.66666666666666663</v>
      </c>
      <c r="AE158" s="167">
        <f t="shared" si="332"/>
        <v>0.66666666666666663</v>
      </c>
      <c r="AF158" s="167">
        <f t="shared" si="332"/>
        <v>0.66666666666666663</v>
      </c>
      <c r="AG158" s="167">
        <f t="shared" si="332"/>
        <v>0.69715865432799917</v>
      </c>
      <c r="AH158" s="167">
        <f t="shared" si="332"/>
        <v>0.66666666666666663</v>
      </c>
      <c r="AI158" s="167">
        <f t="shared" si="332"/>
        <v>0.66666666666666663</v>
      </c>
      <c r="AJ158" s="175">
        <f t="shared" si="320"/>
        <v>0.66666666666666663</v>
      </c>
      <c r="AK158" s="175">
        <f t="shared" ref="AK158:AO158" si="333">AJ158</f>
        <v>0.66666666666666663</v>
      </c>
      <c r="AL158" s="175">
        <f t="shared" si="333"/>
        <v>0.66666666666666663</v>
      </c>
      <c r="AM158" s="175">
        <f t="shared" si="333"/>
        <v>0.66666666666666663</v>
      </c>
      <c r="AN158" s="175">
        <f t="shared" si="333"/>
        <v>0.66666666666666663</v>
      </c>
      <c r="AO158" s="175">
        <f t="shared" si="333"/>
        <v>0.66666666666666663</v>
      </c>
    </row>
    <row r="159" spans="2:41" x14ac:dyDescent="0.25">
      <c r="C159" t="str">
        <f t="shared" si="288"/>
        <v>Solids</v>
      </c>
      <c r="E159" s="167">
        <f>IF(E97=0,1/2,E131/E97)</f>
        <v>0.59377429313906227</v>
      </c>
      <c r="F159" s="167">
        <f t="shared" ref="F159:AI159" si="334">IF(F97=0,1/2,F131/F97)</f>
        <v>0.5</v>
      </c>
      <c r="G159" s="167">
        <f t="shared" si="334"/>
        <v>0.49900601476645978</v>
      </c>
      <c r="H159" s="175">
        <f t="shared" si="317"/>
        <v>0.6200996526910767</v>
      </c>
      <c r="I159" s="167">
        <f t="shared" si="334"/>
        <v>0.5</v>
      </c>
      <c r="J159" s="167">
        <f t="shared" si="334"/>
        <v>0.54112464981267083</v>
      </c>
      <c r="K159" s="167">
        <f t="shared" si="334"/>
        <v>0.6200996526910767</v>
      </c>
      <c r="L159" s="167">
        <f t="shared" si="334"/>
        <v>0.5</v>
      </c>
      <c r="M159" s="167">
        <f t="shared" si="334"/>
        <v>0.54112589830116919</v>
      </c>
      <c r="N159" s="167">
        <f t="shared" si="334"/>
        <v>0.514799099967856</v>
      </c>
      <c r="O159" s="167">
        <f t="shared" si="334"/>
        <v>0.54638891786056298</v>
      </c>
      <c r="P159" s="167">
        <f t="shared" si="334"/>
        <v>0.5</v>
      </c>
      <c r="Q159" s="167">
        <f t="shared" si="334"/>
        <v>0.5</v>
      </c>
      <c r="R159" s="167">
        <f t="shared" si="334"/>
        <v>0.55165505592483977</v>
      </c>
      <c r="S159" s="167">
        <f t="shared" si="334"/>
        <v>0.55165363316483662</v>
      </c>
      <c r="T159" s="167">
        <f t="shared" si="334"/>
        <v>0.5</v>
      </c>
      <c r="U159" s="175">
        <f t="shared" si="318"/>
        <v>0.5</v>
      </c>
      <c r="V159" s="167">
        <f t="shared" si="334"/>
        <v>0.5</v>
      </c>
      <c r="W159" s="167">
        <f t="shared" si="334"/>
        <v>0.5411253579609161</v>
      </c>
      <c r="X159" s="167">
        <f t="shared" si="334"/>
        <v>0.5</v>
      </c>
      <c r="Y159" s="167">
        <f t="shared" si="334"/>
        <v>0.56218475555346836</v>
      </c>
      <c r="Z159" s="167">
        <f t="shared" si="334"/>
        <v>0.5</v>
      </c>
      <c r="AA159" s="167">
        <f t="shared" si="334"/>
        <v>0.60957013258897408</v>
      </c>
      <c r="AB159" s="175">
        <f t="shared" si="319"/>
        <v>0.5</v>
      </c>
      <c r="AC159" s="167">
        <f t="shared" si="334"/>
        <v>0.56218504357187271</v>
      </c>
      <c r="AD159" s="167">
        <f t="shared" si="334"/>
        <v>0.5</v>
      </c>
      <c r="AE159" s="167">
        <f t="shared" si="334"/>
        <v>0.55428700605841386</v>
      </c>
      <c r="AF159" s="167">
        <f t="shared" si="334"/>
        <v>0.5</v>
      </c>
      <c r="AG159" s="167">
        <f t="shared" si="334"/>
        <v>0.5</v>
      </c>
      <c r="AH159" s="167">
        <f t="shared" si="334"/>
        <v>0.55165490455582833</v>
      </c>
      <c r="AI159" s="167">
        <f t="shared" si="334"/>
        <v>0.5674476524305877</v>
      </c>
      <c r="AJ159" s="175">
        <f t="shared" si="320"/>
        <v>0.5</v>
      </c>
      <c r="AK159" s="175">
        <f t="shared" ref="AK159:AO159" si="335">AJ159</f>
        <v>0.5</v>
      </c>
      <c r="AL159" s="175">
        <f t="shared" si="335"/>
        <v>0.5</v>
      </c>
      <c r="AM159" s="175">
        <f t="shared" si="335"/>
        <v>0.5</v>
      </c>
      <c r="AN159" s="175">
        <f t="shared" si="335"/>
        <v>0.5</v>
      </c>
      <c r="AO159" s="175">
        <f t="shared" si="335"/>
        <v>0.5</v>
      </c>
    </row>
    <row r="161" spans="1:41" x14ac:dyDescent="0.25">
      <c r="A161" s="75" t="s">
        <v>197</v>
      </c>
      <c r="B161" s="76"/>
      <c r="E161" s="174" t="s">
        <v>0</v>
      </c>
      <c r="F161" s="174" t="s">
        <v>1</v>
      </c>
      <c r="G161" s="174" t="s">
        <v>2</v>
      </c>
      <c r="H161" s="174" t="s">
        <v>33</v>
      </c>
      <c r="I161" s="174" t="s">
        <v>3</v>
      </c>
      <c r="J161" s="174" t="s">
        <v>4</v>
      </c>
      <c r="K161" s="174" t="s">
        <v>5</v>
      </c>
      <c r="L161" s="174" t="s">
        <v>6</v>
      </c>
      <c r="M161" s="174" t="s">
        <v>7</v>
      </c>
      <c r="N161" s="174" t="s">
        <v>9</v>
      </c>
      <c r="O161" s="174" t="s">
        <v>10</v>
      </c>
      <c r="P161" s="174" t="s">
        <v>11</v>
      </c>
      <c r="Q161" s="174" t="s">
        <v>8</v>
      </c>
      <c r="R161" s="174" t="s">
        <v>12</v>
      </c>
      <c r="S161" s="174" t="s">
        <v>13</v>
      </c>
      <c r="T161" s="174" t="s">
        <v>14</v>
      </c>
      <c r="U161" s="174" t="s">
        <v>15</v>
      </c>
      <c r="V161" s="174" t="s">
        <v>16</v>
      </c>
      <c r="W161" s="174" t="s">
        <v>17</v>
      </c>
      <c r="X161" s="174" t="s">
        <v>18</v>
      </c>
      <c r="Y161" s="174" t="s">
        <v>19</v>
      </c>
      <c r="Z161" s="174" t="s">
        <v>20</v>
      </c>
      <c r="AA161" s="174" t="s">
        <v>21</v>
      </c>
      <c r="AB161" s="174" t="s">
        <v>22</v>
      </c>
      <c r="AC161" s="174" t="s">
        <v>23</v>
      </c>
      <c r="AD161" s="174" t="s">
        <v>24</v>
      </c>
      <c r="AE161" s="174" t="s">
        <v>25</v>
      </c>
      <c r="AF161" s="174" t="s">
        <v>26</v>
      </c>
      <c r="AG161" s="174" t="s">
        <v>27</v>
      </c>
      <c r="AH161" s="174" t="s">
        <v>28</v>
      </c>
      <c r="AI161" s="174" t="s">
        <v>29</v>
      </c>
      <c r="AJ161" s="174" t="s">
        <v>121</v>
      </c>
      <c r="AK161" s="174" t="s">
        <v>122</v>
      </c>
      <c r="AL161" s="174" t="s">
        <v>124</v>
      </c>
      <c r="AM161" s="174" t="s">
        <v>125</v>
      </c>
      <c r="AN161" s="174" t="s">
        <v>126</v>
      </c>
      <c r="AO161" s="174" t="s">
        <v>123</v>
      </c>
    </row>
    <row r="162" spans="1:41" x14ac:dyDescent="0.25">
      <c r="A162" s="1"/>
      <c r="B162" t="str">
        <f>B134</f>
        <v>Catering</v>
      </c>
    </row>
    <row r="163" spans="1:41" x14ac:dyDescent="0.25">
      <c r="A163" s="1"/>
      <c r="C163" s="36" t="s">
        <v>100</v>
      </c>
      <c r="E163" s="129">
        <f>E72*'Breakdown of cons by bldg type'!C43</f>
        <v>0.2400282048784739</v>
      </c>
      <c r="F163" s="129">
        <f>F72*'Breakdown of cons by bldg type'!D43</f>
        <v>1.147089560849375</v>
      </c>
      <c r="G163" s="129">
        <f>G72*'Breakdown of cons by bldg type'!E43</f>
        <v>0.11877492521773023</v>
      </c>
      <c r="H163" s="129">
        <f>H72*'Breakdown of cons by bldg type'!F43</f>
        <v>0.23965647445244526</v>
      </c>
      <c r="I163" s="129">
        <f>I72*'Breakdown of cons by bldg type'!G43</f>
        <v>5.2465772335274982E-2</v>
      </c>
      <c r="J163" s="129">
        <f>J72*'Breakdown of cons by bldg type'!H43</f>
        <v>0.27449396677994886</v>
      </c>
      <c r="K163" s="129">
        <f>K72*'Breakdown of cons by bldg type'!I43</f>
        <v>2.4048966564128</v>
      </c>
      <c r="L163" s="129">
        <f>L72*'Breakdown of cons by bldg type'!J43</f>
        <v>2.6504569903366764</v>
      </c>
      <c r="M163" s="129">
        <f>M72*'Breakdown of cons by bldg type'!K43</f>
        <v>0.56940754426703799</v>
      </c>
      <c r="N163" s="129">
        <f>N72*'Breakdown of cons by bldg type'!L43</f>
        <v>2.5823172668647736</v>
      </c>
      <c r="O163" s="129">
        <f>O72*'Breakdown of cons by bldg type'!M43</f>
        <v>2.5017748234571013</v>
      </c>
      <c r="P163" s="129">
        <f>P72*'Breakdown of cons by bldg type'!N43</f>
        <v>7.3967270517726336</v>
      </c>
      <c r="Q163" s="129">
        <f>Q72*'Breakdown of cons by bldg type'!O43</f>
        <v>0.51276215712212092</v>
      </c>
      <c r="R163" s="129">
        <f>R72*'Breakdown of cons by bldg type'!P43</f>
        <v>0.21367130285959834</v>
      </c>
      <c r="S163" s="129">
        <f>S72*'Breakdown of cons by bldg type'!Q43</f>
        <v>0.26953443837805963</v>
      </c>
      <c r="T163" s="129">
        <f>T72*'Breakdown of cons by bldg type'!R43</f>
        <v>0.18869993341374094</v>
      </c>
      <c r="U163" s="129">
        <f>U72*'Breakdown of cons by bldg type'!S43</f>
        <v>6.854458123719695E-2</v>
      </c>
      <c r="V163" s="129">
        <f>V72*'Breakdown of cons by bldg type'!T43</f>
        <v>3.950960313265965</v>
      </c>
      <c r="W163" s="129">
        <f>W72*'Breakdown of cons by bldg type'!U43</f>
        <v>7.5621201121844672E-2</v>
      </c>
      <c r="X163" s="129">
        <f>X72*'Breakdown of cons by bldg type'!V43</f>
        <v>1.6378191708994426E-2</v>
      </c>
      <c r="Y163" s="129">
        <f>Y72*'Breakdown of cons by bldg type'!W43</f>
        <v>0.18783961486346606</v>
      </c>
      <c r="Z163" s="129">
        <f>Z72*'Breakdown of cons by bldg type'!X43</f>
        <v>1.2146066859468405E-2</v>
      </c>
      <c r="AA163" s="129">
        <f>AA72*'Breakdown of cons by bldg type'!Y43</f>
        <v>1.8404873940265571</v>
      </c>
      <c r="AB163" s="129">
        <f>AB72*'Breakdown of cons by bldg type'!Z43</f>
        <v>7.7555285886327034</v>
      </c>
      <c r="AC163" s="129">
        <f>AC72*'Breakdown of cons by bldg type'!AA43</f>
        <v>1.0399784258310731</v>
      </c>
      <c r="AD163" s="129">
        <f>AD72*'Breakdown of cons by bldg type'!AB43</f>
        <v>0.46360469886683592</v>
      </c>
      <c r="AE163" s="129">
        <f>AE72*'Breakdown of cons by bldg type'!AC43</f>
        <v>0.2851601952872525</v>
      </c>
      <c r="AF163" s="129">
        <f>AF72*'Breakdown of cons by bldg type'!AD43</f>
        <v>4.4262699022386673</v>
      </c>
      <c r="AG163" s="129">
        <f>AG72*'Breakdown of cons by bldg type'!AE43</f>
        <v>0.11775243496388729</v>
      </c>
      <c r="AH163" s="129">
        <f>AH72*'Breakdown of cons by bldg type'!AF43</f>
        <v>0.13708486122788879</v>
      </c>
      <c r="AI163" s="129">
        <f>AI72*'Breakdown of cons by bldg type'!AG43</f>
        <v>2.6001897839326911</v>
      </c>
      <c r="AJ163" s="129">
        <f>AJ72*'Breakdown of cons by bldg type'!AH43</f>
        <v>7.1255548851157396E-2</v>
      </c>
      <c r="AK163" s="129">
        <f>AK72*'Breakdown of cons by bldg type'!AI43</f>
        <v>5.9981311573201234E-3</v>
      </c>
      <c r="AL163" s="129">
        <f>AL72*'Breakdown of cons by bldg type'!AJ43</f>
        <v>4.6071648795386965E-4</v>
      </c>
      <c r="AM163" s="129">
        <f>AM72*'Breakdown of cons by bldg type'!AK43</f>
        <v>5.145950815232047E-2</v>
      </c>
      <c r="AN163" s="129">
        <f>AN72*'Breakdown of cons by bldg type'!AL43</f>
        <v>0.12391313095503181</v>
      </c>
      <c r="AO163" s="129">
        <f>AO72*'Breakdown of cons by bldg type'!AM43</f>
        <v>3.7785818084155466E-2</v>
      </c>
    </row>
    <row r="164" spans="1:41" x14ac:dyDescent="0.25">
      <c r="C164" s="62" t="str">
        <f>C73</f>
        <v>Biomass and wastes</v>
      </c>
      <c r="E164" s="1">
        <f t="shared" ref="E164:AH164" si="336">E163*E73/E72</f>
        <v>4.8005734959556861E-3</v>
      </c>
      <c r="F164" s="1">
        <f t="shared" si="336"/>
        <v>3.7064237334804785E-3</v>
      </c>
      <c r="G164" s="1">
        <f t="shared" si="336"/>
        <v>1.8810400075727274E-3</v>
      </c>
      <c r="H164" s="1">
        <f t="shared" si="336"/>
        <v>2.3357064264862431E-2</v>
      </c>
      <c r="I164" s="1">
        <f t="shared" si="336"/>
        <v>2.4854796042051426E-3</v>
      </c>
      <c r="J164" s="1">
        <f t="shared" si="336"/>
        <v>5.4898887339851861E-3</v>
      </c>
      <c r="K164" s="1">
        <f t="shared" si="336"/>
        <v>0</v>
      </c>
      <c r="L164" s="1">
        <f t="shared" si="336"/>
        <v>5.3009139806733538E-2</v>
      </c>
      <c r="M164" s="1">
        <f t="shared" si="336"/>
        <v>1.1388150885340759E-2</v>
      </c>
      <c r="N164" s="1">
        <f t="shared" si="336"/>
        <v>3.8071116993278288E-2</v>
      </c>
      <c r="O164" s="1">
        <f t="shared" si="336"/>
        <v>5.0035645988617969E-2</v>
      </c>
      <c r="P164" s="1">
        <f t="shared" si="336"/>
        <v>0.14793419731657872</v>
      </c>
      <c r="Q164" s="1">
        <f t="shared" si="336"/>
        <v>0</v>
      </c>
      <c r="R164" s="1">
        <f t="shared" si="336"/>
        <v>1.2654597214813111E-3</v>
      </c>
      <c r="S164" s="1">
        <f t="shared" si="336"/>
        <v>5.3906981659473992E-3</v>
      </c>
      <c r="T164" s="1">
        <f t="shared" si="336"/>
        <v>3.3187793156680893E-3</v>
      </c>
      <c r="U164" s="1">
        <f t="shared" si="336"/>
        <v>0</v>
      </c>
      <c r="V164" s="1">
        <f t="shared" si="336"/>
        <v>0</v>
      </c>
      <c r="W164" s="1">
        <f t="shared" si="336"/>
        <v>1.5124259021141351E-3</v>
      </c>
      <c r="X164" s="1">
        <f t="shared" si="336"/>
        <v>0</v>
      </c>
      <c r="Y164" s="1">
        <f t="shared" si="336"/>
        <v>3.7567785485143634E-3</v>
      </c>
      <c r="Z164" s="1">
        <f t="shared" si="336"/>
        <v>0</v>
      </c>
      <c r="AA164" s="1">
        <f t="shared" si="336"/>
        <v>7.4870563718470711E-3</v>
      </c>
      <c r="AB164" s="1">
        <f t="shared" si="336"/>
        <v>5.2558747234551076E-2</v>
      </c>
      <c r="AC164" s="1">
        <f t="shared" si="336"/>
        <v>2.0799568516621462E-2</v>
      </c>
      <c r="AD164" s="1">
        <f t="shared" si="336"/>
        <v>0</v>
      </c>
      <c r="AE164" s="1">
        <f t="shared" si="336"/>
        <v>0</v>
      </c>
      <c r="AF164" s="1">
        <f t="shared" si="336"/>
        <v>8.8525398044773329E-2</v>
      </c>
      <c r="AG164" s="1">
        <f t="shared" si="336"/>
        <v>0</v>
      </c>
      <c r="AH164" s="1">
        <f t="shared" si="336"/>
        <v>2.7416972245577756E-3</v>
      </c>
      <c r="AI164" s="1">
        <f>AI163*AI73/AI72</f>
        <v>1.3448386054411367E-2</v>
      </c>
      <c r="AJ164" s="1">
        <f t="shared" ref="AJ164:AO164" si="337">AJ163*AJ73/AJ72</f>
        <v>6.1199505237071782E-3</v>
      </c>
      <c r="AK164" s="1">
        <f>IFERROR(AK$163*AK73/AK$72,0)</f>
        <v>0</v>
      </c>
      <c r="AL164" s="1">
        <f t="shared" si="337"/>
        <v>0</v>
      </c>
      <c r="AM164" s="1">
        <f t="shared" si="337"/>
        <v>5.5654521477277851E-3</v>
      </c>
      <c r="AN164" s="1">
        <f t="shared" si="337"/>
        <v>7.7487468606717872E-3</v>
      </c>
      <c r="AO164" s="1">
        <f t="shared" si="337"/>
        <v>2.4656609979171592E-3</v>
      </c>
    </row>
    <row r="165" spans="1:41" x14ac:dyDescent="0.25">
      <c r="C165" s="62" t="str">
        <f t="shared" ref="C165:C167" si="338">C74</f>
        <v>Electricity</v>
      </c>
      <c r="E165" s="1">
        <f t="shared" ref="E165:AI165" si="339">E163*E74/E72</f>
        <v>0.12744963568758771</v>
      </c>
      <c r="F165" s="1">
        <f t="shared" si="339"/>
        <v>0.53360292867716141</v>
      </c>
      <c r="G165" s="1">
        <f t="shared" si="339"/>
        <v>9.7332507084490913E-2</v>
      </c>
      <c r="H165" s="1">
        <f t="shared" si="339"/>
        <v>0.13788631581618677</v>
      </c>
      <c r="I165" s="1">
        <f t="shared" si="339"/>
        <v>4.998035394324598E-2</v>
      </c>
      <c r="J165" s="1">
        <f t="shared" si="339"/>
        <v>0.11072426759207483</v>
      </c>
      <c r="K165" s="1">
        <f t="shared" si="339"/>
        <v>0.73267657247671647</v>
      </c>
      <c r="L165" s="1">
        <f t="shared" si="339"/>
        <v>1.6995579791701088</v>
      </c>
      <c r="M165" s="1">
        <f t="shared" si="339"/>
        <v>0.46574419639970255</v>
      </c>
      <c r="N165" s="1">
        <f t="shared" si="339"/>
        <v>1.8866123193072861</v>
      </c>
      <c r="O165" s="1">
        <f t="shared" si="339"/>
        <v>2.396109409806864</v>
      </c>
      <c r="P165" s="1">
        <f t="shared" si="339"/>
        <v>3.6049579218900152</v>
      </c>
      <c r="Q165" s="1">
        <f t="shared" si="339"/>
        <v>0.38805459066417791</v>
      </c>
      <c r="R165" s="1">
        <f t="shared" si="339"/>
        <v>0.12751598109942458</v>
      </c>
      <c r="S165" s="1">
        <f t="shared" si="339"/>
        <v>0.10333149700096984</v>
      </c>
      <c r="T165" s="1">
        <f t="shared" si="339"/>
        <v>0.10218173225032752</v>
      </c>
      <c r="U165" s="1">
        <f t="shared" si="339"/>
        <v>5.3759766119337977E-2</v>
      </c>
      <c r="V165" s="1">
        <f t="shared" si="339"/>
        <v>1.060031658342423</v>
      </c>
      <c r="W165" s="1">
        <f t="shared" si="339"/>
        <v>4.298492907959231E-2</v>
      </c>
      <c r="X165" s="1">
        <f t="shared" si="339"/>
        <v>5.856200234822851E-3</v>
      </c>
      <c r="Y165" s="1">
        <f t="shared" si="339"/>
        <v>0.10363880231158373</v>
      </c>
      <c r="Z165" s="1">
        <f t="shared" si="339"/>
        <v>9.7168412451394959E-3</v>
      </c>
      <c r="AA165" s="1">
        <f t="shared" si="339"/>
        <v>0.66234970729314924</v>
      </c>
      <c r="AB165" s="1">
        <f t="shared" si="339"/>
        <v>7.5149580641083782</v>
      </c>
      <c r="AC165" s="1">
        <f t="shared" si="339"/>
        <v>0.57379779347141424</v>
      </c>
      <c r="AD165" s="1">
        <f t="shared" si="339"/>
        <v>0.28808490499185152</v>
      </c>
      <c r="AE165" s="1">
        <f t="shared" si="339"/>
        <v>7.5230792158770057E-2</v>
      </c>
      <c r="AF165" s="1">
        <f t="shared" si="339"/>
        <v>4.1826727720292904</v>
      </c>
      <c r="AG165" s="1">
        <f t="shared" si="339"/>
        <v>8.1531353974264462E-2</v>
      </c>
      <c r="AH165" s="1">
        <f t="shared" si="339"/>
        <v>5.8298377615097943E-2</v>
      </c>
      <c r="AI165" s="1">
        <f t="shared" si="339"/>
        <v>1.1124155331437786</v>
      </c>
      <c r="AJ165" s="1">
        <f t="shared" ref="AJ165:AO165" si="340">AJ163*AJ74/AJ72</f>
        <v>2.0748875673499804E-2</v>
      </c>
      <c r="AK165" s="1">
        <f t="shared" ref="AK165:AK167" si="341">IFERROR(AK$163*AK74/AK$72,0)</f>
        <v>5.9981311573201234E-3</v>
      </c>
      <c r="AL165" s="1">
        <f t="shared" si="340"/>
        <v>4.607164879538696E-4</v>
      </c>
      <c r="AM165" s="1">
        <f t="shared" si="340"/>
        <v>3.2864338355109109E-2</v>
      </c>
      <c r="AN165" s="1">
        <f t="shared" si="340"/>
        <v>7.1761757585185548E-2</v>
      </c>
      <c r="AO165" s="1">
        <f t="shared" si="340"/>
        <v>1.1109416824225744E-2</v>
      </c>
    </row>
    <row r="166" spans="1:41" x14ac:dyDescent="0.25">
      <c r="C166" s="62" t="str">
        <f t="shared" si="338"/>
        <v>Gas</v>
      </c>
      <c r="E166" s="1">
        <f t="shared" ref="E166:AI166" si="342">E163*E75/E72</f>
        <v>7.525137462456527E-2</v>
      </c>
      <c r="F166" s="1">
        <f t="shared" si="342"/>
        <v>0.38036274310339435</v>
      </c>
      <c r="G166" s="1">
        <f t="shared" si="342"/>
        <v>1.5947369685225986E-2</v>
      </c>
      <c r="H166" s="1">
        <f t="shared" si="342"/>
        <v>7.8413094371396069E-2</v>
      </c>
      <c r="I166" s="1">
        <f t="shared" si="342"/>
        <v>0</v>
      </c>
      <c r="J166" s="1">
        <f t="shared" si="342"/>
        <v>0.15828010180386132</v>
      </c>
      <c r="K166" s="1">
        <f t="shared" si="342"/>
        <v>1.1912454518466273</v>
      </c>
      <c r="L166" s="1">
        <f t="shared" si="342"/>
        <v>0.79438650933175958</v>
      </c>
      <c r="M166" s="1">
        <f t="shared" si="342"/>
        <v>7.7793637658830544E-2</v>
      </c>
      <c r="N166" s="1">
        <f t="shared" si="342"/>
        <v>0.41686716197510609</v>
      </c>
      <c r="O166" s="1">
        <f t="shared" si="342"/>
        <v>5.5630216220047039E-2</v>
      </c>
      <c r="P166" s="1">
        <f t="shared" si="342"/>
        <v>2.1644699302356978</v>
      </c>
      <c r="Q166" s="1">
        <f t="shared" si="342"/>
        <v>4.4004209186318206E-2</v>
      </c>
      <c r="R166" s="1">
        <f t="shared" si="342"/>
        <v>5.8153403701977899E-2</v>
      </c>
      <c r="S166" s="1">
        <f t="shared" si="342"/>
        <v>0.14277182472226668</v>
      </c>
      <c r="T166" s="1">
        <f t="shared" si="342"/>
        <v>7.121725680130557E-2</v>
      </c>
      <c r="U166" s="1">
        <f t="shared" si="342"/>
        <v>0</v>
      </c>
      <c r="V166" s="1">
        <f t="shared" si="342"/>
        <v>2.2912533693005859</v>
      </c>
      <c r="W166" s="1">
        <f t="shared" si="342"/>
        <v>3.1123789749820979E-2</v>
      </c>
      <c r="X166" s="1">
        <f t="shared" si="342"/>
        <v>7.246315538827857E-3</v>
      </c>
      <c r="Y166" s="1">
        <f t="shared" si="342"/>
        <v>7.371532458311994E-2</v>
      </c>
      <c r="Z166" s="1">
        <f t="shared" si="342"/>
        <v>0</v>
      </c>
      <c r="AA166" s="1">
        <f t="shared" si="342"/>
        <v>0.92353480523136366</v>
      </c>
      <c r="AB166" s="1">
        <f t="shared" si="342"/>
        <v>6.9411847322600376E-2</v>
      </c>
      <c r="AC166" s="1">
        <f t="shared" si="342"/>
        <v>0.36267056602073966</v>
      </c>
      <c r="AD166" s="1">
        <f t="shared" si="342"/>
        <v>7.867437767304207E-2</v>
      </c>
      <c r="AE166" s="1">
        <f t="shared" si="342"/>
        <v>0.19145170592451352</v>
      </c>
      <c r="AF166" s="1">
        <f t="shared" si="342"/>
        <v>5.1577939382989262E-2</v>
      </c>
      <c r="AG166" s="1">
        <f t="shared" si="342"/>
        <v>1.2670655209021523E-2</v>
      </c>
      <c r="AH166" s="1">
        <f t="shared" si="342"/>
        <v>5.9316504792995745E-2</v>
      </c>
      <c r="AI166" s="1">
        <f t="shared" si="342"/>
        <v>1.4743263629041568</v>
      </c>
      <c r="AJ166" s="1">
        <f t="shared" ref="AJ166:AO166" si="343">AJ163*AJ75/AJ72</f>
        <v>0</v>
      </c>
      <c r="AK166" s="1">
        <f t="shared" si="341"/>
        <v>0</v>
      </c>
      <c r="AL166" s="1">
        <f t="shared" si="343"/>
        <v>0</v>
      </c>
      <c r="AM166" s="1">
        <f t="shared" si="343"/>
        <v>7.0482405788675545E-4</v>
      </c>
      <c r="AN166" s="1">
        <f t="shared" si="343"/>
        <v>3.1946150423717186E-2</v>
      </c>
      <c r="AO166" s="1">
        <f t="shared" si="343"/>
        <v>0</v>
      </c>
    </row>
    <row r="167" spans="1:41" x14ac:dyDescent="0.25">
      <c r="C167" s="62" t="str">
        <f t="shared" si="338"/>
        <v>LPG</v>
      </c>
      <c r="E167" s="1">
        <f t="shared" ref="E167:AI167" si="344">E163*E76/E72</f>
        <v>3.252649889134452E-2</v>
      </c>
      <c r="F167" s="1">
        <f t="shared" si="344"/>
        <v>0.22941791216987503</v>
      </c>
      <c r="G167" s="1">
        <f t="shared" si="344"/>
        <v>3.6138768630336643E-3</v>
      </c>
      <c r="H167" s="1">
        <f t="shared" si="344"/>
        <v>0</v>
      </c>
      <c r="I167" s="1">
        <f t="shared" si="344"/>
        <v>0</v>
      </c>
      <c r="J167" s="1">
        <f t="shared" si="344"/>
        <v>0</v>
      </c>
      <c r="K167" s="1">
        <f t="shared" si="344"/>
        <v>0.48098027112118069</v>
      </c>
      <c r="L167" s="1">
        <f t="shared" si="344"/>
        <v>0.10349603557375309</v>
      </c>
      <c r="M167" s="1">
        <f t="shared" si="344"/>
        <v>1.4480811725784377E-2</v>
      </c>
      <c r="N167" s="1">
        <f t="shared" si="344"/>
        <v>0.24076789283262609</v>
      </c>
      <c r="O167" s="1">
        <f t="shared" si="344"/>
        <v>0</v>
      </c>
      <c r="P167" s="1">
        <f t="shared" si="344"/>
        <v>1.4793419731657873</v>
      </c>
      <c r="Q167" s="1">
        <f t="shared" si="344"/>
        <v>8.0704581515147672E-2</v>
      </c>
      <c r="R167" s="1">
        <f t="shared" si="344"/>
        <v>2.6735642174365956E-2</v>
      </c>
      <c r="S167" s="1">
        <f t="shared" si="344"/>
        <v>1.8041236148475776E-2</v>
      </c>
      <c r="T167" s="1">
        <f t="shared" si="344"/>
        <v>1.1981855373410769E-2</v>
      </c>
      <c r="U167" s="1">
        <f t="shared" si="344"/>
        <v>1.4784815117858972E-2</v>
      </c>
      <c r="V167" s="1">
        <f t="shared" si="344"/>
        <v>0.59967528562295602</v>
      </c>
      <c r="W167" s="1">
        <f t="shared" si="344"/>
        <v>0</v>
      </c>
      <c r="X167" s="1">
        <f t="shared" si="344"/>
        <v>3.2756289434126779E-3</v>
      </c>
      <c r="Y167" s="1">
        <f t="shared" si="344"/>
        <v>6.7285719326984454E-3</v>
      </c>
      <c r="Z167" s="1">
        <f t="shared" si="344"/>
        <v>2.4292052102701947E-3</v>
      </c>
      <c r="AA167" s="1">
        <f t="shared" si="344"/>
        <v>0.24711255980089472</v>
      </c>
      <c r="AB167" s="1">
        <f t="shared" si="344"/>
        <v>0.11859992996717306</v>
      </c>
      <c r="AC167" s="1">
        <f t="shared" si="344"/>
        <v>8.2710779773883997E-2</v>
      </c>
      <c r="AD167" s="1">
        <f t="shared" si="344"/>
        <v>9.684398791783233E-2</v>
      </c>
      <c r="AE167" s="1">
        <f t="shared" si="344"/>
        <v>1.8476851349210219E-2</v>
      </c>
      <c r="AF167" s="1">
        <f t="shared" si="344"/>
        <v>0.10349588605427716</v>
      </c>
      <c r="AG167" s="1">
        <f t="shared" si="344"/>
        <v>2.3550568609012321E-2</v>
      </c>
      <c r="AH167" s="1">
        <f t="shared" si="344"/>
        <v>1.6728187611375241E-2</v>
      </c>
      <c r="AI167" s="1">
        <f t="shared" si="344"/>
        <v>0</v>
      </c>
      <c r="AJ167" s="1">
        <f t="shared" ref="AJ167:AO167" si="345">AJ163*AJ76/AJ72</f>
        <v>4.4386722653950411E-2</v>
      </c>
      <c r="AK167" s="1">
        <f t="shared" si="341"/>
        <v>0</v>
      </c>
      <c r="AL167" s="1">
        <f t="shared" si="345"/>
        <v>0</v>
      </c>
      <c r="AM167" s="1">
        <f t="shared" si="345"/>
        <v>1.2324893591596825E-2</v>
      </c>
      <c r="AN167" s="1">
        <f t="shared" si="345"/>
        <v>1.2456476085457286E-2</v>
      </c>
      <c r="AO167" s="1">
        <f t="shared" si="345"/>
        <v>2.4210740262012562E-2</v>
      </c>
    </row>
    <row r="168" spans="1:41" x14ac:dyDescent="0.25">
      <c r="A168" s="1"/>
      <c r="B168" t="s">
        <v>65</v>
      </c>
      <c r="C168" s="36" t="s">
        <v>100</v>
      </c>
      <c r="E168" s="129">
        <f>E77*'Breakdown of cons by bldg type'!C19</f>
        <v>0.15962840079992374</v>
      </c>
      <c r="F168" s="129">
        <f>F77*'Breakdown of cons by bldg type'!D19</f>
        <v>0.62635491506717711</v>
      </c>
      <c r="G168" s="129">
        <f>G77*'Breakdown of cons by bldg type'!E19</f>
        <v>0.10024065509714429</v>
      </c>
      <c r="H168" s="129">
        <f>H77*'Breakdown of cons by bldg type'!F19</f>
        <v>0.24934822674539148</v>
      </c>
      <c r="I168" s="129">
        <f>I77*'Breakdown of cons by bldg type'!G19</f>
        <v>0.19827895022107456</v>
      </c>
      <c r="J168" s="129">
        <f>J77*'Breakdown of cons by bldg type'!H19</f>
        <v>0.16790750714408484</v>
      </c>
      <c r="K168" s="129">
        <f>K77*'Breakdown of cons by bldg type'!I19</f>
        <v>1.3279194688055456</v>
      </c>
      <c r="L168" s="129">
        <f>L77*'Breakdown of cons by bldg type'!J19</f>
        <v>0.29503003859198973</v>
      </c>
      <c r="M168" s="129">
        <f>M77*'Breakdown of cons by bldg type'!K19</f>
        <v>7.2337524550943454E-3</v>
      </c>
      <c r="N168" s="129">
        <f>N77*'Breakdown of cons by bldg type'!L19</f>
        <v>4.6486183786145698</v>
      </c>
      <c r="O168" s="129">
        <f>O77*'Breakdown of cons by bldg type'!M19</f>
        <v>0.23479397886566222</v>
      </c>
      <c r="P168" s="129">
        <f>P77*'Breakdown of cons by bldg type'!N19</f>
        <v>8.4363015099784739</v>
      </c>
      <c r="Q168" s="129">
        <f>Q77*'Breakdown of cons by bldg type'!O19</f>
        <v>0.95063592533885155</v>
      </c>
      <c r="R168" s="129">
        <f>R77*'Breakdown of cons by bldg type'!P19</f>
        <v>0.1969999297770991</v>
      </c>
      <c r="S168" s="129">
        <f>S77*'Breakdown of cons by bldg type'!Q19</f>
        <v>0.12592365858513876</v>
      </c>
      <c r="T168" s="129">
        <f>T77*'Breakdown of cons by bldg type'!R19</f>
        <v>0.14153682418704946</v>
      </c>
      <c r="U168" s="129">
        <f>U77*'Breakdown of cons by bldg type'!S19</f>
        <v>9.3139921353231538E-3</v>
      </c>
      <c r="V168" s="129">
        <f>V77*'Breakdown of cons by bldg type'!T19</f>
        <v>4.6223639631110567</v>
      </c>
      <c r="W168" s="129">
        <f>W77*'Breakdown of cons by bldg type'!U19</f>
        <v>3.0063427214765516E-3</v>
      </c>
      <c r="X168" s="129">
        <f>X77*'Breakdown of cons by bldg type'!V19</f>
        <v>5.7172905841543734E-2</v>
      </c>
      <c r="Y168" s="129">
        <f>Y77*'Breakdown of cons by bldg type'!W19</f>
        <v>1.082948635633482E-2</v>
      </c>
      <c r="Z168" s="129">
        <f>Z77*'Breakdown of cons by bldg type'!X19</f>
        <v>4.2194778303975528E-2</v>
      </c>
      <c r="AA168" s="129">
        <f>AA77*'Breakdown of cons by bldg type'!Y19</f>
        <v>1.5330610774910747</v>
      </c>
      <c r="AB168" s="129">
        <f>AB77*'Breakdown of cons by bldg type'!Z19</f>
        <v>1.3020326945409479</v>
      </c>
      <c r="AC168" s="129">
        <f>AC77*'Breakdown of cons by bldg type'!AA19</f>
        <v>0.21895365253817198</v>
      </c>
      <c r="AD168" s="129">
        <f>AD77*'Breakdown of cons by bldg type'!AB19</f>
        <v>0.7255867057256562</v>
      </c>
      <c r="AE168" s="129">
        <f>AE77*'Breakdown of cons by bldg type'!AC19</f>
        <v>6.023107823489441E-2</v>
      </c>
      <c r="AF168" s="129">
        <f>AF77*'Breakdown of cons by bldg type'!AD19</f>
        <v>0.66750822296974199</v>
      </c>
      <c r="AG168" s="129">
        <f>AG77*'Breakdown of cons by bldg type'!AE19</f>
        <v>6.7710068590756525E-2</v>
      </c>
      <c r="AH168" s="129">
        <f>AH77*'Breakdown of cons by bldg type'!AF19</f>
        <v>0.11059214194253443</v>
      </c>
      <c r="AI168" s="129">
        <f>AI77*'Breakdown of cons by bldg type'!AG19</f>
        <v>1.4884348213112775</v>
      </c>
      <c r="AJ168" s="129">
        <f>AJ77*'Breakdown of cons by bldg type'!AH19</f>
        <v>5.0798016812107993E-2</v>
      </c>
      <c r="AK168" s="129">
        <f>AK77*'Breakdown of cons by bldg type'!AI19</f>
        <v>9.2518821134224792E-3</v>
      </c>
      <c r="AL168" s="129">
        <f>AL77*'Breakdown of cons by bldg type'!AJ19</f>
        <v>1.127939858957594E-3</v>
      </c>
      <c r="AM168" s="129">
        <f>AM77*'Breakdown of cons by bldg type'!AK19</f>
        <v>5.0695727872834911E-2</v>
      </c>
      <c r="AN168" s="129">
        <f>AN77*'Breakdown of cons by bldg type'!AL19</f>
        <v>0.1108607820862654</v>
      </c>
      <c r="AO168" s="129">
        <f>AO77*'Breakdown of cons by bldg type'!AM19</f>
        <v>1.7135839832573926E-2</v>
      </c>
    </row>
    <row r="169" spans="1:41" x14ac:dyDescent="0.25">
      <c r="C169" s="62" t="str">
        <f>C78</f>
        <v>Electricity</v>
      </c>
      <c r="E169" s="1">
        <f t="shared" ref="E169:AI169" si="346">E168*E78/E77</f>
        <v>0.15904277187423596</v>
      </c>
      <c r="F169" s="1">
        <f t="shared" si="346"/>
        <v>0.62370374427328501</v>
      </c>
      <c r="G169" s="1">
        <f t="shared" si="346"/>
        <v>0.10024065509714428</v>
      </c>
      <c r="H169" s="1">
        <f t="shared" si="346"/>
        <v>0.24904704033918454</v>
      </c>
      <c r="I169" s="1">
        <f t="shared" si="346"/>
        <v>0.19827895022107456</v>
      </c>
      <c r="J169" s="1">
        <f t="shared" si="346"/>
        <v>0.16740621147160853</v>
      </c>
      <c r="K169" s="1">
        <f t="shared" si="346"/>
        <v>1.3233432978543882</v>
      </c>
      <c r="L169" s="1">
        <f t="shared" si="346"/>
        <v>0.29445198136421957</v>
      </c>
      <c r="M169" s="1">
        <f t="shared" si="346"/>
        <v>7.2337524550943454E-3</v>
      </c>
      <c r="N169" s="1">
        <f t="shared" si="346"/>
        <v>4.634145811184192</v>
      </c>
      <c r="O169" s="1">
        <f t="shared" si="346"/>
        <v>0.23479397886566222</v>
      </c>
      <c r="P169" s="1">
        <f t="shared" si="346"/>
        <v>8.4127802766877586</v>
      </c>
      <c r="Q169" s="1">
        <f t="shared" si="346"/>
        <v>0.95004683293519487</v>
      </c>
      <c r="R169" s="1">
        <f t="shared" si="346"/>
        <v>0.19668840073120136</v>
      </c>
      <c r="S169" s="1">
        <f t="shared" si="346"/>
        <v>0.12538506812737771</v>
      </c>
      <c r="T169" s="1">
        <f t="shared" si="346"/>
        <v>0.14105637564450105</v>
      </c>
      <c r="U169" s="1">
        <f t="shared" si="346"/>
        <v>9.3139921353231538E-3</v>
      </c>
      <c r="V169" s="1">
        <f t="shared" si="346"/>
        <v>4.6085654023046825</v>
      </c>
      <c r="W169" s="1">
        <f t="shared" si="346"/>
        <v>3.0063427214765516E-3</v>
      </c>
      <c r="X169" s="1">
        <f t="shared" si="346"/>
        <v>5.6812389583791006E-2</v>
      </c>
      <c r="Y169" s="1">
        <f t="shared" si="346"/>
        <v>1.082948635633482E-2</v>
      </c>
      <c r="Z169" s="1">
        <f t="shared" si="346"/>
        <v>4.2194778303975528E-2</v>
      </c>
      <c r="AA169" s="1">
        <f t="shared" si="346"/>
        <v>1.5213464681479982</v>
      </c>
      <c r="AB169" s="1">
        <f t="shared" si="346"/>
        <v>1.3019822324191821</v>
      </c>
      <c r="AC169" s="1">
        <f t="shared" si="346"/>
        <v>0.21829444200908454</v>
      </c>
      <c r="AD169" s="1">
        <f t="shared" si="346"/>
        <v>0.72196723708336885</v>
      </c>
      <c r="AE169" s="1">
        <f t="shared" si="346"/>
        <v>6.0154808719041782E-2</v>
      </c>
      <c r="AF169" s="1">
        <f t="shared" si="346"/>
        <v>0.66750822296974199</v>
      </c>
      <c r="AG169" s="1">
        <f t="shared" si="346"/>
        <v>6.7710068590756525E-2</v>
      </c>
      <c r="AH169" s="1">
        <f t="shared" si="346"/>
        <v>0.11031058311308729</v>
      </c>
      <c r="AI169" s="1">
        <f t="shared" si="346"/>
        <v>1.4801480657953883</v>
      </c>
      <c r="AJ169" s="1">
        <f t="shared" ref="AJ169:AO169" si="347">AJ168*AJ78/AJ77</f>
        <v>5.0798016812107993E-2</v>
      </c>
      <c r="AK169" s="1">
        <f>IFERROR(AK$168*AK78/AK$77,0)</f>
        <v>9.2518821134224792E-3</v>
      </c>
      <c r="AL169" s="1">
        <f t="shared" si="347"/>
        <v>1.127939858957594E-3</v>
      </c>
      <c r="AM169" s="1">
        <f t="shared" si="347"/>
        <v>5.0691953247142145E-2</v>
      </c>
      <c r="AN169" s="1">
        <f t="shared" si="347"/>
        <v>0.11068969717674072</v>
      </c>
      <c r="AO169" s="1">
        <f t="shared" si="347"/>
        <v>1.7135839832573926E-2</v>
      </c>
    </row>
    <row r="170" spans="1:41" x14ac:dyDescent="0.25">
      <c r="C170" s="62" t="str">
        <f>C79</f>
        <v>Gas</v>
      </c>
      <c r="E170" s="1">
        <f t="shared" ref="E170:AI170" si="348">E168*E79/E77</f>
        <v>5.8540381301985084E-4</v>
      </c>
      <c r="F170" s="1">
        <f t="shared" si="348"/>
        <v>2.6500148604223532E-3</v>
      </c>
      <c r="G170" s="1">
        <f t="shared" si="348"/>
        <v>0</v>
      </c>
      <c r="H170" s="1">
        <f t="shared" si="348"/>
        <v>3.0118640620692671E-4</v>
      </c>
      <c r="I170" s="1">
        <f t="shared" si="348"/>
        <v>0</v>
      </c>
      <c r="J170" s="1">
        <f t="shared" si="348"/>
        <v>5.0125535378949741E-4</v>
      </c>
      <c r="K170" s="1">
        <f t="shared" si="348"/>
        <v>4.5755997697613177E-3</v>
      </c>
      <c r="L170" s="1">
        <f t="shared" si="348"/>
        <v>5.7751565920459533E-4</v>
      </c>
      <c r="M170" s="1">
        <f t="shared" si="348"/>
        <v>0</v>
      </c>
      <c r="N170" s="1">
        <f t="shared" si="348"/>
        <v>1.4468746290462499E-2</v>
      </c>
      <c r="O170" s="1">
        <f t="shared" si="348"/>
        <v>0</v>
      </c>
      <c r="P170" s="1">
        <f t="shared" si="348"/>
        <v>2.3559764406372963E-2</v>
      </c>
      <c r="Q170" s="1">
        <f t="shared" si="348"/>
        <v>5.9293477212745273E-4</v>
      </c>
      <c r="R170" s="1">
        <f t="shared" si="348"/>
        <v>3.1143564025537968E-4</v>
      </c>
      <c r="S170" s="1">
        <f t="shared" si="348"/>
        <v>5.384258231233126E-4</v>
      </c>
      <c r="T170" s="1">
        <f t="shared" si="348"/>
        <v>4.8037435884971849E-4</v>
      </c>
      <c r="U170" s="1">
        <f t="shared" si="348"/>
        <v>0</v>
      </c>
      <c r="V170" s="1">
        <f t="shared" si="348"/>
        <v>1.3795323451723709E-2</v>
      </c>
      <c r="W170" s="1">
        <f t="shared" si="348"/>
        <v>0</v>
      </c>
      <c r="X170" s="1">
        <f t="shared" si="348"/>
        <v>3.6063385392253876E-4</v>
      </c>
      <c r="Y170" s="1">
        <f t="shared" si="348"/>
        <v>0</v>
      </c>
      <c r="Z170" s="1">
        <f t="shared" si="348"/>
        <v>0</v>
      </c>
      <c r="AA170" s="1">
        <f t="shared" si="348"/>
        <v>1.1715817034761409E-2</v>
      </c>
      <c r="AB170" s="1">
        <f t="shared" si="348"/>
        <v>5.0462121765941249E-5</v>
      </c>
      <c r="AC170" s="1">
        <f t="shared" si="348"/>
        <v>6.5907277357424212E-4</v>
      </c>
      <c r="AD170" s="1">
        <f t="shared" si="348"/>
        <v>3.6240911601575828E-3</v>
      </c>
      <c r="AE170" s="1">
        <f t="shared" si="348"/>
        <v>7.6124704569223173E-5</v>
      </c>
      <c r="AF170" s="1">
        <f t="shared" si="348"/>
        <v>0</v>
      </c>
      <c r="AG170" s="1">
        <f t="shared" si="348"/>
        <v>0</v>
      </c>
      <c r="AH170" s="1">
        <f t="shared" si="348"/>
        <v>2.8172816793167608E-4</v>
      </c>
      <c r="AI170" s="1">
        <f t="shared" si="348"/>
        <v>8.2872791655267154E-3</v>
      </c>
      <c r="AJ170" s="1">
        <f t="shared" ref="AJ170:AO170" si="349">AJ168*AJ79/AJ77</f>
        <v>0</v>
      </c>
      <c r="AK170" s="1">
        <f>IFERROR(AK$168*AK79/AK$77,0)</f>
        <v>0</v>
      </c>
      <c r="AL170" s="1">
        <f t="shared" si="349"/>
        <v>0</v>
      </c>
      <c r="AM170" s="1">
        <f t="shared" si="349"/>
        <v>3.7746256927673283E-6</v>
      </c>
      <c r="AN170" s="1">
        <f t="shared" si="349"/>
        <v>1.7108490952467915E-4</v>
      </c>
      <c r="AO170" s="1">
        <f t="shared" si="349"/>
        <v>0</v>
      </c>
    </row>
    <row r="171" spans="1:41" x14ac:dyDescent="0.25">
      <c r="A171" s="1"/>
      <c r="B171" t="str">
        <f>B80</f>
        <v>Hot water</v>
      </c>
      <c r="C171" s="36" t="s">
        <v>100</v>
      </c>
      <c r="E171" s="129">
        <f>E80*'Breakdown of cons by bldg type'!C35</f>
        <v>1.0639550770971573</v>
      </c>
      <c r="F171" s="129">
        <f>F80*'Breakdown of cons by bldg type'!D35</f>
        <v>1.8801373584717704</v>
      </c>
      <c r="G171" s="129">
        <f>G80*'Breakdown of cons by bldg type'!E35</f>
        <v>0.47871415837589765</v>
      </c>
      <c r="H171" s="129">
        <f>H80*'Breakdown of cons by bldg type'!F35</f>
        <v>1.1421879755490256</v>
      </c>
      <c r="I171" s="129">
        <f>I80*'Breakdown of cons by bldg type'!G35</f>
        <v>0.13564005670922241</v>
      </c>
      <c r="J171" s="129">
        <f>J80*'Breakdown of cons by bldg type'!H35</f>
        <v>1.0894808421979585</v>
      </c>
      <c r="K171" s="129">
        <f>K80*'Breakdown of cons by bldg type'!I35</f>
        <v>10.043831737801908</v>
      </c>
      <c r="L171" s="129">
        <f>L80*'Breakdown of cons by bldg type'!J35</f>
        <v>2.2614552504992433</v>
      </c>
      <c r="M171" s="129">
        <f>M80*'Breakdown of cons by bldg type'!K35</f>
        <v>0.45956701771381175</v>
      </c>
      <c r="N171" s="129">
        <f>N80*'Breakdown of cons by bldg type'!L35</f>
        <v>6.1025004323328922</v>
      </c>
      <c r="O171" s="129">
        <f>O80*'Breakdown of cons by bldg type'!M35</f>
        <v>2.1406947753575918</v>
      </c>
      <c r="P171" s="129">
        <f>P80*'Breakdown of cons by bldg type'!N35</f>
        <v>11.084860412338065</v>
      </c>
      <c r="Q171" s="129">
        <f>Q80*'Breakdown of cons by bldg type'!O35</f>
        <v>1.4541075401594878</v>
      </c>
      <c r="R171" s="129">
        <f>R80*'Breakdown of cons by bldg type'!P35</f>
        <v>0.53860706379219803</v>
      </c>
      <c r="S171" s="129">
        <f>S80*'Breakdown of cons by bldg type'!Q35</f>
        <v>1.0417260953698324</v>
      </c>
      <c r="T171" s="129">
        <f>T80*'Breakdown of cons by bldg type'!R35</f>
        <v>0.71741518985038244</v>
      </c>
      <c r="U171" s="129">
        <f>U80*'Breakdown of cons by bldg type'!S35</f>
        <v>6.7255494091691376E-2</v>
      </c>
      <c r="V171" s="129">
        <f>V80*'Breakdown of cons by bldg type'!T35</f>
        <v>9.8244622443105154</v>
      </c>
      <c r="W171" s="129">
        <f>W80*'Breakdown of cons by bldg type'!U35</f>
        <v>0.31625742390670769</v>
      </c>
      <c r="X171" s="129">
        <f>X80*'Breakdown of cons by bldg type'!V35</f>
        <v>6.9136110524576438E-2</v>
      </c>
      <c r="Y171" s="129">
        <f>Y80*'Breakdown of cons by bldg type'!W35</f>
        <v>0.31730651352666905</v>
      </c>
      <c r="Z171" s="129">
        <f>Z80*'Breakdown of cons by bldg type'!X35</f>
        <v>5.7406852044856405E-2</v>
      </c>
      <c r="AA171" s="129">
        <f>AA80*'Breakdown of cons by bldg type'!Y35</f>
        <v>2.906803426631428</v>
      </c>
      <c r="AB171" s="129">
        <f>AB80*'Breakdown of cons by bldg type'!Z35</f>
        <v>3.6601015440285636</v>
      </c>
      <c r="AC171" s="129">
        <f>AC80*'Breakdown of cons by bldg type'!AA35</f>
        <v>4.3658029462112813</v>
      </c>
      <c r="AD171" s="129">
        <f>AD80*'Breakdown of cons by bldg type'!AB35</f>
        <v>1.0955806142984095</v>
      </c>
      <c r="AE171" s="129">
        <f>AE80*'Breakdown of cons by bldg type'!AC35</f>
        <v>1.1493134830739535</v>
      </c>
      <c r="AF171" s="129">
        <f>AF80*'Breakdown of cons by bldg type'!AD35</f>
        <v>3.6799845061083256</v>
      </c>
      <c r="AG171" s="129">
        <f>AG80*'Breakdown of cons by bldg type'!AE35</f>
        <v>0.33208069713176852</v>
      </c>
      <c r="AH171" s="129">
        <f>AH80*'Breakdown of cons by bldg type'!AF35</f>
        <v>0.57375520828203164</v>
      </c>
      <c r="AI171" s="129">
        <f>AI80*'Breakdown of cons by bldg type'!AG35</f>
        <v>9.4860442264773237</v>
      </c>
      <c r="AJ171" s="129">
        <f>AJ80*'Breakdown of cons by bldg type'!AH35</f>
        <v>0.12050976356896491</v>
      </c>
      <c r="AK171" s="129">
        <f>AK80*'Breakdown of cons by bldg type'!AI35</f>
        <v>0.10961706237943786</v>
      </c>
      <c r="AL171" s="129">
        <f>AL80*'Breakdown of cons by bldg type'!AJ35</f>
        <v>1.2387230078162424E-3</v>
      </c>
      <c r="AM171" s="129">
        <f>AM80*'Breakdown of cons by bldg type'!AK35</f>
        <v>0.14375596706652993</v>
      </c>
      <c r="AN171" s="129">
        <f>AN80*'Breakdown of cons by bldg type'!AL35</f>
        <v>0.40821532075926747</v>
      </c>
      <c r="AO171" s="129">
        <f>AO80*'Breakdown of cons by bldg type'!AM35</f>
        <v>6.2677922746599182E-2</v>
      </c>
    </row>
    <row r="172" spans="1:41" x14ac:dyDescent="0.25">
      <c r="C172" s="62" t="str">
        <f>C81</f>
        <v>Biomass and wastes</v>
      </c>
      <c r="E172" s="1">
        <f t="shared" ref="E172:AI172" si="350">E171*E81/E80</f>
        <v>3.1667504592921898E-2</v>
      </c>
      <c r="F172" s="1">
        <f t="shared" si="350"/>
        <v>6.4475980389540398E-4</v>
      </c>
      <c r="G172" s="1">
        <f t="shared" si="350"/>
        <v>3.5379921312611658E-3</v>
      </c>
      <c r="H172" s="1">
        <f t="shared" si="350"/>
        <v>0.13741668887085129</v>
      </c>
      <c r="I172" s="1">
        <f t="shared" si="350"/>
        <v>2.9237685086915327E-3</v>
      </c>
      <c r="J172" s="1">
        <f t="shared" si="350"/>
        <v>1.7293838434212627E-2</v>
      </c>
      <c r="K172" s="1">
        <f t="shared" si="350"/>
        <v>0</v>
      </c>
      <c r="L172" s="1">
        <f t="shared" si="350"/>
        <v>4.0876120588071982E-2</v>
      </c>
      <c r="M172" s="1">
        <f t="shared" si="350"/>
        <v>2.2486694846251161E-2</v>
      </c>
      <c r="N172" s="1">
        <f t="shared" si="350"/>
        <v>4.4784872886359989E-2</v>
      </c>
      <c r="O172" s="1">
        <f t="shared" si="350"/>
        <v>0.10869201240385228</v>
      </c>
      <c r="P172" s="1">
        <f t="shared" si="350"/>
        <v>0.3219840760037157</v>
      </c>
      <c r="Q172" s="1">
        <f t="shared" si="350"/>
        <v>0</v>
      </c>
      <c r="R172" s="1">
        <f t="shared" si="350"/>
        <v>1.4886167093610988E-3</v>
      </c>
      <c r="S172" s="1">
        <f t="shared" si="350"/>
        <v>5.0188886616478287E-2</v>
      </c>
      <c r="T172" s="1">
        <f t="shared" si="350"/>
        <v>5.3329351674239779E-3</v>
      </c>
      <c r="U172" s="1">
        <f t="shared" si="350"/>
        <v>0</v>
      </c>
      <c r="V172" s="1">
        <f t="shared" si="350"/>
        <v>0</v>
      </c>
      <c r="W172" s="1">
        <f t="shared" si="350"/>
        <v>1.2563042678887727E-2</v>
      </c>
      <c r="X172" s="1">
        <f t="shared" si="350"/>
        <v>0</v>
      </c>
      <c r="Y172" s="1">
        <f t="shared" si="350"/>
        <v>4.5874433134853246E-2</v>
      </c>
      <c r="Z172" s="1">
        <f t="shared" si="350"/>
        <v>0</v>
      </c>
      <c r="AA172" s="1">
        <f t="shared" si="350"/>
        <v>5.2097151811974583E-3</v>
      </c>
      <c r="AB172" s="1">
        <f t="shared" si="350"/>
        <v>4.0528816308854757E-2</v>
      </c>
      <c r="AC172" s="1">
        <f t="shared" si="350"/>
        <v>7.4113104405553257E-2</v>
      </c>
      <c r="AD172" s="1">
        <f t="shared" si="350"/>
        <v>0</v>
      </c>
      <c r="AE172" s="1">
        <f t="shared" si="350"/>
        <v>0</v>
      </c>
      <c r="AF172" s="1">
        <f t="shared" si="350"/>
        <v>5.3024900689889722E-2</v>
      </c>
      <c r="AG172" s="1">
        <f t="shared" si="350"/>
        <v>0</v>
      </c>
      <c r="AH172" s="1">
        <f t="shared" si="350"/>
        <v>6.4370358259219097E-3</v>
      </c>
      <c r="AI172" s="1">
        <f t="shared" si="350"/>
        <v>2.1610132682705754E-2</v>
      </c>
      <c r="AJ172" s="1">
        <f t="shared" ref="AJ172:AO172" si="351">AJ171*AJ81/AJ80</f>
        <v>7.1991707483107436E-3</v>
      </c>
      <c r="AK172" s="1">
        <f>IFERROR($AK$171*AK81/$AK$80,0)</f>
        <v>0</v>
      </c>
      <c r="AL172" s="1">
        <f t="shared" si="351"/>
        <v>0</v>
      </c>
      <c r="AM172" s="1">
        <f t="shared" si="351"/>
        <v>6.5468895782468811E-3</v>
      </c>
      <c r="AN172" s="1">
        <f t="shared" si="351"/>
        <v>9.1151965231283209E-3</v>
      </c>
      <c r="AO172" s="1">
        <f t="shared" si="351"/>
        <v>2.9004669993154351E-3</v>
      </c>
    </row>
    <row r="173" spans="1:41" x14ac:dyDescent="0.25">
      <c r="C173" s="62" t="str">
        <f t="shared" ref="C173:C179" si="352">C82</f>
        <v>Derived heat</v>
      </c>
      <c r="E173" s="1">
        <f t="shared" ref="E173:AI173" si="353">E171*E82/E80</f>
        <v>0.31365446759708654</v>
      </c>
      <c r="F173" s="1">
        <f t="shared" si="353"/>
        <v>9.432018030221212E-2</v>
      </c>
      <c r="G173" s="1">
        <f t="shared" si="353"/>
        <v>7.6045655838825485E-2</v>
      </c>
      <c r="H173" s="1">
        <f t="shared" si="353"/>
        <v>6.4110912268987713E-2</v>
      </c>
      <c r="I173" s="1">
        <f t="shared" si="353"/>
        <v>0</v>
      </c>
      <c r="J173" s="1">
        <f t="shared" si="353"/>
        <v>0.28978991009694166</v>
      </c>
      <c r="K173" s="1">
        <f t="shared" si="353"/>
        <v>2.187442283985328</v>
      </c>
      <c r="L173" s="1">
        <f t="shared" si="353"/>
        <v>0.89084281958241496</v>
      </c>
      <c r="M173" s="1">
        <f t="shared" si="353"/>
        <v>0.18324413372969317</v>
      </c>
      <c r="N173" s="1">
        <f t="shared" si="353"/>
        <v>0</v>
      </c>
      <c r="O173" s="1">
        <f t="shared" si="353"/>
        <v>0.85627655571868577</v>
      </c>
      <c r="P173" s="1">
        <f t="shared" si="353"/>
        <v>1.1369831175032741</v>
      </c>
      <c r="Q173" s="1">
        <f t="shared" si="353"/>
        <v>0</v>
      </c>
      <c r="R173" s="1">
        <f t="shared" si="353"/>
        <v>4.0674735425686108E-2</v>
      </c>
      <c r="S173" s="1">
        <f t="shared" si="353"/>
        <v>0.1453775404967062</v>
      </c>
      <c r="T173" s="1">
        <f t="shared" si="353"/>
        <v>0</v>
      </c>
      <c r="U173" s="1">
        <f t="shared" si="353"/>
        <v>4.5585736029520707E-2</v>
      </c>
      <c r="V173" s="1">
        <f t="shared" si="353"/>
        <v>7.0792701354520468E-2</v>
      </c>
      <c r="W173" s="1">
        <f t="shared" si="353"/>
        <v>0.1897541891871849</v>
      </c>
      <c r="X173" s="1">
        <f t="shared" si="353"/>
        <v>1.8667041514159301E-2</v>
      </c>
      <c r="Y173" s="1">
        <f t="shared" si="353"/>
        <v>0.12640241119425058</v>
      </c>
      <c r="Z173" s="1">
        <f t="shared" si="353"/>
        <v>0</v>
      </c>
      <c r="AA173" s="1">
        <f t="shared" si="353"/>
        <v>0.48813769627364284</v>
      </c>
      <c r="AB173" s="1">
        <f t="shared" si="353"/>
        <v>0.2655293315954565</v>
      </c>
      <c r="AC173" s="1">
        <f t="shared" si="353"/>
        <v>0.58225348499408836</v>
      </c>
      <c r="AD173" s="1">
        <f t="shared" si="353"/>
        <v>1.0705943196443479E-2</v>
      </c>
      <c r="AE173" s="1">
        <f t="shared" si="353"/>
        <v>0.2365176913629376</v>
      </c>
      <c r="AF173" s="1">
        <f t="shared" si="353"/>
        <v>1.4678303019881325</v>
      </c>
      <c r="AG173" s="1">
        <f t="shared" si="353"/>
        <v>3.3537079928326274E-2</v>
      </c>
      <c r="AH173" s="1">
        <f t="shared" si="353"/>
        <v>0.16600806840876819</v>
      </c>
      <c r="AI173" s="1">
        <f t="shared" si="353"/>
        <v>0.31857684807214071</v>
      </c>
      <c r="AJ173" s="1">
        <f t="shared" ref="AJ173:AO173" si="354">AJ171*AJ82/AJ80</f>
        <v>0</v>
      </c>
      <c r="AK173" s="1">
        <f t="shared" ref="AK173:AK179" si="355">IFERROR($AK$171*AK82/$AK$80,0)</f>
        <v>5.3734934828799756E-2</v>
      </c>
      <c r="AL173" s="1">
        <f t="shared" si="354"/>
        <v>0</v>
      </c>
      <c r="AM173" s="1">
        <f t="shared" si="354"/>
        <v>1.1716467229021074E-2</v>
      </c>
      <c r="AN173" s="1">
        <f t="shared" si="354"/>
        <v>8.2509727018317214E-2</v>
      </c>
      <c r="AO173" s="1">
        <f t="shared" si="354"/>
        <v>1.6983502955828711E-3</v>
      </c>
    </row>
    <row r="174" spans="1:41" x14ac:dyDescent="0.25">
      <c r="C174" s="62" t="str">
        <f t="shared" si="352"/>
        <v>Electricity</v>
      </c>
      <c r="E174" s="1">
        <f t="shared" ref="E174:AI174" si="356">E171*E83/E80</f>
        <v>0.10348850489058363</v>
      </c>
      <c r="F174" s="1">
        <f t="shared" si="356"/>
        <v>0.24380247282255266</v>
      </c>
      <c r="G174" s="1">
        <f t="shared" si="356"/>
        <v>0.2771976117800749</v>
      </c>
      <c r="H174" s="1">
        <f t="shared" si="356"/>
        <v>0.10834399856237834</v>
      </c>
      <c r="I174" s="1">
        <f t="shared" si="356"/>
        <v>5.0604147308204957E-2</v>
      </c>
      <c r="J174" s="1">
        <f t="shared" si="356"/>
        <v>0.23958599792621429</v>
      </c>
      <c r="K174" s="1">
        <f t="shared" si="356"/>
        <v>0.57569969177308988</v>
      </c>
      <c r="L174" s="1">
        <f t="shared" si="356"/>
        <v>0.63802190693811156</v>
      </c>
      <c r="M174" s="1">
        <f t="shared" si="356"/>
        <v>0.15533621997583802</v>
      </c>
      <c r="N174" s="1">
        <f t="shared" si="356"/>
        <v>3.214879243284988</v>
      </c>
      <c r="O174" s="1">
        <f t="shared" si="356"/>
        <v>0.94075606576814985</v>
      </c>
      <c r="P174" s="1">
        <f t="shared" si="356"/>
        <v>3.4367438105514672</v>
      </c>
      <c r="Q174" s="1">
        <f t="shared" si="356"/>
        <v>1.0433578183391641</v>
      </c>
      <c r="R174" s="1">
        <f t="shared" si="356"/>
        <v>0.22934526226813023</v>
      </c>
      <c r="S174" s="1">
        <f t="shared" si="356"/>
        <v>0.1853450728712103</v>
      </c>
      <c r="T174" s="1">
        <f t="shared" si="356"/>
        <v>0.15527913552541281</v>
      </c>
      <c r="U174" s="1">
        <f t="shared" si="356"/>
        <v>2.018166424234346E-2</v>
      </c>
      <c r="V174" s="1">
        <f t="shared" si="356"/>
        <v>2.4808258303824866</v>
      </c>
      <c r="W174" s="1">
        <f t="shared" si="356"/>
        <v>5.1078045885571292E-2</v>
      </c>
      <c r="X174" s="1">
        <f t="shared" si="356"/>
        <v>5.4202477313248995E-3</v>
      </c>
      <c r="Y174" s="1">
        <f t="shared" si="356"/>
        <v>4.6338781213553802E-2</v>
      </c>
      <c r="Z174" s="1">
        <f t="shared" si="356"/>
        <v>5.0705736637814296E-2</v>
      </c>
      <c r="AA174" s="1">
        <f t="shared" si="356"/>
        <v>0.48680671658887908</v>
      </c>
      <c r="AB174" s="1">
        <f t="shared" si="356"/>
        <v>2.8211499303857903</v>
      </c>
      <c r="AC174" s="1">
        <f t="shared" si="356"/>
        <v>1.2512618686540058</v>
      </c>
      <c r="AD174" s="1">
        <f t="shared" si="356"/>
        <v>0.52022317548008257</v>
      </c>
      <c r="AE174" s="1">
        <f t="shared" si="356"/>
        <v>0.15355409357660621</v>
      </c>
      <c r="AF174" s="1">
        <f t="shared" si="356"/>
        <v>0.92005504398635285</v>
      </c>
      <c r="AG174" s="1">
        <f t="shared" si="356"/>
        <v>7.3897386477962221E-2</v>
      </c>
      <c r="AH174" s="1">
        <f t="shared" si="356"/>
        <v>0.10010598747227457</v>
      </c>
      <c r="AI174" s="1">
        <f t="shared" si="356"/>
        <v>3.4911505101470062</v>
      </c>
      <c r="AJ174" s="1">
        <f t="shared" ref="AJ174:AO174" si="357">AJ171*AJ83/AJ80</f>
        <v>5.5787258227355696E-2</v>
      </c>
      <c r="AK174" s="1">
        <f t="shared" si="355"/>
        <v>1.0788004386066984E-2</v>
      </c>
      <c r="AL174" s="1">
        <f t="shared" si="357"/>
        <v>1.2387230078162424E-3</v>
      </c>
      <c r="AM174" s="1">
        <f t="shared" si="357"/>
        <v>5.9108515139323844E-2</v>
      </c>
      <c r="AN174" s="1">
        <f t="shared" si="357"/>
        <v>0.12906789386158463</v>
      </c>
      <c r="AO174" s="1">
        <f t="shared" si="357"/>
        <v>1.9980963117175347E-2</v>
      </c>
    </row>
    <row r="175" spans="1:41" x14ac:dyDescent="0.25">
      <c r="C175" s="62" t="str">
        <f t="shared" si="352"/>
        <v>Gas</v>
      </c>
      <c r="E175" s="1">
        <f t="shared" ref="E175:AI175" si="358">E171*E84/E80</f>
        <v>0.16723883807299486</v>
      </c>
      <c r="F175" s="1">
        <f t="shared" si="358"/>
        <v>0.45212112291720863</v>
      </c>
      <c r="G175" s="1">
        <f t="shared" si="358"/>
        <v>7.1280345501534309E-2</v>
      </c>
      <c r="H175" s="1">
        <f t="shared" si="358"/>
        <v>0.15971746135608356</v>
      </c>
      <c r="I175" s="1">
        <f t="shared" si="358"/>
        <v>0</v>
      </c>
      <c r="J175" s="1">
        <f t="shared" si="358"/>
        <v>0.51897822448278808</v>
      </c>
      <c r="K175" s="1">
        <f t="shared" si="358"/>
        <v>2.4264148857557268</v>
      </c>
      <c r="L175" s="1">
        <f t="shared" si="358"/>
        <v>0.53139620432425594</v>
      </c>
      <c r="M175" s="1">
        <f t="shared" si="358"/>
        <v>3.9414696713264419E-2</v>
      </c>
      <c r="N175" s="1">
        <f t="shared" si="358"/>
        <v>1.1049834778245657</v>
      </c>
      <c r="O175" s="1">
        <f t="shared" si="358"/>
        <v>3.0262851373065464E-2</v>
      </c>
      <c r="P175" s="1">
        <f t="shared" si="358"/>
        <v>3.4868558533996437</v>
      </c>
      <c r="Q175" s="1">
        <f t="shared" si="358"/>
        <v>0.1728740761515658</v>
      </c>
      <c r="R175" s="1">
        <f t="shared" si="358"/>
        <v>0.1837122714935846</v>
      </c>
      <c r="S175" s="1">
        <f t="shared" si="358"/>
        <v>0.6506506917920627</v>
      </c>
      <c r="T175" s="1">
        <f t="shared" si="358"/>
        <v>0.19843179062926181</v>
      </c>
      <c r="U175" s="1">
        <f t="shared" si="358"/>
        <v>0</v>
      </c>
      <c r="V175" s="1">
        <f t="shared" si="358"/>
        <v>5.6603798295203891</v>
      </c>
      <c r="W175" s="1">
        <f t="shared" si="358"/>
        <v>5.1895612807948063E-2</v>
      </c>
      <c r="X175" s="1">
        <f t="shared" si="358"/>
        <v>9.2365175465598109E-3</v>
      </c>
      <c r="Y175" s="1">
        <f t="shared" si="358"/>
        <v>6.7301173116633028E-2</v>
      </c>
      <c r="Z175" s="1">
        <f t="shared" si="358"/>
        <v>0</v>
      </c>
      <c r="AA175" s="1">
        <f t="shared" si="358"/>
        <v>1.5825982251689494</v>
      </c>
      <c r="AB175" s="1">
        <f t="shared" si="358"/>
        <v>4.6432299351851461E-2</v>
      </c>
      <c r="AC175" s="1">
        <f t="shared" si="358"/>
        <v>1.5516447944965535</v>
      </c>
      <c r="AD175" s="1">
        <f t="shared" si="358"/>
        <v>0.22240502490096223</v>
      </c>
      <c r="AE175" s="1">
        <f t="shared" si="358"/>
        <v>0.71458884440258752</v>
      </c>
      <c r="AF175" s="1">
        <f t="shared" si="358"/>
        <v>1.5672179608698551E-2</v>
      </c>
      <c r="AG175" s="1">
        <f t="shared" si="358"/>
        <v>1.8953880658222386E-2</v>
      </c>
      <c r="AH175" s="1">
        <f t="shared" si="358"/>
        <v>0.20483498444454015</v>
      </c>
      <c r="AI175" s="1">
        <f t="shared" si="358"/>
        <v>4.9352786530178498</v>
      </c>
      <c r="AJ175" s="1">
        <f t="shared" ref="AJ175:AO175" si="359">AJ171*AJ84/AJ80</f>
        <v>0</v>
      </c>
      <c r="AK175" s="1">
        <f t="shared" si="355"/>
        <v>0</v>
      </c>
      <c r="AL175" s="1">
        <f t="shared" si="359"/>
        <v>0</v>
      </c>
      <c r="AM175" s="1">
        <f t="shared" si="359"/>
        <v>2.2266079100250078E-3</v>
      </c>
      <c r="AN175" s="1">
        <f t="shared" si="359"/>
        <v>0.10092100352188349</v>
      </c>
      <c r="AO175" s="1">
        <f t="shared" si="359"/>
        <v>0</v>
      </c>
    </row>
    <row r="176" spans="1:41" x14ac:dyDescent="0.25">
      <c r="C176" s="62" t="str">
        <f t="shared" si="352"/>
        <v>GDO and other liquids</v>
      </c>
      <c r="E176" s="1">
        <f t="shared" ref="E176:AI176" si="360">E171*E85/E80</f>
        <v>0.16808689803193594</v>
      </c>
      <c r="F176" s="1">
        <f t="shared" si="360"/>
        <v>0.88524499222062125</v>
      </c>
      <c r="G176" s="1">
        <f t="shared" si="360"/>
        <v>2.6690996832817823E-2</v>
      </c>
      <c r="H176" s="1">
        <f t="shared" si="360"/>
        <v>0.64790380358111321</v>
      </c>
      <c r="I176" s="1">
        <f t="shared" si="360"/>
        <v>2.7362632888668158E-2</v>
      </c>
      <c r="J176" s="1">
        <f t="shared" si="360"/>
        <v>1.5388995890687989E-2</v>
      </c>
      <c r="K176" s="1">
        <f t="shared" si="360"/>
        <v>4.5031586084512414</v>
      </c>
      <c r="L176" s="1">
        <f t="shared" si="360"/>
        <v>0.12596959119587742</v>
      </c>
      <c r="M176" s="1">
        <f t="shared" si="360"/>
        <v>5.7627640962140451E-2</v>
      </c>
      <c r="N176" s="1">
        <f t="shared" si="360"/>
        <v>1.0938224528349993</v>
      </c>
      <c r="O176" s="1">
        <f t="shared" si="360"/>
        <v>0.20470363314809073</v>
      </c>
      <c r="P176" s="1">
        <f t="shared" si="360"/>
        <v>1.8852256950024706</v>
      </c>
      <c r="Q176" s="1">
        <f t="shared" si="360"/>
        <v>0.18957420983353485</v>
      </c>
      <c r="R176" s="1">
        <f t="shared" si="360"/>
        <v>7.464985558209751E-2</v>
      </c>
      <c r="S176" s="1">
        <f t="shared" si="360"/>
        <v>0</v>
      </c>
      <c r="T176" s="1">
        <f t="shared" si="360"/>
        <v>0.35198767580796902</v>
      </c>
      <c r="U176" s="1">
        <f t="shared" si="360"/>
        <v>0</v>
      </c>
      <c r="V176" s="1">
        <f t="shared" si="360"/>
        <v>0.21704893301618425</v>
      </c>
      <c r="W176" s="1">
        <f t="shared" si="360"/>
        <v>1.0966444961502437E-2</v>
      </c>
      <c r="X176" s="1">
        <f t="shared" si="360"/>
        <v>2.1985125820423758E-2</v>
      </c>
      <c r="Y176" s="1">
        <f t="shared" si="360"/>
        <v>3.0089289118774429E-2</v>
      </c>
      <c r="Z176" s="1">
        <f t="shared" si="360"/>
        <v>0</v>
      </c>
      <c r="AA176" s="1">
        <f t="shared" si="360"/>
        <v>0.27686888725507669</v>
      </c>
      <c r="AB176" s="1">
        <f t="shared" si="360"/>
        <v>0.47452406596234492</v>
      </c>
      <c r="AC176" s="1">
        <f t="shared" si="360"/>
        <v>0.42948027831036856</v>
      </c>
      <c r="AD176" s="1">
        <f t="shared" si="360"/>
        <v>0.17071987831755811</v>
      </c>
      <c r="AE176" s="1">
        <f t="shared" si="360"/>
        <v>3.4683928801232645E-2</v>
      </c>
      <c r="AF176" s="1">
        <f t="shared" si="360"/>
        <v>1.2129858793633261</v>
      </c>
      <c r="AG176" s="1">
        <f t="shared" si="360"/>
        <v>0.13927639065743599</v>
      </c>
      <c r="AH176" s="1">
        <f t="shared" si="360"/>
        <v>2.5659801883264333E-2</v>
      </c>
      <c r="AI176" s="1">
        <f t="shared" si="360"/>
        <v>0.71945431533910809</v>
      </c>
      <c r="AJ176" s="1">
        <f t="shared" ref="AJ176:AO176" si="361">AJ171*AJ85/AJ80</f>
        <v>7.7388829414125346E-3</v>
      </c>
      <c r="AK176" s="1">
        <f t="shared" si="355"/>
        <v>4.5094123164571107E-2</v>
      </c>
      <c r="AL176" s="1">
        <f t="shared" si="361"/>
        <v>0</v>
      </c>
      <c r="AM176" s="1">
        <f t="shared" si="361"/>
        <v>6.0130175538530936E-2</v>
      </c>
      <c r="AN176" s="1">
        <f t="shared" si="361"/>
        <v>8.2531191952956842E-2</v>
      </c>
      <c r="AO176" s="1">
        <f t="shared" si="361"/>
        <v>2.7607210411625054E-2</v>
      </c>
    </row>
    <row r="177" spans="1:41" x14ac:dyDescent="0.25">
      <c r="C177" s="62" t="str">
        <f t="shared" si="352"/>
        <v>LPG</v>
      </c>
      <c r="E177" s="1">
        <f t="shared" ref="E177:AI177" si="362">E171*E86/E80</f>
        <v>1.6993901855716895E-2</v>
      </c>
      <c r="F177" s="1">
        <f t="shared" si="362"/>
        <v>0.19872136576395474</v>
      </c>
      <c r="G177" s="1">
        <f t="shared" si="362"/>
        <v>7.2827535661124099E-3</v>
      </c>
      <c r="H177" s="1">
        <f t="shared" si="362"/>
        <v>0</v>
      </c>
      <c r="I177" s="1">
        <f t="shared" si="362"/>
        <v>0</v>
      </c>
      <c r="J177" s="1">
        <f t="shared" si="362"/>
        <v>0</v>
      </c>
      <c r="K177" s="1">
        <f t="shared" si="362"/>
        <v>0.28916546573947233</v>
      </c>
      <c r="L177" s="1">
        <f t="shared" si="362"/>
        <v>1.0416891228344466E-2</v>
      </c>
      <c r="M177" s="1">
        <f t="shared" si="362"/>
        <v>1.457496044189447E-3</v>
      </c>
      <c r="N177" s="1">
        <f t="shared" si="362"/>
        <v>0.47204175066625265</v>
      </c>
      <c r="O177" s="1">
        <f t="shared" si="362"/>
        <v>0</v>
      </c>
      <c r="P177" s="1">
        <f t="shared" si="362"/>
        <v>0.71781420546073227</v>
      </c>
      <c r="Q177" s="1">
        <f t="shared" si="362"/>
        <v>2.6371221840939044E-2</v>
      </c>
      <c r="R177" s="1">
        <f t="shared" si="362"/>
        <v>8.73620230231709E-3</v>
      </c>
      <c r="S177" s="1">
        <f t="shared" si="362"/>
        <v>9.4258837229049142E-3</v>
      </c>
      <c r="T177" s="1">
        <f t="shared" si="362"/>
        <v>5.3482096777161823E-3</v>
      </c>
      <c r="U177" s="1">
        <f t="shared" si="362"/>
        <v>1.488093819827217E-3</v>
      </c>
      <c r="V177" s="1">
        <f t="shared" si="362"/>
        <v>1.234493371561024</v>
      </c>
      <c r="W177" s="1">
        <f t="shared" si="362"/>
        <v>0</v>
      </c>
      <c r="X177" s="1">
        <f t="shared" si="362"/>
        <v>1.3827222104915288E-2</v>
      </c>
      <c r="Y177" s="1">
        <f t="shared" si="362"/>
        <v>1.3005393542374361E-3</v>
      </c>
      <c r="Z177" s="1">
        <f t="shared" si="362"/>
        <v>6.7011154070421124E-3</v>
      </c>
      <c r="AA177" s="1">
        <f t="shared" si="362"/>
        <v>4.776339585727251E-2</v>
      </c>
      <c r="AB177" s="1">
        <f t="shared" si="362"/>
        <v>1.1937100424266156E-2</v>
      </c>
      <c r="AC177" s="1">
        <f t="shared" si="362"/>
        <v>4.3213361441953084E-2</v>
      </c>
      <c r="AD177" s="1">
        <f t="shared" si="362"/>
        <v>3.1644986165041272E-2</v>
      </c>
      <c r="AE177" s="1">
        <f t="shared" si="362"/>
        <v>9.6534766769719622E-3</v>
      </c>
      <c r="AF177" s="1">
        <f t="shared" si="362"/>
        <v>1.0416877684100953E-2</v>
      </c>
      <c r="AG177" s="1">
        <f t="shared" si="362"/>
        <v>6.6415899404310919E-2</v>
      </c>
      <c r="AH177" s="1">
        <f t="shared" si="362"/>
        <v>8.7398787858208836E-3</v>
      </c>
      <c r="AI177" s="1">
        <f t="shared" si="362"/>
        <v>0</v>
      </c>
      <c r="AJ177" s="1">
        <f t="shared" ref="AJ177:AO177" si="363">AJ171*AJ86/AJ80</f>
        <v>1.4503911524277721E-2</v>
      </c>
      <c r="AK177" s="1">
        <f t="shared" si="355"/>
        <v>0</v>
      </c>
      <c r="AL177" s="1">
        <f t="shared" si="363"/>
        <v>0</v>
      </c>
      <c r="AM177" s="1">
        <f t="shared" si="363"/>
        <v>4.0273116713821673E-3</v>
      </c>
      <c r="AN177" s="1">
        <f t="shared" si="363"/>
        <v>4.0703078813969229E-3</v>
      </c>
      <c r="AO177" s="1">
        <f t="shared" si="363"/>
        <v>7.9111593220150961E-3</v>
      </c>
    </row>
    <row r="178" spans="1:41" x14ac:dyDescent="0.25">
      <c r="C178" s="62" t="str">
        <f t="shared" si="352"/>
        <v>Solar</v>
      </c>
      <c r="E178" s="1">
        <f t="shared" ref="E178:AI178" si="364">E171*E87/E80</f>
        <v>0.26282522721275742</v>
      </c>
      <c r="F178" s="1">
        <f t="shared" si="364"/>
        <v>5.2846351068492475E-3</v>
      </c>
      <c r="G178" s="1">
        <f t="shared" si="364"/>
        <v>1.6678321023679464E-2</v>
      </c>
      <c r="H178" s="1">
        <f t="shared" si="364"/>
        <v>2.4695110909611507E-2</v>
      </c>
      <c r="I178" s="1">
        <f t="shared" si="364"/>
        <v>5.4749447998147044E-2</v>
      </c>
      <c r="J178" s="1">
        <f t="shared" si="364"/>
        <v>8.4452453441189422E-3</v>
      </c>
      <c r="K178" s="1">
        <f t="shared" si="364"/>
        <v>6.1958314874174553E-2</v>
      </c>
      <c r="L178" s="1">
        <f t="shared" si="364"/>
        <v>2.3934574477547994E-2</v>
      </c>
      <c r="M178" s="1">
        <f t="shared" si="364"/>
        <v>0</v>
      </c>
      <c r="N178" s="1">
        <f t="shared" si="364"/>
        <v>0.17198659464836322</v>
      </c>
      <c r="O178" s="1">
        <f t="shared" si="364"/>
        <v>0</v>
      </c>
      <c r="P178" s="1">
        <f t="shared" si="364"/>
        <v>9.9255448189920603E-2</v>
      </c>
      <c r="Q178" s="1">
        <f t="shared" si="364"/>
        <v>2.193033400530553E-2</v>
      </c>
      <c r="R178" s="1">
        <f t="shared" si="364"/>
        <v>0</v>
      </c>
      <c r="S178" s="1">
        <f t="shared" si="364"/>
        <v>7.3815244888968449E-4</v>
      </c>
      <c r="T178" s="1">
        <f t="shared" si="364"/>
        <v>1.0331388848845847E-3</v>
      </c>
      <c r="U178" s="1">
        <f t="shared" si="364"/>
        <v>0</v>
      </c>
      <c r="V178" s="1">
        <f t="shared" si="364"/>
        <v>0.16094798090061782</v>
      </c>
      <c r="W178" s="1">
        <f t="shared" si="364"/>
        <v>0</v>
      </c>
      <c r="X178" s="1">
        <f t="shared" si="364"/>
        <v>0</v>
      </c>
      <c r="Y178" s="1">
        <f t="shared" si="364"/>
        <v>0</v>
      </c>
      <c r="Z178" s="1">
        <f t="shared" si="364"/>
        <v>0</v>
      </c>
      <c r="AA178" s="1">
        <f t="shared" si="364"/>
        <v>1.9420643872008671E-2</v>
      </c>
      <c r="AB178" s="1">
        <f t="shared" si="364"/>
        <v>0</v>
      </c>
      <c r="AC178" s="1">
        <f t="shared" si="364"/>
        <v>1.0553242219652556E-2</v>
      </c>
      <c r="AD178" s="1">
        <f t="shared" si="364"/>
        <v>0.13988364642568551</v>
      </c>
      <c r="AE178" s="1">
        <f t="shared" si="364"/>
        <v>3.1818820762771522E-4</v>
      </c>
      <c r="AF178" s="1">
        <f t="shared" si="364"/>
        <v>0</v>
      </c>
      <c r="AG178" s="1">
        <f t="shared" si="364"/>
        <v>0</v>
      </c>
      <c r="AH178" s="1">
        <f t="shared" si="364"/>
        <v>1.0606273587590508E-4</v>
      </c>
      <c r="AI178" s="1">
        <f t="shared" si="364"/>
        <v>0</v>
      </c>
      <c r="AJ178" s="1">
        <f t="shared" ref="AJ178:AO178" si="365">AJ171*AJ87/AJ80</f>
        <v>2.8227011874687465E-2</v>
      </c>
      <c r="AK178" s="1">
        <f t="shared" si="355"/>
        <v>0</v>
      </c>
      <c r="AL178" s="1">
        <f t="shared" si="365"/>
        <v>0</v>
      </c>
      <c r="AM178" s="1">
        <f t="shared" si="365"/>
        <v>0</v>
      </c>
      <c r="AN178" s="1">
        <f t="shared" si="365"/>
        <v>0</v>
      </c>
      <c r="AO178" s="1">
        <f t="shared" si="365"/>
        <v>2.5797726008853733E-3</v>
      </c>
    </row>
    <row r="179" spans="1:41" x14ac:dyDescent="0.25">
      <c r="C179" s="62" t="str">
        <f t="shared" si="352"/>
        <v>Solids</v>
      </c>
      <c r="E179" s="1">
        <f t="shared" ref="E179:AI179" si="366">E171*E88/E80</f>
        <v>0</v>
      </c>
      <c r="F179" s="1">
        <f t="shared" si="366"/>
        <v>0</v>
      </c>
      <c r="G179" s="1">
        <f t="shared" si="366"/>
        <v>0</v>
      </c>
      <c r="H179" s="1">
        <f t="shared" si="366"/>
        <v>0</v>
      </c>
      <c r="I179" s="1">
        <f t="shared" si="366"/>
        <v>0</v>
      </c>
      <c r="J179" s="1">
        <f t="shared" si="366"/>
        <v>0</v>
      </c>
      <c r="K179" s="1">
        <f t="shared" si="366"/>
        <v>0</v>
      </c>
      <c r="L179" s="1">
        <f t="shared" si="366"/>
        <v>0</v>
      </c>
      <c r="M179" s="1">
        <f t="shared" si="366"/>
        <v>0</v>
      </c>
      <c r="N179" s="1">
        <f t="shared" si="366"/>
        <v>0</v>
      </c>
      <c r="O179" s="1">
        <f t="shared" si="366"/>
        <v>0</v>
      </c>
      <c r="P179" s="1">
        <f t="shared" si="366"/>
        <v>0</v>
      </c>
      <c r="Q179" s="1">
        <f t="shared" si="366"/>
        <v>0</v>
      </c>
      <c r="R179" s="1">
        <f t="shared" si="366"/>
        <v>0</v>
      </c>
      <c r="S179" s="1">
        <f t="shared" si="366"/>
        <v>0</v>
      </c>
      <c r="T179" s="1">
        <f t="shared" si="366"/>
        <v>0</v>
      </c>
      <c r="U179" s="1">
        <f t="shared" si="366"/>
        <v>0</v>
      </c>
      <c r="V179" s="1">
        <f t="shared" si="366"/>
        <v>0</v>
      </c>
      <c r="W179" s="1">
        <f t="shared" si="366"/>
        <v>0</v>
      </c>
      <c r="X179" s="1">
        <f t="shared" si="366"/>
        <v>0</v>
      </c>
      <c r="Y179" s="1">
        <f t="shared" si="366"/>
        <v>0</v>
      </c>
      <c r="Z179" s="1">
        <f t="shared" si="366"/>
        <v>0</v>
      </c>
      <c r="AA179" s="1">
        <f t="shared" si="366"/>
        <v>0</v>
      </c>
      <c r="AB179" s="1">
        <f t="shared" si="366"/>
        <v>0</v>
      </c>
      <c r="AC179" s="1">
        <f t="shared" si="366"/>
        <v>0.4232804694703558</v>
      </c>
      <c r="AD179" s="1">
        <f t="shared" si="366"/>
        <v>0</v>
      </c>
      <c r="AE179" s="1">
        <f t="shared" si="366"/>
        <v>0</v>
      </c>
      <c r="AF179" s="1">
        <f t="shared" si="366"/>
        <v>0</v>
      </c>
      <c r="AG179" s="1">
        <f t="shared" si="366"/>
        <v>0</v>
      </c>
      <c r="AH179" s="1">
        <f t="shared" si="366"/>
        <v>6.1862416483820099E-2</v>
      </c>
      <c r="AI179" s="1">
        <f t="shared" si="366"/>
        <v>0</v>
      </c>
      <c r="AJ179" s="1">
        <f t="shared" ref="AJ179:AO179" si="367">AJ171*AJ88/AJ80</f>
        <v>7.0535282529207597E-3</v>
      </c>
      <c r="AK179" s="1">
        <f t="shared" si="355"/>
        <v>0</v>
      </c>
      <c r="AL179" s="1">
        <f t="shared" si="367"/>
        <v>0</v>
      </c>
      <c r="AM179" s="1">
        <f t="shared" si="367"/>
        <v>0</v>
      </c>
      <c r="AN179" s="1">
        <f t="shared" si="367"/>
        <v>0</v>
      </c>
      <c r="AO179" s="1">
        <f t="shared" si="367"/>
        <v>0</v>
      </c>
    </row>
    <row r="180" spans="1:41" x14ac:dyDescent="0.25">
      <c r="A180" s="1"/>
      <c r="B180" t="str">
        <f>B89</f>
        <v>Space heating</v>
      </c>
      <c r="C180" s="36" t="s">
        <v>100</v>
      </c>
      <c r="E180" s="129">
        <f>E89*'Breakdown of cons by bldg type'!C27</f>
        <v>5.4680767422536976</v>
      </c>
      <c r="F180" s="129">
        <f>F89*'Breakdown of cons by bldg type'!D27</f>
        <v>19.151899538719125</v>
      </c>
      <c r="G180" s="129">
        <f>G89*'Breakdown of cons by bldg type'!E27</f>
        <v>1.1813235996153264</v>
      </c>
      <c r="H180" s="129">
        <f>H89*'Breakdown of cons by bldg type'!F27</f>
        <v>6.921852125710994</v>
      </c>
      <c r="I180" s="129">
        <f>I89*'Breakdown of cons by bldg type'!G27</f>
        <v>0.36585873449386885</v>
      </c>
      <c r="J180" s="129">
        <f>J89*'Breakdown of cons by bldg type'!H27</f>
        <v>6.6960059048687288</v>
      </c>
      <c r="K180" s="129">
        <f>K89*'Breakdown of cons by bldg type'!I27</f>
        <v>60.488978461772632</v>
      </c>
      <c r="L180" s="129">
        <f>L89*'Breakdown of cons by bldg type'!J27</f>
        <v>12.758720932275567</v>
      </c>
      <c r="M180" s="129">
        <f>M89*'Breakdown of cons by bldg type'!K27</f>
        <v>2.6629954346992846</v>
      </c>
      <c r="N180" s="129">
        <f>N89*'Breakdown of cons by bldg type'!L27</f>
        <v>15.471813659106191</v>
      </c>
      <c r="O180" s="129">
        <f>O89*'Breakdown of cons by bldg type'!M27</f>
        <v>21.432764009934395</v>
      </c>
      <c r="P180" s="129">
        <f>P89*'Breakdown of cons by bldg type'!N27</f>
        <v>76.78115855052161</v>
      </c>
      <c r="Q180" s="129">
        <f>Q89*'Breakdown of cons by bldg type'!O27</f>
        <v>2.8337795875948362</v>
      </c>
      <c r="R180" s="129">
        <f>R89*'Breakdown of cons by bldg type'!P27</f>
        <v>1.435767362469474</v>
      </c>
      <c r="S180" s="129">
        <f>S89*'Breakdown of cons by bldg type'!Q27</f>
        <v>6.6637664955760547</v>
      </c>
      <c r="T180" s="129">
        <f>T89*'Breakdown of cons by bldg type'!R27</f>
        <v>3.5375367870032695</v>
      </c>
      <c r="U180" s="129">
        <f>U89*'Breakdown of cons by bldg type'!S27</f>
        <v>2.1110726373030779</v>
      </c>
      <c r="V180" s="129">
        <f>V89*'Breakdown of cons by bldg type'!T27</f>
        <v>41.348961998133724</v>
      </c>
      <c r="W180" s="129">
        <f>W89*'Breakdown of cons by bldg type'!U27</f>
        <v>1.0207201676722675</v>
      </c>
      <c r="X180" s="129">
        <f>X89*'Breakdown of cons by bldg type'!V27</f>
        <v>0.91738006747286216</v>
      </c>
      <c r="Y180" s="129">
        <f>Y89*'Breakdown of cons by bldg type'!W27</f>
        <v>2.1765569177855832</v>
      </c>
      <c r="Z180" s="129">
        <f>Z89*'Breakdown of cons by bldg type'!X27</f>
        <v>2.7720816577917473E-2</v>
      </c>
      <c r="AA180" s="129">
        <f>AA89*'Breakdown of cons by bldg type'!Y27</f>
        <v>38.188188249109864</v>
      </c>
      <c r="AB180" s="129">
        <f>AB89*'Breakdown of cons by bldg type'!Z27</f>
        <v>11.955958125481878</v>
      </c>
      <c r="AC180" s="129">
        <f>AC89*'Breakdown of cons by bldg type'!AA27</f>
        <v>14.709529002831388</v>
      </c>
      <c r="AD180" s="129">
        <f>AD89*'Breakdown of cons by bldg type'!AB27</f>
        <v>2.8850437316933242</v>
      </c>
      <c r="AE180" s="129">
        <f>AE89*'Breakdown of cons by bldg type'!AC27</f>
        <v>3.0193690838889711</v>
      </c>
      <c r="AF180" s="129">
        <f>AF89*'Breakdown of cons by bldg type'!AD27</f>
        <v>31.43046104716279</v>
      </c>
      <c r="AG180" s="129">
        <f>AG89*'Breakdown of cons by bldg type'!AE27</f>
        <v>1.2819540103029212</v>
      </c>
      <c r="AH180" s="129">
        <f>AH89*'Breakdown of cons by bldg type'!AF27</f>
        <v>5.0265503559406994</v>
      </c>
      <c r="AI180" s="129">
        <f>AI89*'Breakdown of cons by bldg type'!AG27</f>
        <v>24.586431907711244</v>
      </c>
      <c r="AJ180" s="129">
        <f>AJ89*'Breakdown of cons by bldg type'!AH27</f>
        <v>0.17717925029386164</v>
      </c>
      <c r="AK180" s="129">
        <f>AK89*'Breakdown of cons by bldg type'!AI27</f>
        <v>0.9022064089945443</v>
      </c>
      <c r="AL180" s="129">
        <f>AL89*'Breakdown of cons by bldg type'!AJ27</f>
        <v>1.695029009092673E-3</v>
      </c>
      <c r="AM180" s="129">
        <f>AM89*'Breakdown of cons by bldg type'!AK27</f>
        <v>0.50502236477766238</v>
      </c>
      <c r="AN180" s="129">
        <f>AN89*'Breakdown of cons by bldg type'!AL27</f>
        <v>2.4594375457309985</v>
      </c>
      <c r="AO180" s="129">
        <f>AO89*'Breakdown of cons by bldg type'!AM27</f>
        <v>0.21973507014961263</v>
      </c>
    </row>
    <row r="181" spans="1:41" x14ac:dyDescent="0.25">
      <c r="C181" s="62" t="str">
        <f>C90</f>
        <v>Biomass and wastes</v>
      </c>
      <c r="E181" s="1">
        <f t="shared" ref="E181:AI181" si="368">E180*E90/E89</f>
        <v>0.22001878690172011</v>
      </c>
      <c r="F181" s="1">
        <f t="shared" si="368"/>
        <v>5.5959792521731782E-3</v>
      </c>
      <c r="G181" s="1">
        <f t="shared" si="368"/>
        <v>2.4581202012471052E-2</v>
      </c>
      <c r="H181" s="1">
        <f t="shared" si="368"/>
        <v>0.95473984003521239</v>
      </c>
      <c r="I181" s="1">
        <f t="shared" si="368"/>
        <v>2.2934716170975023E-2</v>
      </c>
      <c r="J181" s="1">
        <f t="shared" si="368"/>
        <v>0.12015371975051774</v>
      </c>
      <c r="K181" s="1">
        <f t="shared" si="368"/>
        <v>0</v>
      </c>
      <c r="L181" s="1">
        <f t="shared" si="368"/>
        <v>0.28732271840198759</v>
      </c>
      <c r="M181" s="1">
        <f t="shared" si="368"/>
        <v>0.15806203304307825</v>
      </c>
      <c r="N181" s="1">
        <f t="shared" si="368"/>
        <v>0.35130268819159233</v>
      </c>
      <c r="O181" s="1">
        <f t="shared" si="368"/>
        <v>0.76400845335513579</v>
      </c>
      <c r="P181" s="1">
        <f t="shared" si="368"/>
        <v>2.794564547182496</v>
      </c>
      <c r="Q181" s="1">
        <f t="shared" si="368"/>
        <v>0</v>
      </c>
      <c r="R181" s="1">
        <f t="shared" si="368"/>
        <v>1.1677053643294992E-2</v>
      </c>
      <c r="S181" s="1">
        <f t="shared" si="368"/>
        <v>0.34870076859401827</v>
      </c>
      <c r="T181" s="1">
        <f t="shared" si="368"/>
        <v>3.4790451774962566E-2</v>
      </c>
      <c r="U181" s="1">
        <f t="shared" si="368"/>
        <v>0</v>
      </c>
      <c r="V181" s="1">
        <f t="shared" si="368"/>
        <v>0</v>
      </c>
      <c r="W181" s="1">
        <f t="shared" si="368"/>
        <v>8.7285215529424018E-2</v>
      </c>
      <c r="X181" s="1">
        <f t="shared" si="368"/>
        <v>0</v>
      </c>
      <c r="Y181" s="1">
        <f t="shared" si="368"/>
        <v>0.39815389034859022</v>
      </c>
      <c r="Z181" s="1">
        <f t="shared" si="368"/>
        <v>0</v>
      </c>
      <c r="AA181" s="1">
        <f t="shared" si="368"/>
        <v>4.5216231047516528E-2</v>
      </c>
      <c r="AB181" s="1">
        <f t="shared" si="368"/>
        <v>0.28488147867126684</v>
      </c>
      <c r="AC181" s="1">
        <f t="shared" si="368"/>
        <v>0.51492306901380047</v>
      </c>
      <c r="AD181" s="1">
        <f t="shared" si="368"/>
        <v>0</v>
      </c>
      <c r="AE181" s="1">
        <f t="shared" si="368"/>
        <v>0</v>
      </c>
      <c r="AF181" s="1">
        <f t="shared" si="368"/>
        <v>0.37271759828225004</v>
      </c>
      <c r="AG181" s="1">
        <f t="shared" si="368"/>
        <v>0</v>
      </c>
      <c r="AH181" s="1">
        <f t="shared" si="368"/>
        <v>4.4723054423229457E-2</v>
      </c>
      <c r="AI181" s="1">
        <f t="shared" si="368"/>
        <v>0.14097775613741703</v>
      </c>
      <c r="AJ181" s="1">
        <f t="shared" ref="AJ181:AO181" si="369">AJ180*AJ90/AJ89</f>
        <v>5.6471959831315255E-2</v>
      </c>
      <c r="AK181" s="1">
        <f>IFERROR($AK$180*AK90/$AK$89,0)</f>
        <v>0</v>
      </c>
      <c r="AL181" s="1">
        <f t="shared" si="369"/>
        <v>0</v>
      </c>
      <c r="AM181" s="1">
        <f t="shared" si="369"/>
        <v>5.1355315522911685E-2</v>
      </c>
      <c r="AN181" s="1">
        <f t="shared" si="369"/>
        <v>7.1501709003003136E-2</v>
      </c>
      <c r="AO181" s="1">
        <f t="shared" si="369"/>
        <v>2.2751933744012205E-2</v>
      </c>
    </row>
    <row r="182" spans="1:41" x14ac:dyDescent="0.25">
      <c r="C182" s="62" t="str">
        <f t="shared" ref="C182:C188" si="370">C91</f>
        <v>Derived heat</v>
      </c>
      <c r="E182" s="1">
        <f t="shared" ref="E182:AI182" si="371">E180*E91/E89</f>
        <v>2.1422558680437733</v>
      </c>
      <c r="F182" s="1">
        <f t="shared" si="371"/>
        <v>0.51543055250760339</v>
      </c>
      <c r="G182" s="1">
        <f t="shared" si="371"/>
        <v>0.33266396528586267</v>
      </c>
      <c r="H182" s="1">
        <f t="shared" si="371"/>
        <v>0.28045511072012747</v>
      </c>
      <c r="I182" s="1">
        <f t="shared" si="371"/>
        <v>0</v>
      </c>
      <c r="J182" s="1">
        <f t="shared" si="371"/>
        <v>1.2676945123203658</v>
      </c>
      <c r="K182" s="1">
        <f t="shared" si="371"/>
        <v>9.5690319516128817</v>
      </c>
      <c r="L182" s="1">
        <f t="shared" si="371"/>
        <v>8.2114041747436595</v>
      </c>
      <c r="M182" s="1">
        <f t="shared" si="371"/>
        <v>1.2184534590667351</v>
      </c>
      <c r="N182" s="1">
        <f t="shared" si="371"/>
        <v>0</v>
      </c>
      <c r="O182" s="1">
        <f t="shared" si="371"/>
        <v>10.998186060612793</v>
      </c>
      <c r="P182" s="1">
        <f t="shared" si="371"/>
        <v>6.2132891803118486</v>
      </c>
      <c r="Q182" s="1">
        <f t="shared" si="371"/>
        <v>0</v>
      </c>
      <c r="R182" s="1">
        <f t="shared" si="371"/>
        <v>0.20089090706377224</v>
      </c>
      <c r="S182" s="1">
        <f t="shared" si="371"/>
        <v>0.63595902275829552</v>
      </c>
      <c r="T182" s="1">
        <f t="shared" si="371"/>
        <v>0</v>
      </c>
      <c r="U182" s="1">
        <f t="shared" si="371"/>
        <v>0.42018961697085205</v>
      </c>
      <c r="V182" s="1">
        <f t="shared" si="371"/>
        <v>0.34964374241439994</v>
      </c>
      <c r="W182" s="1">
        <f t="shared" si="371"/>
        <v>0.55403339580017208</v>
      </c>
      <c r="X182" s="1">
        <f t="shared" si="371"/>
        <v>8.1659523897295042E-2</v>
      </c>
      <c r="Y182" s="1">
        <f t="shared" si="371"/>
        <v>0.76999118117145704</v>
      </c>
      <c r="Z182" s="1">
        <f t="shared" si="371"/>
        <v>0</v>
      </c>
      <c r="AA182" s="1">
        <f t="shared" si="371"/>
        <v>2.6675194907954975</v>
      </c>
      <c r="AB182" s="1">
        <f t="shared" si="371"/>
        <v>2.4475346425331002</v>
      </c>
      <c r="AC182" s="1">
        <f t="shared" si="371"/>
        <v>2.5470941477394788</v>
      </c>
      <c r="AD182" s="1">
        <f t="shared" si="371"/>
        <v>5.2876020165735525E-2</v>
      </c>
      <c r="AE182" s="1">
        <f t="shared" si="371"/>
        <v>0.54775609282678372</v>
      </c>
      <c r="AF182" s="1">
        <f t="shared" si="371"/>
        <v>14.209313655649455</v>
      </c>
      <c r="AG182" s="1">
        <f t="shared" si="371"/>
        <v>0.16563830929843226</v>
      </c>
      <c r="AH182" s="1">
        <f t="shared" si="371"/>
        <v>0.72620548773386151</v>
      </c>
      <c r="AI182" s="1">
        <f t="shared" si="371"/>
        <v>1.308559122963918</v>
      </c>
      <c r="AJ182" s="1">
        <f t="shared" ref="AJ182:AO182" si="372">AJ180*AJ91/AJ89</f>
        <v>0</v>
      </c>
      <c r="AK182" s="1">
        <f t="shared" ref="AK182:AK188" si="373">IFERROR($AK$180*AK91/$AK$89,0)</f>
        <v>0.26539471457639313</v>
      </c>
      <c r="AL182" s="1">
        <f t="shared" si="372"/>
        <v>0</v>
      </c>
      <c r="AM182" s="1">
        <f t="shared" si="372"/>
        <v>5.7867167532566745E-2</v>
      </c>
      <c r="AN182" s="1">
        <f t="shared" si="372"/>
        <v>0.4075122733761305</v>
      </c>
      <c r="AO182" s="1">
        <f t="shared" si="372"/>
        <v>8.3880848349959132E-3</v>
      </c>
    </row>
    <row r="183" spans="1:41" x14ac:dyDescent="0.25">
      <c r="C183" s="62" t="str">
        <f t="shared" si="370"/>
        <v>Electricity</v>
      </c>
      <c r="E183" s="1">
        <f t="shared" ref="E183:AI183" si="374">E180*E92/E89</f>
        <v>0.60298612425949227</v>
      </c>
      <c r="F183" s="1">
        <f t="shared" si="374"/>
        <v>3.329119033517228</v>
      </c>
      <c r="G183" s="1">
        <f t="shared" si="374"/>
        <v>0.41693914580799285</v>
      </c>
      <c r="H183" s="1">
        <f t="shared" si="374"/>
        <v>0.80202730194217398</v>
      </c>
      <c r="I183" s="1">
        <f t="shared" si="374"/>
        <v>0.20703193522133656</v>
      </c>
      <c r="J183" s="1">
        <f t="shared" si="374"/>
        <v>1.0405448457039845</v>
      </c>
      <c r="K183" s="1">
        <f t="shared" si="374"/>
        <v>4.2616746349441437</v>
      </c>
      <c r="L183" s="1">
        <f t="shared" si="374"/>
        <v>1.5688467600879317</v>
      </c>
      <c r="M183" s="1">
        <f t="shared" si="374"/>
        <v>0.76657367420701483</v>
      </c>
      <c r="N183" s="1">
        <f t="shared" si="374"/>
        <v>5.3953916523488896</v>
      </c>
      <c r="O183" s="1">
        <f t="shared" si="374"/>
        <v>6.3593464543779685</v>
      </c>
      <c r="P183" s="1">
        <f t="shared" si="374"/>
        <v>17.252479939733902</v>
      </c>
      <c r="Q183" s="1">
        <f t="shared" si="374"/>
        <v>1.427697522197696</v>
      </c>
      <c r="R183" s="1">
        <f t="shared" si="374"/>
        <v>0.29765054080853226</v>
      </c>
      <c r="S183" s="1">
        <f t="shared" si="374"/>
        <v>0.56358922494607477</v>
      </c>
      <c r="T183" s="1">
        <f t="shared" si="374"/>
        <v>0.67538421554565287</v>
      </c>
      <c r="U183" s="1">
        <f t="shared" si="374"/>
        <v>4.9625158972565232E-2</v>
      </c>
      <c r="V183" s="1">
        <f t="shared" si="374"/>
        <v>4.8319776842360573</v>
      </c>
      <c r="W183" s="1">
        <f t="shared" si="374"/>
        <v>0.1143496026045256</v>
      </c>
      <c r="X183" s="1">
        <f t="shared" si="374"/>
        <v>0.15962192103792655</v>
      </c>
      <c r="Y183" s="1">
        <f t="shared" si="374"/>
        <v>0.22647844132595302</v>
      </c>
      <c r="Z183" s="1">
        <f t="shared" si="374"/>
        <v>2.7720816577917473E-2</v>
      </c>
      <c r="AA183" s="1">
        <f t="shared" si="374"/>
        <v>3.6073922791595185</v>
      </c>
      <c r="AB183" s="1">
        <f t="shared" si="374"/>
        <v>6.9369905325795669</v>
      </c>
      <c r="AC183" s="1">
        <f t="shared" si="374"/>
        <v>2.3238882649476831</v>
      </c>
      <c r="AD183" s="1">
        <f t="shared" si="374"/>
        <v>1.0265851439449329</v>
      </c>
      <c r="AE183" s="1">
        <f t="shared" si="374"/>
        <v>0.35694314032429347</v>
      </c>
      <c r="AF183" s="1">
        <f t="shared" si="374"/>
        <v>11.251323112099245</v>
      </c>
      <c r="AG183" s="1">
        <f t="shared" si="374"/>
        <v>0.17933402590225928</v>
      </c>
      <c r="AH183" s="1">
        <f t="shared" si="374"/>
        <v>0.71488246133784195</v>
      </c>
      <c r="AI183" s="1">
        <f t="shared" si="374"/>
        <v>5.667322969004454</v>
      </c>
      <c r="AJ183" s="1">
        <f t="shared" ref="AJ183:AO183" si="375">AJ180*AJ92/AJ89</f>
        <v>7.6337502764087975E-2</v>
      </c>
      <c r="AK183" s="1">
        <f t="shared" si="373"/>
        <v>1.4000966525323613E-2</v>
      </c>
      <c r="AL183" s="1">
        <f t="shared" si="375"/>
        <v>1.695029009092673E-3</v>
      </c>
      <c r="AM183" s="1">
        <f t="shared" si="375"/>
        <v>7.6712644175052039E-2</v>
      </c>
      <c r="AN183" s="1">
        <f t="shared" si="375"/>
        <v>0.1675078352567187</v>
      </c>
      <c r="AO183" s="1">
        <f t="shared" si="375"/>
        <v>2.5931839266640135E-2</v>
      </c>
    </row>
    <row r="184" spans="1:41" x14ac:dyDescent="0.25">
      <c r="C184" s="62" t="str">
        <f t="shared" si="370"/>
        <v>Gas</v>
      </c>
      <c r="E184" s="1">
        <f t="shared" ref="E184:AI184" si="376">E180*E93/E89</f>
        <v>1.7200253652185384</v>
      </c>
      <c r="F184" s="1">
        <f t="shared" si="376"/>
        <v>10.458138232207515</v>
      </c>
      <c r="G184" s="1">
        <f t="shared" si="376"/>
        <v>0.16414772001863134</v>
      </c>
      <c r="H184" s="1">
        <f t="shared" si="376"/>
        <v>1.5580630824356965</v>
      </c>
      <c r="I184" s="1">
        <f t="shared" si="376"/>
        <v>7.4872218620073761E-4</v>
      </c>
      <c r="J184" s="1">
        <f t="shared" si="376"/>
        <v>4.0992153047306905</v>
      </c>
      <c r="K184" s="1">
        <f t="shared" si="376"/>
        <v>23.669969608018871</v>
      </c>
      <c r="L184" s="1">
        <f t="shared" si="376"/>
        <v>2.1336184767139943</v>
      </c>
      <c r="M184" s="1">
        <f t="shared" si="376"/>
        <v>0.23921715821227638</v>
      </c>
      <c r="N184" s="1">
        <f t="shared" si="376"/>
        <v>4.1466845471708496</v>
      </c>
      <c r="O184" s="1">
        <f t="shared" si="376"/>
        <v>0.24011524996619196</v>
      </c>
      <c r="P184" s="1">
        <f t="shared" si="376"/>
        <v>33.98283716100719</v>
      </c>
      <c r="Q184" s="1">
        <f t="shared" si="376"/>
        <v>0.46977819411812605</v>
      </c>
      <c r="R184" s="1">
        <f t="shared" si="376"/>
        <v>0.51503415124045226</v>
      </c>
      <c r="S184" s="1">
        <f t="shared" si="376"/>
        <v>4.8394253189350742</v>
      </c>
      <c r="T184" s="1">
        <f t="shared" si="376"/>
        <v>1.3815687584783354</v>
      </c>
      <c r="U184" s="1">
        <f t="shared" si="376"/>
        <v>0</v>
      </c>
      <c r="V184" s="1">
        <f t="shared" si="376"/>
        <v>34.236362727615308</v>
      </c>
      <c r="W184" s="1">
        <f t="shared" si="376"/>
        <v>7.9199094057943051E-2</v>
      </c>
      <c r="X184" s="1">
        <f t="shared" si="376"/>
        <v>0.51236438573660414</v>
      </c>
      <c r="Y184" s="1">
        <f t="shared" si="376"/>
        <v>0.49417488186087383</v>
      </c>
      <c r="Z184" s="1">
        <f t="shared" si="376"/>
        <v>0</v>
      </c>
      <c r="AA184" s="1">
        <f t="shared" si="376"/>
        <v>30.346833364133683</v>
      </c>
      <c r="AB184" s="1">
        <f t="shared" si="376"/>
        <v>0.18643116192259082</v>
      </c>
      <c r="AC184" s="1">
        <f t="shared" si="376"/>
        <v>4.4939689607365407</v>
      </c>
      <c r="AD184" s="1">
        <f t="shared" si="376"/>
        <v>0.89549077177877134</v>
      </c>
      <c r="AE184" s="1">
        <f t="shared" si="376"/>
        <v>1.9466360025578566</v>
      </c>
      <c r="AF184" s="1">
        <f t="shared" si="376"/>
        <v>0.22868335646258109</v>
      </c>
      <c r="AG184" s="1">
        <f t="shared" si="376"/>
        <v>8.6547598673681808E-2</v>
      </c>
      <c r="AH184" s="1">
        <f t="shared" si="376"/>
        <v>2.51720190390642</v>
      </c>
      <c r="AI184" s="1">
        <f t="shared" si="376"/>
        <v>14.426283688049137</v>
      </c>
      <c r="AJ184" s="1">
        <f t="shared" ref="AJ184:AO184" si="377">AJ180*AJ93/AJ89</f>
        <v>0</v>
      </c>
      <c r="AK184" s="1">
        <f t="shared" si="373"/>
        <v>0</v>
      </c>
      <c r="AL184" s="1">
        <f t="shared" si="377"/>
        <v>0</v>
      </c>
      <c r="AM184" s="1">
        <f t="shared" si="377"/>
        <v>6.2422564685617847E-3</v>
      </c>
      <c r="AN184" s="1">
        <f t="shared" si="377"/>
        <v>0.28293027443756286</v>
      </c>
      <c r="AO184" s="1">
        <f t="shared" si="377"/>
        <v>0</v>
      </c>
    </row>
    <row r="185" spans="1:41" x14ac:dyDescent="0.25">
      <c r="C185" s="62" t="str">
        <f t="shared" si="370"/>
        <v>GDO and other liquids</v>
      </c>
      <c r="E185" s="1">
        <f t="shared" ref="E185:AI185" si="378">E180*E94/E89</f>
        <v>0.74126419171458757</v>
      </c>
      <c r="F185" s="1">
        <f t="shared" si="378"/>
        <v>4.8436554813756949</v>
      </c>
      <c r="G185" s="1">
        <f t="shared" si="378"/>
        <v>0.11676056456718513</v>
      </c>
      <c r="H185" s="1">
        <f t="shared" si="378"/>
        <v>3.2209853542298461</v>
      </c>
      <c r="I185" s="1">
        <f t="shared" si="378"/>
        <v>0.13514289021825707</v>
      </c>
      <c r="J185" s="1">
        <f t="shared" si="378"/>
        <v>6.7319639338575932E-2</v>
      </c>
      <c r="K185" s="1">
        <f t="shared" si="378"/>
        <v>22.386977581278572</v>
      </c>
      <c r="L185" s="1">
        <f t="shared" si="378"/>
        <v>0.55750870369039174</v>
      </c>
      <c r="M185" s="1">
        <f t="shared" si="378"/>
        <v>0.25504536423564361</v>
      </c>
      <c r="N185" s="1">
        <f t="shared" si="378"/>
        <v>5.4023475094852893</v>
      </c>
      <c r="O185" s="1">
        <f t="shared" si="378"/>
        <v>3.0376551960677411</v>
      </c>
      <c r="P185" s="1">
        <f t="shared" si="378"/>
        <v>16.362305392235836</v>
      </c>
      <c r="Q185" s="1">
        <f t="shared" si="378"/>
        <v>0.93630021030157362</v>
      </c>
      <c r="R185" s="1">
        <f t="shared" si="378"/>
        <v>0.36869285402936885</v>
      </c>
      <c r="S185" s="1">
        <f t="shared" si="378"/>
        <v>0</v>
      </c>
      <c r="T185" s="1">
        <f t="shared" si="378"/>
        <v>1.4457962232510335</v>
      </c>
      <c r="U185" s="1">
        <f t="shared" si="378"/>
        <v>0</v>
      </c>
      <c r="V185" s="1">
        <f t="shared" si="378"/>
        <v>1.0719969541068566</v>
      </c>
      <c r="W185" s="1">
        <f t="shared" si="378"/>
        <v>8.4658300698169132E-3</v>
      </c>
      <c r="X185" s="1">
        <f t="shared" si="378"/>
        <v>0.16005962645721225</v>
      </c>
      <c r="Y185" s="1">
        <f t="shared" si="378"/>
        <v>0.1649821298444033</v>
      </c>
      <c r="Z185" s="1">
        <f t="shared" si="378"/>
        <v>0</v>
      </c>
      <c r="AA185" s="1">
        <f t="shared" si="378"/>
        <v>1.5130026583155565</v>
      </c>
      <c r="AB185" s="1">
        <f t="shared" si="378"/>
        <v>2.1001203097753542</v>
      </c>
      <c r="AC185" s="1">
        <f t="shared" si="378"/>
        <v>1.8787728988912045</v>
      </c>
      <c r="AD185" s="1">
        <f t="shared" si="378"/>
        <v>0.85638107278178099</v>
      </c>
      <c r="AE185" s="1">
        <f t="shared" si="378"/>
        <v>0.15172582444449864</v>
      </c>
      <c r="AF185" s="1">
        <f t="shared" si="378"/>
        <v>5.3683672600485792</v>
      </c>
      <c r="AG185" s="1">
        <f t="shared" si="378"/>
        <v>0.76728334182260427</v>
      </c>
      <c r="AH185" s="1">
        <f t="shared" si="378"/>
        <v>0.11224943537060289</v>
      </c>
      <c r="AI185" s="1">
        <f t="shared" si="378"/>
        <v>2.9551730103049518</v>
      </c>
      <c r="AJ185" s="1">
        <f t="shared" ref="AJ185:AO185" si="379">AJ180*AJ94/AJ89</f>
        <v>3.8222064762429758E-2</v>
      </c>
      <c r="AK185" s="1">
        <f t="shared" si="373"/>
        <v>0.2227181933555516</v>
      </c>
      <c r="AL185" s="1">
        <f t="shared" si="379"/>
        <v>0</v>
      </c>
      <c r="AM185" s="1">
        <f t="shared" si="379"/>
        <v>0.29698069553807155</v>
      </c>
      <c r="AN185" s="1">
        <f t="shared" si="379"/>
        <v>0.40761848057585159</v>
      </c>
      <c r="AO185" s="1">
        <f t="shared" si="379"/>
        <v>0.13635098312088861</v>
      </c>
    </row>
    <row r="186" spans="1:41" x14ac:dyDescent="0.25">
      <c r="C186" s="62" t="str">
        <f t="shared" si="370"/>
        <v>Geothermal Energy</v>
      </c>
      <c r="E186" s="1">
        <f t="shared" ref="E186:AI186" si="380">E180*E95/E89</f>
        <v>2.615656624835232E-2</v>
      </c>
      <c r="F186" s="1">
        <f t="shared" si="380"/>
        <v>0</v>
      </c>
      <c r="G186" s="1">
        <f t="shared" si="380"/>
        <v>0.1114698898654837</v>
      </c>
      <c r="H186" s="1">
        <f t="shared" si="380"/>
        <v>0.10558143634793785</v>
      </c>
      <c r="I186" s="1">
        <f t="shared" si="380"/>
        <v>0</v>
      </c>
      <c r="J186" s="1">
        <f t="shared" si="380"/>
        <v>0</v>
      </c>
      <c r="K186" s="1">
        <f t="shared" si="380"/>
        <v>0</v>
      </c>
      <c r="L186" s="1">
        <f t="shared" si="380"/>
        <v>0</v>
      </c>
      <c r="M186" s="1">
        <f t="shared" si="380"/>
        <v>0</v>
      </c>
      <c r="N186" s="1">
        <f t="shared" si="380"/>
        <v>1.3367693025184139E-2</v>
      </c>
      <c r="O186" s="1">
        <f t="shared" si="380"/>
        <v>0</v>
      </c>
      <c r="P186" s="1">
        <f t="shared" si="380"/>
        <v>0.17559583815882027</v>
      </c>
      <c r="Q186" s="1">
        <f t="shared" si="380"/>
        <v>0</v>
      </c>
      <c r="R186" s="1">
        <f t="shared" si="380"/>
        <v>3.5600390622159972E-2</v>
      </c>
      <c r="S186" s="1">
        <f t="shared" si="380"/>
        <v>0.26678128247576016</v>
      </c>
      <c r="T186" s="1">
        <f t="shared" si="380"/>
        <v>0</v>
      </c>
      <c r="U186" s="1">
        <f t="shared" si="380"/>
        <v>1.6412578613596607</v>
      </c>
      <c r="V186" s="1">
        <f t="shared" si="380"/>
        <v>0.39785253934064441</v>
      </c>
      <c r="W186" s="1">
        <f t="shared" si="380"/>
        <v>0</v>
      </c>
      <c r="X186" s="1">
        <f t="shared" si="380"/>
        <v>0</v>
      </c>
      <c r="Y186" s="1">
        <f t="shared" si="380"/>
        <v>0</v>
      </c>
      <c r="Z186" s="1">
        <f t="shared" si="380"/>
        <v>0</v>
      </c>
      <c r="AA186" s="1">
        <f t="shared" si="380"/>
        <v>0</v>
      </c>
      <c r="AB186" s="1">
        <f t="shared" si="380"/>
        <v>0</v>
      </c>
      <c r="AC186" s="1">
        <f t="shared" si="380"/>
        <v>1.0023215291203745E-2</v>
      </c>
      <c r="AD186" s="1">
        <f t="shared" si="380"/>
        <v>5.3711769015657829E-2</v>
      </c>
      <c r="AE186" s="1">
        <f t="shared" si="380"/>
        <v>1.442152361315017E-2</v>
      </c>
      <c r="AF186" s="1">
        <f t="shared" si="380"/>
        <v>0</v>
      </c>
      <c r="AG186" s="1">
        <f t="shared" si="380"/>
        <v>5.1839335954023388E-2</v>
      </c>
      <c r="AH186" s="1">
        <f t="shared" si="380"/>
        <v>3.9120220361710083E-3</v>
      </c>
      <c r="AI186" s="1">
        <f t="shared" si="380"/>
        <v>3.0894422073547991E-3</v>
      </c>
      <c r="AJ186" s="1">
        <f t="shared" ref="AJ186:AO186" si="381">AJ180*AJ95/AJ89</f>
        <v>0</v>
      </c>
      <c r="AK186" s="1">
        <f t="shared" si="373"/>
        <v>0</v>
      </c>
      <c r="AL186" s="1">
        <f t="shared" si="381"/>
        <v>0</v>
      </c>
      <c r="AM186" s="1">
        <f t="shared" si="381"/>
        <v>7.6198536848064149E-3</v>
      </c>
      <c r="AN186" s="1">
        <f t="shared" si="381"/>
        <v>1.3990551027841283E-2</v>
      </c>
      <c r="AO186" s="1">
        <f t="shared" si="381"/>
        <v>0</v>
      </c>
    </row>
    <row r="187" spans="1:41" x14ac:dyDescent="0.25">
      <c r="C187" s="62" t="str">
        <f t="shared" si="370"/>
        <v>LPG</v>
      </c>
      <c r="E187" s="1">
        <f t="shared" ref="E187:AI187" si="382">E180*E96/E89</f>
        <v>0</v>
      </c>
      <c r="F187" s="1">
        <f t="shared" si="382"/>
        <v>0</v>
      </c>
      <c r="G187" s="1">
        <f t="shared" si="382"/>
        <v>0</v>
      </c>
      <c r="H187" s="1">
        <f t="shared" si="382"/>
        <v>0</v>
      </c>
      <c r="I187" s="1">
        <f t="shared" si="382"/>
        <v>0</v>
      </c>
      <c r="J187" s="1">
        <f t="shared" si="382"/>
        <v>0</v>
      </c>
      <c r="K187" s="1">
        <f t="shared" si="382"/>
        <v>0</v>
      </c>
      <c r="L187" s="1">
        <f t="shared" si="382"/>
        <v>0</v>
      </c>
      <c r="M187" s="1">
        <f t="shared" si="382"/>
        <v>0</v>
      </c>
      <c r="N187" s="1">
        <f t="shared" si="382"/>
        <v>0</v>
      </c>
      <c r="O187" s="1">
        <f t="shared" si="382"/>
        <v>0</v>
      </c>
      <c r="P187" s="1">
        <f t="shared" si="382"/>
        <v>0</v>
      </c>
      <c r="Q187" s="1">
        <f t="shared" si="382"/>
        <v>0</v>
      </c>
      <c r="R187" s="1">
        <f t="shared" si="382"/>
        <v>0</v>
      </c>
      <c r="S187" s="1">
        <f t="shared" si="382"/>
        <v>0</v>
      </c>
      <c r="T187" s="1">
        <f t="shared" si="382"/>
        <v>0</v>
      </c>
      <c r="U187" s="1">
        <f t="shared" si="382"/>
        <v>0</v>
      </c>
      <c r="V187" s="1">
        <f t="shared" si="382"/>
        <v>0.46112573543657742</v>
      </c>
      <c r="W187" s="1">
        <f t="shared" si="382"/>
        <v>0</v>
      </c>
      <c r="X187" s="1">
        <f t="shared" si="382"/>
        <v>3.6736551020673989E-3</v>
      </c>
      <c r="Y187" s="1">
        <f t="shared" si="382"/>
        <v>0</v>
      </c>
      <c r="Z187" s="1">
        <f t="shared" si="382"/>
        <v>0</v>
      </c>
      <c r="AA187" s="1">
        <f t="shared" si="382"/>
        <v>0</v>
      </c>
      <c r="AB187" s="1">
        <f t="shared" si="382"/>
        <v>0</v>
      </c>
      <c r="AC187" s="1">
        <f t="shared" si="382"/>
        <v>0</v>
      </c>
      <c r="AD187" s="1">
        <f t="shared" si="382"/>
        <v>0</v>
      </c>
      <c r="AE187" s="1">
        <f t="shared" si="382"/>
        <v>0</v>
      </c>
      <c r="AF187" s="1">
        <f t="shared" si="382"/>
        <v>0</v>
      </c>
      <c r="AG187" s="1">
        <f t="shared" si="382"/>
        <v>3.1309725062233416E-2</v>
      </c>
      <c r="AH187" s="1">
        <f t="shared" si="382"/>
        <v>0</v>
      </c>
      <c r="AI187" s="1">
        <f t="shared" si="382"/>
        <v>0</v>
      </c>
      <c r="AJ187" s="1">
        <f t="shared" ref="AJ187:AO187" si="383">AJ180*AJ96/AJ89</f>
        <v>0</v>
      </c>
      <c r="AK187" s="1">
        <f t="shared" si="373"/>
        <v>0</v>
      </c>
      <c r="AL187" s="1">
        <f t="shared" si="383"/>
        <v>0</v>
      </c>
      <c r="AM187" s="1">
        <f t="shared" si="383"/>
        <v>0</v>
      </c>
      <c r="AN187" s="1">
        <f t="shared" si="383"/>
        <v>0</v>
      </c>
      <c r="AO187" s="1">
        <f t="shared" si="383"/>
        <v>0</v>
      </c>
    </row>
    <row r="188" spans="1:41" x14ac:dyDescent="0.25">
      <c r="A188" s="102"/>
      <c r="B188" s="102"/>
      <c r="C188" s="62" t="str">
        <f t="shared" si="370"/>
        <v>Solids</v>
      </c>
      <c r="E188" s="1">
        <f t="shared" ref="E188:AI188" si="384">E180*E97/E89</f>
        <v>1.5359946291894697E-2</v>
      </c>
      <c r="F188" s="1">
        <f t="shared" si="384"/>
        <v>0</v>
      </c>
      <c r="G188" s="1">
        <f t="shared" si="384"/>
        <v>1.4758553374422469E-2</v>
      </c>
      <c r="H188" s="1">
        <f t="shared" si="384"/>
        <v>0</v>
      </c>
      <c r="I188" s="1">
        <f t="shared" si="384"/>
        <v>0</v>
      </c>
      <c r="J188" s="1">
        <f t="shared" si="384"/>
        <v>0.10107481260466075</v>
      </c>
      <c r="K188" s="1">
        <f t="shared" si="384"/>
        <v>0.60116093018842554</v>
      </c>
      <c r="L188" s="1">
        <f t="shared" si="384"/>
        <v>0</v>
      </c>
      <c r="M188" s="1">
        <f t="shared" si="384"/>
        <v>2.564184185307937E-2</v>
      </c>
      <c r="N188" s="1">
        <f t="shared" si="384"/>
        <v>0.16270429737849224</v>
      </c>
      <c r="O188" s="1">
        <f t="shared" si="384"/>
        <v>3.3469626505376056E-2</v>
      </c>
      <c r="P188" s="1">
        <f t="shared" si="384"/>
        <v>0</v>
      </c>
      <c r="Q188" s="1">
        <f t="shared" si="384"/>
        <v>0</v>
      </c>
      <c r="R188" s="1">
        <f t="shared" si="384"/>
        <v>6.2236093486799085E-3</v>
      </c>
      <c r="S188" s="1">
        <f t="shared" si="384"/>
        <v>9.3271852082522835E-3</v>
      </c>
      <c r="T188" s="1">
        <f t="shared" si="384"/>
        <v>0</v>
      </c>
      <c r="U188" s="1">
        <f t="shared" si="384"/>
        <v>0</v>
      </c>
      <c r="V188" s="1">
        <f t="shared" si="384"/>
        <v>0</v>
      </c>
      <c r="W188" s="1">
        <f t="shared" si="384"/>
        <v>0.17738805308369665</v>
      </c>
      <c r="X188" s="1">
        <f t="shared" si="384"/>
        <v>0</v>
      </c>
      <c r="Y188" s="1">
        <f t="shared" si="384"/>
        <v>0.12277812307213606</v>
      </c>
      <c r="Z188" s="1">
        <f t="shared" si="384"/>
        <v>0</v>
      </c>
      <c r="AA188" s="1">
        <f t="shared" si="384"/>
        <v>8.2628587029714463E-3</v>
      </c>
      <c r="AB188" s="1">
        <f t="shared" si="384"/>
        <v>0</v>
      </c>
      <c r="AC188" s="1">
        <f t="shared" si="384"/>
        <v>2.9408618577891823</v>
      </c>
      <c r="AD188" s="1">
        <f t="shared" si="384"/>
        <v>0</v>
      </c>
      <c r="AE188" s="1">
        <f t="shared" si="384"/>
        <v>1.886431890834279E-3</v>
      </c>
      <c r="AF188" s="1">
        <f t="shared" si="384"/>
        <v>0</v>
      </c>
      <c r="AG188" s="1">
        <f t="shared" si="384"/>
        <v>0</v>
      </c>
      <c r="AH188" s="1">
        <f t="shared" si="384"/>
        <v>0.9073670869147672</v>
      </c>
      <c r="AI188" s="1">
        <f t="shared" si="384"/>
        <v>8.5006708045516188E-2</v>
      </c>
      <c r="AJ188" s="1">
        <f t="shared" ref="AJ188:AO188" si="385">AJ180*AJ97/AJ89</f>
        <v>6.14772293602865E-3</v>
      </c>
      <c r="AK188" s="1">
        <f t="shared" si="373"/>
        <v>0.40009253453727595</v>
      </c>
      <c r="AL188" s="1">
        <f t="shared" si="385"/>
        <v>0</v>
      </c>
      <c r="AM188" s="1">
        <f t="shared" si="385"/>
        <v>8.2444318556921872E-3</v>
      </c>
      <c r="AN188" s="1">
        <f t="shared" si="385"/>
        <v>1.1083764220538903</v>
      </c>
      <c r="AO188" s="1">
        <f t="shared" si="385"/>
        <v>2.631222918307579E-2</v>
      </c>
    </row>
    <row r="189" spans="1:41" x14ac:dyDescent="0.25">
      <c r="E189" s="1"/>
      <c r="F189" s="1"/>
    </row>
    <row r="190" spans="1:41" x14ac:dyDescent="0.25">
      <c r="B190" t="s">
        <v>81</v>
      </c>
    </row>
    <row r="191" spans="1:41" x14ac:dyDescent="0.25">
      <c r="C191" s="36" t="s">
        <v>192</v>
      </c>
      <c r="E191" s="129">
        <f>E72*'Breakdown of cons by bldg type'!C44</f>
        <v>4.7987837565969</v>
      </c>
      <c r="F191" s="129">
        <f>F72*'Breakdown of cons by bldg type'!D44</f>
        <v>4.5698019021131699</v>
      </c>
      <c r="G191" s="129">
        <f>G72*'Breakdown of cons by bldg type'!E44</f>
        <v>2.3746175251130732</v>
      </c>
      <c r="H191" s="129">
        <f>H72*'Breakdown of cons by bldg type'!F44</f>
        <v>4.7913519052810836</v>
      </c>
      <c r="I191" s="129">
        <f>I72*'Breakdown of cons by bldg type'!G44</f>
        <v>0.5280640868810722</v>
      </c>
      <c r="J191" s="129">
        <f>J72*'Breakdown of cons by bldg type'!H44</f>
        <v>5.4878433546356931</v>
      </c>
      <c r="K191" s="129">
        <f>K72*'Breakdown of cons by bldg type'!I44</f>
        <v>48.080095490990018</v>
      </c>
      <c r="L191" s="129">
        <f>L72*'Breakdown of cons by bldg type'!J44</f>
        <v>0.65879925161911168</v>
      </c>
      <c r="M191" s="129">
        <f>M72*'Breakdown of cons by bldg type'!K44</f>
        <v>0.14153229627836755</v>
      </c>
      <c r="N191" s="129">
        <f>N72*'Breakdown of cons by bldg type'!L44</f>
        <v>25.990830762007985</v>
      </c>
      <c r="O191" s="129">
        <f>O72*'Breakdown of cons by bldg type'!M44</f>
        <v>0.62184271898096866</v>
      </c>
      <c r="P191" s="129">
        <f>P72*'Breakdown of cons by bldg type'!N44</f>
        <v>29.467252169546182</v>
      </c>
      <c r="Q191" s="129">
        <f>Q72*'Breakdown of cons by bldg type'!O44</f>
        <v>5.1609128815932923</v>
      </c>
      <c r="R191" s="129">
        <f>R72*'Breakdown of cons by bldg type'!P44</f>
        <v>2.1505857326602427</v>
      </c>
      <c r="S191" s="129">
        <f>S72*'Breakdown of cons by bldg type'!Q44</f>
        <v>5.3886895724898958</v>
      </c>
      <c r="T191" s="129">
        <f>T72*'Breakdown of cons by bldg type'!R44</f>
        <v>1.5743228270744161</v>
      </c>
      <c r="U191" s="129">
        <f>U72*'Breakdown of cons by bldg type'!S44</f>
        <v>1.7037484096610312E-2</v>
      </c>
      <c r="V191" s="129">
        <f>V72*'Breakdown of cons by bldg type'!T44</f>
        <v>39.766120982562903</v>
      </c>
      <c r="W191" s="129">
        <f>W72*'Breakdown of cons by bldg type'!U44</f>
        <v>1.5118631236757629</v>
      </c>
      <c r="X191" s="129">
        <f>X72*'Breakdown of cons by bldg type'!V44</f>
        <v>0.32744235359900836</v>
      </c>
      <c r="Y191" s="129">
        <f>Y72*'Breakdown of cons by bldg type'!W44</f>
        <v>0.74831979872580168</v>
      </c>
      <c r="Z191" s="129">
        <f>Z72*'Breakdown of cons by bldg type'!X44</f>
        <v>0.12224925737020542</v>
      </c>
      <c r="AA191" s="129">
        <f>AA72*'Breakdown of cons by bldg type'!Y44</f>
        <v>7.3321762145669824</v>
      </c>
      <c r="AB191" s="129">
        <f>AB72*'Breakdown of cons by bldg type'!Z44</f>
        <v>1.92771904948091</v>
      </c>
      <c r="AC191" s="129">
        <f>AC72*'Breakdown of cons by bldg type'!AA44</f>
        <v>20.791854772301118</v>
      </c>
      <c r="AD191" s="129">
        <f>AD72*'Breakdown of cons by bldg type'!AB44</f>
        <v>4.6661467292704257</v>
      </c>
      <c r="AE191" s="129">
        <f>AE72*'Breakdown of cons by bldg type'!AC44</f>
        <v>5.7010888110640927</v>
      </c>
      <c r="AF191" s="129">
        <f>AF72*'Breakdown of cons by bldg type'!AD44</f>
        <v>1.1001964226133785</v>
      </c>
      <c r="AG191" s="129">
        <f>AG72*'Breakdown of cons by bldg type'!AE44</f>
        <v>1.18516947868165</v>
      </c>
      <c r="AH191" s="129">
        <f>AH72*'Breakdown of cons by bldg type'!AF44</f>
        <v>2.7406804365711821</v>
      </c>
      <c r="AI191" s="129">
        <f>AI72*'Breakdown of cons by bldg type'!AG44</f>
        <v>21.693373481990015</v>
      </c>
      <c r="AJ191" s="129">
        <f>AJ72*'Breakdown of cons by bldg type'!AH44</f>
        <v>0.71718178661019139</v>
      </c>
      <c r="AK191" s="129">
        <f>AK72*'Breakdown of cons by bldg type'!AI44</f>
        <v>6.0370742897719293E-2</v>
      </c>
      <c r="AL191" s="129">
        <f>AL72*'Breakdown of cons by bldg type'!AJ44</f>
        <v>4.6370771017668188E-3</v>
      </c>
      <c r="AM191" s="129">
        <f>AM72*'Breakdown of cons by bldg type'!AK44</f>
        <v>0.5179361129033454</v>
      </c>
      <c r="AN191" s="129">
        <f>AN72*'Breakdown of cons by bldg type'!AL44</f>
        <v>1.2471764245115184</v>
      </c>
      <c r="AO191" s="129">
        <f>AO72*'Breakdown of cons by bldg type'!AM44</f>
        <v>0.38031144183211385</v>
      </c>
    </row>
    <row r="192" spans="1:41" x14ac:dyDescent="0.25">
      <c r="C192" t="s">
        <v>63</v>
      </c>
      <c r="E192" s="1">
        <f>E191*E73/E72</f>
        <v>9.5975863029952313E-2</v>
      </c>
      <c r="F192" s="1">
        <f t="shared" ref="F192:AI192" si="386">F191*F73/F72</f>
        <v>1.4765736526060651E-2</v>
      </c>
      <c r="G192" s="1">
        <f t="shared" si="386"/>
        <v>3.7606848071955246E-2</v>
      </c>
      <c r="H192" s="1">
        <f t="shared" si="386"/>
        <v>0.4669680409131941</v>
      </c>
      <c r="I192" s="1">
        <f t="shared" si="386"/>
        <v>2.5016166907232823E-2</v>
      </c>
      <c r="J192" s="1">
        <f t="shared" si="386"/>
        <v>0.10975705499072817</v>
      </c>
      <c r="K192" s="1">
        <f t="shared" si="386"/>
        <v>0</v>
      </c>
      <c r="L192" s="1">
        <f t="shared" si="386"/>
        <v>1.3175985032382235E-2</v>
      </c>
      <c r="M192" s="1">
        <f t="shared" si="386"/>
        <v>2.8306459255673512E-3</v>
      </c>
      <c r="N192" s="1">
        <f t="shared" si="386"/>
        <v>0.38318295408149733</v>
      </c>
      <c r="O192" s="1">
        <f t="shared" si="386"/>
        <v>1.2436891544274076E-2</v>
      </c>
      <c r="P192" s="1">
        <f t="shared" si="386"/>
        <v>0.58934367407573018</v>
      </c>
      <c r="Q192" s="1">
        <f t="shared" si="386"/>
        <v>0</v>
      </c>
      <c r="R192" s="1">
        <f t="shared" si="386"/>
        <v>1.2736757748241812E-2</v>
      </c>
      <c r="S192" s="1">
        <f t="shared" si="386"/>
        <v>0.10777397934781219</v>
      </c>
      <c r="T192" s="1">
        <f t="shared" si="386"/>
        <v>2.7688563213336112E-2</v>
      </c>
      <c r="U192" s="1">
        <f t="shared" si="386"/>
        <v>0</v>
      </c>
      <c r="V192" s="1">
        <f t="shared" si="386"/>
        <v>0</v>
      </c>
      <c r="W192" s="1">
        <f t="shared" si="386"/>
        <v>3.0237300053118119E-2</v>
      </c>
      <c r="X192" s="1">
        <f t="shared" si="386"/>
        <v>0</v>
      </c>
      <c r="Y192" s="1">
        <f t="shared" si="386"/>
        <v>1.4966341201908295E-2</v>
      </c>
      <c r="Z192" s="1">
        <f t="shared" si="386"/>
        <v>0</v>
      </c>
      <c r="AA192" s="1">
        <f t="shared" si="386"/>
        <v>2.9827108202397791E-2</v>
      </c>
      <c r="AB192" s="1">
        <f t="shared" si="386"/>
        <v>1.3064035172199477E-2</v>
      </c>
      <c r="AC192" s="1">
        <f t="shared" si="386"/>
        <v>0.41583709544602238</v>
      </c>
      <c r="AD192" s="1">
        <f t="shared" si="386"/>
        <v>0</v>
      </c>
      <c r="AE192" s="1">
        <f t="shared" si="386"/>
        <v>0</v>
      </c>
      <c r="AF192" s="1">
        <f t="shared" si="386"/>
        <v>2.2003928452267566E-2</v>
      </c>
      <c r="AG192" s="1">
        <f t="shared" si="386"/>
        <v>0</v>
      </c>
      <c r="AH192" s="1">
        <f t="shared" si="386"/>
        <v>5.4813608731423637E-2</v>
      </c>
      <c r="AI192" s="1">
        <f t="shared" si="386"/>
        <v>0.11219983372409248</v>
      </c>
      <c r="AJ192" s="1">
        <f t="shared" ref="AJ192:AO192" si="387">AJ191*AJ73/AJ72</f>
        <v>6.1596845737958247E-2</v>
      </c>
      <c r="AK192" s="1">
        <f t="shared" si="387"/>
        <v>0</v>
      </c>
      <c r="AL192" s="1">
        <f t="shared" si="387"/>
        <v>0</v>
      </c>
      <c r="AM192" s="1">
        <f t="shared" si="387"/>
        <v>5.6015860925280166E-2</v>
      </c>
      <c r="AN192" s="1">
        <f t="shared" si="387"/>
        <v>7.7990559431869944E-2</v>
      </c>
      <c r="AO192" s="1">
        <f t="shared" si="387"/>
        <v>2.4816694112553633E-2</v>
      </c>
    </row>
    <row r="193" spans="2:41" x14ac:dyDescent="0.25">
      <c r="C193" t="s">
        <v>52</v>
      </c>
      <c r="E193" s="1">
        <f>E191*E74/E72</f>
        <v>2.5480473923114277</v>
      </c>
      <c r="F193" s="1">
        <f t="shared" ref="F193:AI193" si="388">F191*F74/F72</f>
        <v>2.1257796789960026</v>
      </c>
      <c r="G193" s="1">
        <f t="shared" si="388"/>
        <v>1.9459282054889708</v>
      </c>
      <c r="H193" s="1">
        <f t="shared" si="388"/>
        <v>2.7567035837755762</v>
      </c>
      <c r="I193" s="1">
        <f t="shared" si="388"/>
        <v>0.50304853606982847</v>
      </c>
      <c r="J193" s="1">
        <f t="shared" si="388"/>
        <v>2.2136640860641994</v>
      </c>
      <c r="K193" s="1">
        <f t="shared" si="388"/>
        <v>14.648097029349049</v>
      </c>
      <c r="L193" s="1">
        <f t="shared" si="388"/>
        <v>0.42244319709497752</v>
      </c>
      <c r="M193" s="1">
        <f t="shared" si="388"/>
        <v>0.11576566952519876</v>
      </c>
      <c r="N193" s="1">
        <f t="shared" si="388"/>
        <v>18.988612334288668</v>
      </c>
      <c r="O193" s="1">
        <f t="shared" si="388"/>
        <v>0.59557845750130678</v>
      </c>
      <c r="P193" s="1">
        <f t="shared" si="388"/>
        <v>14.361514680939665</v>
      </c>
      <c r="Q193" s="1">
        <f t="shared" si="388"/>
        <v>3.9057405229754409</v>
      </c>
      <c r="R193" s="1">
        <f t="shared" si="388"/>
        <v>1.2834388425983092</v>
      </c>
      <c r="S193" s="1">
        <f t="shared" si="388"/>
        <v>2.0658635080162839</v>
      </c>
      <c r="T193" s="1">
        <f t="shared" si="388"/>
        <v>0.85250180369158768</v>
      </c>
      <c r="U193" s="1">
        <f t="shared" si="388"/>
        <v>1.3362561179360801E-2</v>
      </c>
      <c r="V193" s="1">
        <f t="shared" si="388"/>
        <v>10.669139608781981</v>
      </c>
      <c r="W193" s="1">
        <f t="shared" si="388"/>
        <v>0.85937975310049275</v>
      </c>
      <c r="X193" s="1">
        <f t="shared" si="388"/>
        <v>0.11708056799606192</v>
      </c>
      <c r="Y193" s="1">
        <f t="shared" si="388"/>
        <v>0.41287865577428617</v>
      </c>
      <c r="Z193" s="1">
        <f t="shared" si="388"/>
        <v>9.7799282676966512E-2</v>
      </c>
      <c r="AA193" s="1">
        <f t="shared" si="388"/>
        <v>2.6386840710250237</v>
      </c>
      <c r="AB193" s="1">
        <f t="shared" si="388"/>
        <v>1.867922689043418</v>
      </c>
      <c r="AC193" s="1">
        <f t="shared" si="388"/>
        <v>11.471699887418966</v>
      </c>
      <c r="AD193" s="1">
        <f t="shared" si="388"/>
        <v>2.8995530900907145</v>
      </c>
      <c r="AE193" s="1">
        <f t="shared" si="388"/>
        <v>1.5040578401617655</v>
      </c>
      <c r="AF193" s="1">
        <f t="shared" si="388"/>
        <v>1.039647767168826</v>
      </c>
      <c r="AG193" s="1">
        <f t="shared" si="388"/>
        <v>0.82060699904441403</v>
      </c>
      <c r="AH193" s="1">
        <f t="shared" si="388"/>
        <v>1.1655351406595209</v>
      </c>
      <c r="AI193" s="1">
        <f t="shared" si="388"/>
        <v>9.2808785638547526</v>
      </c>
      <c r="AJ193" s="1">
        <f t="shared" ref="AJ193:AO193" si="389">AJ191*AJ74/AJ72</f>
        <v>0.20883588668662148</v>
      </c>
      <c r="AK193" s="1">
        <f t="shared" si="389"/>
        <v>6.0370742897719293E-2</v>
      </c>
      <c r="AL193" s="1">
        <f t="shared" si="389"/>
        <v>4.6370771017668188E-3</v>
      </c>
      <c r="AM193" s="1">
        <f t="shared" si="389"/>
        <v>0.33077711528842074</v>
      </c>
      <c r="AN193" s="1">
        <f t="shared" si="389"/>
        <v>0.72227673977694529</v>
      </c>
      <c r="AO193" s="1">
        <f t="shared" si="389"/>
        <v>0.1118154520546665</v>
      </c>
    </row>
    <row r="194" spans="2:41" x14ac:dyDescent="0.25">
      <c r="C194" t="s">
        <v>76</v>
      </c>
      <c r="E194" s="1">
        <f>E191*E75/E72</f>
        <v>1.504469336813081</v>
      </c>
      <c r="F194" s="1">
        <f t="shared" ref="F194:AI194" si="390">F191*F75/F72</f>
        <v>1.5152978862782243</v>
      </c>
      <c r="G194" s="1">
        <f t="shared" si="390"/>
        <v>0.31882910862352343</v>
      </c>
      <c r="H194" s="1">
        <f t="shared" si="390"/>
        <v>1.5676802805923136</v>
      </c>
      <c r="I194" s="1">
        <f t="shared" si="390"/>
        <v>0</v>
      </c>
      <c r="J194" s="1">
        <f t="shared" si="390"/>
        <v>3.1644280384192101</v>
      </c>
      <c r="K194" s="1">
        <f t="shared" si="390"/>
        <v>23.816073312450111</v>
      </c>
      <c r="L194" s="1">
        <f t="shared" si="390"/>
        <v>0.19745320891911697</v>
      </c>
      <c r="M194" s="1">
        <f t="shared" si="390"/>
        <v>1.933643536085292E-2</v>
      </c>
      <c r="N194" s="1">
        <f t="shared" si="390"/>
        <v>4.1957369050504543</v>
      </c>
      <c r="O194" s="1">
        <f t="shared" si="390"/>
        <v>1.3827481429351918E-2</v>
      </c>
      <c r="P194" s="1">
        <f t="shared" si="390"/>
        <v>8.6228653296555215</v>
      </c>
      <c r="Q194" s="1">
        <f t="shared" si="390"/>
        <v>0.44289908465282518</v>
      </c>
      <c r="R194" s="1">
        <f t="shared" si="390"/>
        <v>0.58530967253606103</v>
      </c>
      <c r="S194" s="1">
        <f t="shared" si="390"/>
        <v>2.8543775250237546</v>
      </c>
      <c r="T194" s="1">
        <f t="shared" si="390"/>
        <v>0.59416530274065105</v>
      </c>
      <c r="U194" s="1">
        <f t="shared" si="390"/>
        <v>0</v>
      </c>
      <c r="V194" s="1">
        <f t="shared" si="390"/>
        <v>23.061294333780491</v>
      </c>
      <c r="W194" s="1">
        <f t="shared" si="390"/>
        <v>0.62224494313406642</v>
      </c>
      <c r="X194" s="1">
        <f t="shared" si="390"/>
        <v>0.14487256329108752</v>
      </c>
      <c r="Y194" s="1">
        <f t="shared" si="390"/>
        <v>0.2936688136586269</v>
      </c>
      <c r="Z194" s="1">
        <f t="shared" si="390"/>
        <v>0</v>
      </c>
      <c r="AA194" s="1">
        <f t="shared" si="390"/>
        <v>3.6791993002612471</v>
      </c>
      <c r="AB194" s="1">
        <f t="shared" si="390"/>
        <v>1.7253052298660573E-2</v>
      </c>
      <c r="AC194" s="1">
        <f t="shared" si="390"/>
        <v>7.2507213145941805</v>
      </c>
      <c r="AD194" s="1">
        <f t="shared" si="390"/>
        <v>0.79185174557926052</v>
      </c>
      <c r="AE194" s="1">
        <f t="shared" si="390"/>
        <v>3.8276140798889737</v>
      </c>
      <c r="AF194" s="1">
        <f t="shared" si="390"/>
        <v>1.2820244957550873E-2</v>
      </c>
      <c r="AG194" s="1">
        <f t="shared" si="390"/>
        <v>0.12752919999689513</v>
      </c>
      <c r="AH194" s="1">
        <f t="shared" si="390"/>
        <v>1.185890132548576</v>
      </c>
      <c r="AI194" s="1">
        <f t="shared" si="390"/>
        <v>12.300299240638713</v>
      </c>
      <c r="AJ194" s="1">
        <f t="shared" ref="AJ194:AO194" si="391">AJ191*AJ75/AJ72</f>
        <v>0</v>
      </c>
      <c r="AK194" s="1">
        <f t="shared" si="391"/>
        <v>0</v>
      </c>
      <c r="AL194" s="1">
        <f t="shared" si="391"/>
        <v>0</v>
      </c>
      <c r="AM194" s="1">
        <f t="shared" si="391"/>
        <v>7.0940015932928662E-3</v>
      </c>
      <c r="AN194" s="1">
        <f t="shared" si="391"/>
        <v>0.32153562221599907</v>
      </c>
      <c r="AO194" s="1">
        <f t="shared" si="391"/>
        <v>0</v>
      </c>
    </row>
    <row r="195" spans="2:41" x14ac:dyDescent="0.25">
      <c r="C195" t="s">
        <v>51</v>
      </c>
      <c r="E195" s="1">
        <f>E191*E76/E72</f>
        <v>0.65028872176825314</v>
      </c>
      <c r="F195" s="1">
        <f t="shared" ref="F195:AI195" si="392">F191*F76/F72</f>
        <v>0.91396038042263417</v>
      </c>
      <c r="G195" s="1">
        <f t="shared" si="392"/>
        <v>7.2250732356423111E-2</v>
      </c>
      <c r="H195" s="1">
        <f t="shared" si="392"/>
        <v>0</v>
      </c>
      <c r="I195" s="1">
        <f t="shared" si="392"/>
        <v>0</v>
      </c>
      <c r="J195" s="1">
        <f t="shared" si="392"/>
        <v>0</v>
      </c>
      <c r="K195" s="1">
        <f t="shared" si="392"/>
        <v>9.6160378879994326</v>
      </c>
      <c r="L195" s="1">
        <f t="shared" si="392"/>
        <v>2.5725039504554452E-2</v>
      </c>
      <c r="M195" s="1">
        <f t="shared" si="392"/>
        <v>3.5993596434749863E-3</v>
      </c>
      <c r="N195" s="1">
        <f t="shared" si="392"/>
        <v>2.4233108905071488</v>
      </c>
      <c r="O195" s="1">
        <f t="shared" si="392"/>
        <v>0</v>
      </c>
      <c r="P195" s="1">
        <f t="shared" si="392"/>
        <v>5.8934367407573021</v>
      </c>
      <c r="Q195" s="1">
        <f t="shared" si="392"/>
        <v>0.81228559588480798</v>
      </c>
      <c r="R195" s="1">
        <f t="shared" si="392"/>
        <v>0.26909224516444252</v>
      </c>
      <c r="S195" s="1">
        <f t="shared" si="392"/>
        <v>0.36069090722928887</v>
      </c>
      <c r="T195" s="1">
        <f t="shared" si="392"/>
        <v>9.996457382793765E-2</v>
      </c>
      <c r="U195" s="1">
        <f t="shared" si="392"/>
        <v>3.6749229172495118E-3</v>
      </c>
      <c r="V195" s="1">
        <f t="shared" si="392"/>
        <v>6.0356870400004325</v>
      </c>
      <c r="W195" s="1">
        <f t="shared" si="392"/>
        <v>0</v>
      </c>
      <c r="X195" s="1">
        <f t="shared" si="392"/>
        <v>6.5488282821787383E-2</v>
      </c>
      <c r="Y195" s="1">
        <f t="shared" si="392"/>
        <v>2.6805440364902962E-2</v>
      </c>
      <c r="Z195" s="1">
        <f t="shared" si="392"/>
        <v>2.4449769327909203E-2</v>
      </c>
      <c r="AA195" s="1">
        <f t="shared" si="392"/>
        <v>0.98445272658397631</v>
      </c>
      <c r="AB195" s="1">
        <f t="shared" si="392"/>
        <v>2.9479272966631952E-2</v>
      </c>
      <c r="AC195" s="1">
        <f t="shared" si="392"/>
        <v>1.6536021117823789</v>
      </c>
      <c r="AD195" s="1">
        <f t="shared" si="392"/>
        <v>0.97472751802737168</v>
      </c>
      <c r="AE195" s="1">
        <f t="shared" si="392"/>
        <v>0.36939998019206638</v>
      </c>
      <c r="AF195" s="1">
        <f t="shared" si="392"/>
        <v>2.5725002339899751E-2</v>
      </c>
      <c r="AG195" s="1">
        <f t="shared" si="392"/>
        <v>0.23703471719764882</v>
      </c>
      <c r="AH195" s="1">
        <f t="shared" si="392"/>
        <v>0.33443967565151839</v>
      </c>
      <c r="AI195" s="1">
        <f t="shared" si="392"/>
        <v>0</v>
      </c>
      <c r="AJ195" s="1">
        <f t="shared" ref="AJ195:AO195" si="393">AJ191*AJ76/AJ72</f>
        <v>0.44674905418561162</v>
      </c>
      <c r="AK195" s="1">
        <f t="shared" si="393"/>
        <v>0</v>
      </c>
      <c r="AL195" s="1">
        <f t="shared" si="393"/>
        <v>0</v>
      </c>
      <c r="AM195" s="1">
        <f t="shared" si="393"/>
        <v>0.12404913509635165</v>
      </c>
      <c r="AN195" s="1">
        <f t="shared" si="393"/>
        <v>0.12537350308670414</v>
      </c>
      <c r="AO195" s="1">
        <f t="shared" si="393"/>
        <v>0.24367929566489371</v>
      </c>
    </row>
    <row r="196" spans="2:41" x14ac:dyDescent="0.25">
      <c r="B196" t="s">
        <v>65</v>
      </c>
      <c r="C196" s="36" t="s">
        <v>192</v>
      </c>
      <c r="E196" s="129">
        <f>E77*'Breakdown of cons by bldg type'!C20</f>
        <v>0.4875509574449286</v>
      </c>
      <c r="F196" s="129">
        <f>F77*'Breakdown of cons by bldg type'!D20</f>
        <v>0.80493022379836154</v>
      </c>
      <c r="G196" s="129">
        <f>G77*'Breakdown of cons by bldg type'!E20</f>
        <v>0.30616373479037512</v>
      </c>
      <c r="H196" s="129">
        <f>H77*'Breakdown of cons by bldg type'!F20</f>
        <v>0.76158105999749415</v>
      </c>
      <c r="I196" s="129">
        <f>I77*'Breakdown of cons by bldg type'!G20</f>
        <v>0.48309440474613852</v>
      </c>
      <c r="J196" s="129">
        <f>J77*'Breakdown of cons by bldg type'!H20</f>
        <v>0.51283772474107792</v>
      </c>
      <c r="K196" s="129">
        <f>K77*'Breakdown of cons by bldg type'!I20</f>
        <v>4.0558472375939134</v>
      </c>
      <c r="L196" s="129">
        <f>L77*'Breakdown of cons by bldg type'!J20</f>
        <v>6.5235100051272699E-2</v>
      </c>
      <c r="M196" s="129">
        <f>M77*'Breakdown of cons by bldg type'!K20</f>
        <v>1.5994797255435515E-3</v>
      </c>
      <c r="N196" s="129">
        <f>N77*'Breakdown of cons by bldg type'!L20</f>
        <v>11.326071305122701</v>
      </c>
      <c r="O196" s="129">
        <f>O77*'Breakdown of cons by bldg type'!M20</f>
        <v>5.1916099038037899E-2</v>
      </c>
      <c r="P196" s="129">
        <f>P77*'Breakdown of cons by bldg type'!N20</f>
        <v>10.84151157611516</v>
      </c>
      <c r="Q196" s="129">
        <f>Q77*'Breakdown of cons by bldg type'!O20</f>
        <v>2.3161656644329707</v>
      </c>
      <c r="R196" s="129">
        <f>R77*'Breakdown of cons by bldg type'!P20</f>
        <v>0.47997815050255116</v>
      </c>
      <c r="S196" s="129">
        <f>S77*'Breakdown of cons by bldg type'!Q20</f>
        <v>0.38460699976004542</v>
      </c>
      <c r="T196" s="129">
        <f>T77*'Breakdown of cons by bldg type'!R20</f>
        <v>0.18231067827665767</v>
      </c>
      <c r="U196" s="129">
        <f>U77*'Breakdown of cons by bldg type'!S20</f>
        <v>2.0594486301269452E-3</v>
      </c>
      <c r="V196" s="129">
        <f>V77*'Breakdown of cons by bldg type'!T20</f>
        <v>11.262104044778191</v>
      </c>
      <c r="W196" s="129">
        <f>W77*'Breakdown of cons by bldg type'!U20</f>
        <v>9.1822336433767318E-3</v>
      </c>
      <c r="X196" s="129">
        <f>X77*'Breakdown of cons by bldg type'!V20</f>
        <v>0.17462246594759293</v>
      </c>
      <c r="Y196" s="129">
        <f>Y77*'Breakdown of cons by bldg type'!W20</f>
        <v>1.3916999239147004E-2</v>
      </c>
      <c r="Z196" s="129">
        <f>Z77*'Breakdown of cons by bldg type'!X20</f>
        <v>0.10280496888563699</v>
      </c>
      <c r="AA196" s="129">
        <f>AA77*'Breakdown of cons by bldg type'!Y20</f>
        <v>1.9701405170087944</v>
      </c>
      <c r="AB196" s="129">
        <f>AB77*'Breakdown of cons by bldg type'!Z20</f>
        <v>0.28789689857944201</v>
      </c>
      <c r="AC196" s="129">
        <f>AC77*'Breakdown of cons by bldg type'!AA20</f>
        <v>0.66874730559288398</v>
      </c>
      <c r="AD196" s="129">
        <f>AD77*'Breakdown of cons by bldg type'!AB20</f>
        <v>1.7678471532324609</v>
      </c>
      <c r="AE196" s="129">
        <f>AE77*'Breakdown of cons by bldg type'!AC20</f>
        <v>0.18396300228660312</v>
      </c>
      <c r="AF196" s="129">
        <f>AF77*'Breakdown of cons by bldg type'!AD20</f>
        <v>0.14759502428394639</v>
      </c>
      <c r="AG196" s="129">
        <f>AG77*'Breakdown of cons by bldg type'!AE20</f>
        <v>0.16497139633178787</v>
      </c>
      <c r="AH196" s="129">
        <f>AH77*'Breakdown of cons by bldg type'!AF20</f>
        <v>0.33778014701500325</v>
      </c>
      <c r="AI196" s="129">
        <f>AI77*'Breakdown of cons by bldg type'!AG20</f>
        <v>1.917222344096398</v>
      </c>
      <c r="AJ196" s="129">
        <f>AJ77*'Breakdown of cons by bldg type'!AH20</f>
        <v>0.12376622766444992</v>
      </c>
      <c r="AK196" s="129">
        <f>AK77*'Breakdown of cons by bldg type'!AI20</f>
        <v>2.254163882440317E-2</v>
      </c>
      <c r="AL196" s="129">
        <f>AL77*'Breakdown of cons by bldg type'!AJ20</f>
        <v>2.7481557378885397E-3</v>
      </c>
      <c r="AM196" s="129">
        <f>AM77*'Breakdown of cons by bldg type'!AK20</f>
        <v>0.1235170069873425</v>
      </c>
      <c r="AN196" s="129">
        <f>AN77*'Breakdown of cons by bldg type'!AL20</f>
        <v>0.27010544221634381</v>
      </c>
      <c r="AO196" s="129">
        <f>AO77*'Breakdown of cons by bldg type'!AM20</f>
        <v>4.1750414426304533E-2</v>
      </c>
    </row>
    <row r="197" spans="2:41" x14ac:dyDescent="0.25">
      <c r="C197" t="s">
        <v>52</v>
      </c>
      <c r="E197" s="39">
        <f>E196*E78/E77</f>
        <v>0.48576227860084004</v>
      </c>
      <c r="F197" s="39">
        <f t="shared" ref="F197:AI197" si="394">F196*F78/F77</f>
        <v>0.80152319776707959</v>
      </c>
      <c r="G197" s="39">
        <f t="shared" si="394"/>
        <v>0.30616373479037512</v>
      </c>
      <c r="H197" s="39">
        <f t="shared" si="394"/>
        <v>0.76066115025724901</v>
      </c>
      <c r="I197" s="39">
        <f t="shared" si="394"/>
        <v>0.48309440474613852</v>
      </c>
      <c r="J197" s="39">
        <f t="shared" si="394"/>
        <v>0.51130662386019421</v>
      </c>
      <c r="K197" s="39">
        <f t="shared" si="394"/>
        <v>4.0418702979172147</v>
      </c>
      <c r="L197" s="39">
        <f t="shared" si="394"/>
        <v>6.5107283842221877E-2</v>
      </c>
      <c r="M197" s="39">
        <f t="shared" si="394"/>
        <v>1.5994797255435515E-3</v>
      </c>
      <c r="N197" s="39">
        <f t="shared" si="394"/>
        <v>11.290809789262688</v>
      </c>
      <c r="O197" s="39">
        <f t="shared" si="394"/>
        <v>5.1916099038037899E-2</v>
      </c>
      <c r="P197" s="39">
        <f t="shared" si="394"/>
        <v>10.81128438204153</v>
      </c>
      <c r="Q197" s="39">
        <f t="shared" si="394"/>
        <v>2.314730377208746</v>
      </c>
      <c r="R197" s="39">
        <f t="shared" si="394"/>
        <v>0.47921912924073146</v>
      </c>
      <c r="S197" s="39">
        <f t="shared" si="394"/>
        <v>0.38296198989941777</v>
      </c>
      <c r="T197" s="39">
        <f t="shared" si="394"/>
        <v>0.18169182236992013</v>
      </c>
      <c r="U197" s="39">
        <f t="shared" si="394"/>
        <v>2.0594486301269452E-3</v>
      </c>
      <c r="V197" s="39">
        <f t="shared" si="394"/>
        <v>11.228484704390942</v>
      </c>
      <c r="W197" s="39">
        <f t="shared" si="394"/>
        <v>9.1822336433767318E-3</v>
      </c>
      <c r="X197" s="39">
        <f t="shared" si="394"/>
        <v>0.17352134581006731</v>
      </c>
      <c r="Y197" s="39">
        <f t="shared" si="394"/>
        <v>1.3916999239147004E-2</v>
      </c>
      <c r="Z197" s="39">
        <f t="shared" si="394"/>
        <v>0.10280496888563699</v>
      </c>
      <c r="AA197" s="39">
        <f t="shared" si="394"/>
        <v>1.9550860440679672</v>
      </c>
      <c r="AB197" s="39">
        <f t="shared" si="394"/>
        <v>0.28788574072725209</v>
      </c>
      <c r="AC197" s="39">
        <f t="shared" si="394"/>
        <v>0.66673388741038142</v>
      </c>
      <c r="AD197" s="39">
        <f t="shared" si="394"/>
        <v>1.7590285416385747</v>
      </c>
      <c r="AE197" s="39">
        <f t="shared" si="394"/>
        <v>0.18373005329199146</v>
      </c>
      <c r="AF197" s="39">
        <f t="shared" si="394"/>
        <v>0.14759502428394639</v>
      </c>
      <c r="AG197" s="39">
        <f t="shared" si="394"/>
        <v>0.16497139633178787</v>
      </c>
      <c r="AH197" s="39">
        <f t="shared" si="394"/>
        <v>0.33692018552828706</v>
      </c>
      <c r="AI197" s="39">
        <f t="shared" si="394"/>
        <v>1.906548344397083</v>
      </c>
      <c r="AJ197" s="39">
        <f t="shared" ref="AJ197:AO197" si="395">AJ196*AJ78/AJ77</f>
        <v>0.12376622766444992</v>
      </c>
      <c r="AK197" s="39">
        <f t="shared" si="395"/>
        <v>2.254163882440317E-2</v>
      </c>
      <c r="AL197" s="39">
        <f t="shared" si="395"/>
        <v>2.7481557378885397E-3</v>
      </c>
      <c r="AM197" s="39">
        <f t="shared" si="395"/>
        <v>0.12350781034518681</v>
      </c>
      <c r="AN197" s="39">
        <f t="shared" si="395"/>
        <v>0.26968860441063769</v>
      </c>
      <c r="AO197" s="39">
        <f t="shared" si="395"/>
        <v>4.1750414426304533E-2</v>
      </c>
    </row>
    <row r="198" spans="2:41" x14ac:dyDescent="0.25">
      <c r="C198" t="s">
        <v>76</v>
      </c>
      <c r="E198" s="39">
        <f>E196*E79/E77</f>
        <v>1.7879912853820722E-3</v>
      </c>
      <c r="F198" s="39">
        <f t="shared" ref="F198:AI198" si="396">F196*F79/F77</f>
        <v>3.4055405383702853E-3</v>
      </c>
      <c r="G198" s="39">
        <f t="shared" si="396"/>
        <v>0</v>
      </c>
      <c r="H198" s="39">
        <f t="shared" si="396"/>
        <v>9.1990974024501069E-4</v>
      </c>
      <c r="I198" s="39">
        <f t="shared" si="396"/>
        <v>0</v>
      </c>
      <c r="J198" s="39">
        <f t="shared" si="396"/>
        <v>1.5309777360407075E-3</v>
      </c>
      <c r="K198" s="39">
        <f t="shared" si="396"/>
        <v>1.3975195124757468E-2</v>
      </c>
      <c r="L198" s="39">
        <f t="shared" si="396"/>
        <v>1.27696460974572E-4</v>
      </c>
      <c r="M198" s="39">
        <f t="shared" si="396"/>
        <v>0</v>
      </c>
      <c r="N198" s="39">
        <f t="shared" si="396"/>
        <v>3.5252205888827402E-2</v>
      </c>
      <c r="O198" s="39">
        <f t="shared" si="396"/>
        <v>0</v>
      </c>
      <c r="P198" s="39">
        <f t="shared" si="396"/>
        <v>3.027671050401921E-2</v>
      </c>
      <c r="Q198" s="39">
        <f t="shared" si="396"/>
        <v>1.4446489174711888E-3</v>
      </c>
      <c r="R198" s="39">
        <f t="shared" si="396"/>
        <v>7.5879368474644033E-4</v>
      </c>
      <c r="S198" s="39">
        <f t="shared" si="396"/>
        <v>1.6445070191855877E-3</v>
      </c>
      <c r="T198" s="39">
        <f t="shared" si="396"/>
        <v>6.1876035223785964E-4</v>
      </c>
      <c r="U198" s="39">
        <f t="shared" si="396"/>
        <v>0</v>
      </c>
      <c r="V198" s="39">
        <f t="shared" si="396"/>
        <v>3.3611452772774275E-2</v>
      </c>
      <c r="W198" s="39">
        <f t="shared" si="396"/>
        <v>0</v>
      </c>
      <c r="X198" s="39">
        <f t="shared" si="396"/>
        <v>1.1014793099842438E-3</v>
      </c>
      <c r="Y198" s="39">
        <f t="shared" si="396"/>
        <v>0</v>
      </c>
      <c r="Z198" s="39">
        <f t="shared" si="396"/>
        <v>0</v>
      </c>
      <c r="AA198" s="39">
        <f t="shared" si="396"/>
        <v>1.5056024948346952E-2</v>
      </c>
      <c r="AB198" s="39">
        <f t="shared" si="396"/>
        <v>1.1157852189936502E-5</v>
      </c>
      <c r="AC198" s="39">
        <f t="shared" si="396"/>
        <v>2.01299743762239E-3</v>
      </c>
      <c r="AD198" s="39">
        <f t="shared" si="396"/>
        <v>8.829874072916008E-3</v>
      </c>
      <c r="AE198" s="39">
        <f t="shared" si="396"/>
        <v>2.3250669938400348E-4</v>
      </c>
      <c r="AF198" s="39">
        <f t="shared" si="396"/>
        <v>0</v>
      </c>
      <c r="AG198" s="39">
        <f t="shared" si="396"/>
        <v>0</v>
      </c>
      <c r="AH198" s="39">
        <f t="shared" si="396"/>
        <v>8.604786950566248E-4</v>
      </c>
      <c r="AI198" s="39">
        <f t="shared" si="396"/>
        <v>1.0674674201665688E-2</v>
      </c>
      <c r="AJ198" s="39">
        <f t="shared" ref="AJ198:AO198" si="397">AJ196*AJ79/AJ77</f>
        <v>0</v>
      </c>
      <c r="AK198" s="39">
        <f t="shared" si="397"/>
        <v>0</v>
      </c>
      <c r="AL198" s="39">
        <f t="shared" si="397"/>
        <v>0</v>
      </c>
      <c r="AM198" s="39">
        <f t="shared" si="397"/>
        <v>9.1966421556790035E-6</v>
      </c>
      <c r="AN198" s="39">
        <f t="shared" si="397"/>
        <v>4.1683780570615081E-4</v>
      </c>
      <c r="AO198" s="39">
        <f t="shared" si="397"/>
        <v>0</v>
      </c>
    </row>
    <row r="199" spans="2:41" x14ac:dyDescent="0.25">
      <c r="B199" t="s">
        <v>77</v>
      </c>
      <c r="C199" s="36" t="s">
        <v>192</v>
      </c>
      <c r="E199" s="129">
        <f>E80*'Breakdown of cons by bldg type'!C36</f>
        <v>4.3398734025106886</v>
      </c>
      <c r="F199" s="129">
        <f>F80*'Breakdown of cons by bldg type'!D36</f>
        <v>3.4350807688256335</v>
      </c>
      <c r="G199" s="129">
        <f>G80*'Breakdown of cons by bldg type'!E36</f>
        <v>1.952675341339746</v>
      </c>
      <c r="H199" s="129">
        <f>H80*'Breakdown of cons by bldg type'!F36</f>
        <v>4.6589854425781274</v>
      </c>
      <c r="I199" s="129">
        <f>I80*'Breakdown of cons by bldg type'!G36</f>
        <v>0.43732426469684732</v>
      </c>
      <c r="J199" s="129">
        <f>J80*'Breakdown of cons by bldg type'!H36</f>
        <v>4.4439930137840751</v>
      </c>
      <c r="K199" s="129">
        <f>K80*'Breakdown of cons by bldg type'!I36</f>
        <v>40.968795728768143</v>
      </c>
      <c r="L199" s="129">
        <f>L80*'Breakdown of cons by bldg type'!J36</f>
        <v>0.77763794614037207</v>
      </c>
      <c r="M199" s="129">
        <f>M80*'Breakdown of cons by bldg type'!K36</f>
        <v>0.15802954831404661</v>
      </c>
      <c r="N199" s="129">
        <f>N80*'Breakdown of cons by bldg type'!L36</f>
        <v>19.67539367889928</v>
      </c>
      <c r="O199" s="129">
        <f>O80*'Breakdown of cons by bldg type'!M36</f>
        <v>0.73611250457200228</v>
      </c>
      <c r="P199" s="129">
        <f>P80*'Breakdown of cons by bldg type'!N36</f>
        <v>20.252451586031707</v>
      </c>
      <c r="Q199" s="129">
        <f>Q80*'Breakdown of cons by bldg type'!O36</f>
        <v>4.6882648549287449</v>
      </c>
      <c r="R199" s="129">
        <f>R80*'Breakdown of cons by bldg type'!P36</f>
        <v>1.7365514572026548</v>
      </c>
      <c r="S199" s="129">
        <f>S80*'Breakdown of cons by bldg type'!Q36</f>
        <v>4.2492013726102149</v>
      </c>
      <c r="T199" s="129">
        <f>T80*'Breakdown of cons by bldg type'!R36</f>
        <v>1.2991555249148268</v>
      </c>
      <c r="U199" s="129">
        <f>U80*'Breakdown of cons by bldg type'!S36</f>
        <v>2.3126888882976069E-2</v>
      </c>
      <c r="V199" s="129">
        <f>V80*'Breakdown of cons by bldg type'!T36</f>
        <v>31.675567168521454</v>
      </c>
      <c r="W199" s="129">
        <f>W80*'Breakdown of cons by bldg type'!U36</f>
        <v>1.2900142232545917</v>
      </c>
      <c r="X199" s="129">
        <f>X80*'Breakdown of cons by bldg type'!V36</f>
        <v>0.28200623661411367</v>
      </c>
      <c r="Y199" s="129">
        <f>Y80*'Breakdown of cons by bldg type'!W36</f>
        <v>0.57973078271501044</v>
      </c>
      <c r="Z199" s="129">
        <f>Z80*'Breakdown of cons by bldg type'!X36</f>
        <v>0.18508846109447674</v>
      </c>
      <c r="AA199" s="129">
        <f>AA80*'Breakdown of cons by bldg type'!Y36</f>
        <v>5.3108377984118409</v>
      </c>
      <c r="AB199" s="129">
        <f>AB80*'Breakdown of cons by bldg type'!Z36</f>
        <v>1.2585850844208555</v>
      </c>
      <c r="AC199" s="129">
        <f>AC80*'Breakdown of cons by bldg type'!AA36</f>
        <v>17.808112856192473</v>
      </c>
      <c r="AD199" s="129">
        <f>AD80*'Breakdown of cons by bldg type'!AB36</f>
        <v>3.5323192734377238</v>
      </c>
      <c r="AE199" s="129">
        <f>AE80*'Breakdown of cons by bldg type'!AC36</f>
        <v>4.6880503920788099</v>
      </c>
      <c r="AF199" s="129">
        <f>AF80*'Breakdown of cons by bldg type'!AD36</f>
        <v>1.2654221623561714</v>
      </c>
      <c r="AG199" s="129">
        <f>AG80*'Breakdown of cons by bldg type'!AE36</f>
        <v>1.0706788998510708</v>
      </c>
      <c r="AH199" s="129">
        <f>AH80*'Breakdown of cons by bldg type'!AF36</f>
        <v>2.3403478413476169</v>
      </c>
      <c r="AI199" s="129">
        <f>AI80*'Breakdown of cons by bldg type'!AG36</f>
        <v>17.178123547934018</v>
      </c>
      <c r="AJ199" s="129">
        <f>AJ80*'Breakdown of cons by bldg type'!AH36</f>
        <v>0.38854188814273177</v>
      </c>
      <c r="AK199" s="129">
        <f>AK80*'Breakdown of cons by bldg type'!AI36</f>
        <v>0.35342215541890654</v>
      </c>
      <c r="AL199" s="129">
        <f>AL80*'Breakdown of cons by bldg type'!AJ36</f>
        <v>3.993832218144984E-3</v>
      </c>
      <c r="AM199" s="129">
        <f>AM80*'Breakdown of cons by bldg type'!AK36</f>
        <v>0.46349119956450063</v>
      </c>
      <c r="AN199" s="129">
        <f>AN80*'Breakdown of cons by bldg type'!AL36</f>
        <v>1.3161485575882705</v>
      </c>
      <c r="AO199" s="129">
        <f>AO80*'Breakdown of cons by bldg type'!AM36</f>
        <v>0.20208319830360696</v>
      </c>
    </row>
    <row r="200" spans="2:41" x14ac:dyDescent="0.25">
      <c r="C200" t="s">
        <v>63</v>
      </c>
      <c r="E200" s="1">
        <f>E199*E81/E80</f>
        <v>0.12917177037368172</v>
      </c>
      <c r="F200" s="1">
        <f t="shared" ref="F200:AI200" si="398">F199*F81/F80</f>
        <v>1.1780001034994293E-3</v>
      </c>
      <c r="G200" s="1">
        <f t="shared" si="398"/>
        <v>1.4431472041700038E-2</v>
      </c>
      <c r="H200" s="1">
        <f t="shared" si="398"/>
        <v>0.56052275695587028</v>
      </c>
      <c r="I200" s="1">
        <f t="shared" si="398"/>
        <v>9.42667633904333E-3</v>
      </c>
      <c r="J200" s="1">
        <f t="shared" si="398"/>
        <v>7.0541577425174348E-2</v>
      </c>
      <c r="K200" s="1">
        <f t="shared" si="398"/>
        <v>0</v>
      </c>
      <c r="L200" s="1">
        <f t="shared" si="398"/>
        <v>1.4055914859813013E-2</v>
      </c>
      <c r="M200" s="1">
        <f t="shared" si="398"/>
        <v>7.7324135385228986E-3</v>
      </c>
      <c r="N200" s="1">
        <f t="shared" si="398"/>
        <v>0.14439327201517974</v>
      </c>
      <c r="O200" s="1">
        <f t="shared" si="398"/>
        <v>3.7375505559500262E-2</v>
      </c>
      <c r="P200" s="1">
        <f t="shared" si="398"/>
        <v>0.58827686305189808</v>
      </c>
      <c r="Q200" s="1">
        <f t="shared" si="398"/>
        <v>0</v>
      </c>
      <c r="R200" s="1">
        <f t="shared" si="398"/>
        <v>4.7995276884348253E-3</v>
      </c>
      <c r="S200" s="1">
        <f t="shared" si="398"/>
        <v>0.20472049884168994</v>
      </c>
      <c r="T200" s="1">
        <f t="shared" si="398"/>
        <v>9.6573257505411115E-3</v>
      </c>
      <c r="U200" s="1">
        <f t="shared" si="398"/>
        <v>0</v>
      </c>
      <c r="V200" s="1">
        <f t="shared" si="398"/>
        <v>0</v>
      </c>
      <c r="W200" s="1">
        <f t="shared" si="398"/>
        <v>5.1244658680013683E-2</v>
      </c>
      <c r="X200" s="1">
        <f t="shared" si="398"/>
        <v>0</v>
      </c>
      <c r="Y200" s="1">
        <f t="shared" si="398"/>
        <v>8.3814292786777711E-2</v>
      </c>
      <c r="Z200" s="1">
        <f t="shared" si="398"/>
        <v>0</v>
      </c>
      <c r="AA200" s="1">
        <f t="shared" si="398"/>
        <v>9.5183430877287343E-3</v>
      </c>
      <c r="AB200" s="1">
        <f t="shared" si="398"/>
        <v>1.3936488668949136E-2</v>
      </c>
      <c r="AC200" s="1">
        <f t="shared" si="398"/>
        <v>0.30230739766260539</v>
      </c>
      <c r="AD200" s="1">
        <f t="shared" si="398"/>
        <v>0</v>
      </c>
      <c r="AE200" s="1">
        <f t="shared" si="398"/>
        <v>0</v>
      </c>
      <c r="AF200" s="1">
        <f t="shared" si="398"/>
        <v>1.8233469292695537E-2</v>
      </c>
      <c r="AG200" s="1">
        <f t="shared" si="398"/>
        <v>0</v>
      </c>
      <c r="AH200" s="1">
        <f t="shared" si="398"/>
        <v>2.6256673024340382E-2</v>
      </c>
      <c r="AI200" s="1">
        <f t="shared" si="398"/>
        <v>3.9133438580711805E-2</v>
      </c>
      <c r="AJ200" s="1">
        <f t="shared" ref="AJ200:AO200" si="399">AJ199*AJ81/AJ80</f>
        <v>2.3211226317026334E-2</v>
      </c>
      <c r="AK200" s="1">
        <f t="shared" si="399"/>
        <v>0</v>
      </c>
      <c r="AL200" s="1">
        <f t="shared" si="399"/>
        <v>0</v>
      </c>
      <c r="AM200" s="1">
        <f t="shared" si="399"/>
        <v>2.1108172175097605E-2</v>
      </c>
      <c r="AN200" s="1">
        <f t="shared" si="399"/>
        <v>2.9388786128200697E-2</v>
      </c>
      <c r="AO200" s="1">
        <f t="shared" si="399"/>
        <v>9.3515487130200366E-3</v>
      </c>
    </row>
    <row r="201" spans="2:41" x14ac:dyDescent="0.25">
      <c r="C201" t="s">
        <v>67</v>
      </c>
      <c r="E201" s="1">
        <f>E199*E82/E80</f>
        <v>1.2793967628944767</v>
      </c>
      <c r="F201" s="1">
        <f t="shared" ref="F201:AI201" si="400">F199*F82/F80</f>
        <v>0.1723264717912151</v>
      </c>
      <c r="G201" s="1">
        <f t="shared" si="400"/>
        <v>0.31019027612691502</v>
      </c>
      <c r="H201" s="1">
        <f t="shared" si="400"/>
        <v>0.26150844989244643</v>
      </c>
      <c r="I201" s="1">
        <f t="shared" si="400"/>
        <v>0</v>
      </c>
      <c r="J201" s="1">
        <f t="shared" si="400"/>
        <v>1.1820532184281642</v>
      </c>
      <c r="K201" s="1">
        <f t="shared" si="400"/>
        <v>8.9225783984188478</v>
      </c>
      <c r="L201" s="1">
        <f t="shared" si="400"/>
        <v>0.30633070470929447</v>
      </c>
      <c r="M201" s="1">
        <f t="shared" si="400"/>
        <v>6.3011457672829146E-2</v>
      </c>
      <c r="N201" s="1">
        <f t="shared" si="400"/>
        <v>0</v>
      </c>
      <c r="O201" s="1">
        <f t="shared" si="400"/>
        <v>0.29444453608809246</v>
      </c>
      <c r="P201" s="1">
        <f t="shared" si="400"/>
        <v>2.0773103751257409</v>
      </c>
      <c r="Q201" s="1">
        <f t="shared" si="400"/>
        <v>0</v>
      </c>
      <c r="R201" s="1">
        <f t="shared" si="400"/>
        <v>0.13114156093218102</v>
      </c>
      <c r="S201" s="1">
        <f t="shared" si="400"/>
        <v>0.59299507554909847</v>
      </c>
      <c r="T201" s="1">
        <f t="shared" si="400"/>
        <v>0</v>
      </c>
      <c r="U201" s="1">
        <f t="shared" si="400"/>
        <v>1.567539226410419E-2</v>
      </c>
      <c r="V201" s="1">
        <f t="shared" si="400"/>
        <v>0.22824648423834065</v>
      </c>
      <c r="W201" s="1">
        <f t="shared" si="400"/>
        <v>0.77400745237784563</v>
      </c>
      <c r="X201" s="1">
        <f t="shared" si="400"/>
        <v>7.6142873618210982E-2</v>
      </c>
      <c r="Y201" s="1">
        <f t="shared" si="400"/>
        <v>0.23094189893630554</v>
      </c>
      <c r="Z201" s="1">
        <f t="shared" si="400"/>
        <v>0</v>
      </c>
      <c r="AA201" s="1">
        <f t="shared" si="400"/>
        <v>0.89184569704597716</v>
      </c>
      <c r="AB201" s="1">
        <f t="shared" si="400"/>
        <v>9.1306553165857424E-2</v>
      </c>
      <c r="AC201" s="1">
        <f t="shared" si="400"/>
        <v>2.3750123171922706</v>
      </c>
      <c r="AD201" s="1">
        <f t="shared" si="400"/>
        <v>3.451759642291953E-2</v>
      </c>
      <c r="AE201" s="1">
        <f t="shared" si="400"/>
        <v>0.96475580601558775</v>
      </c>
      <c r="AF201" s="1">
        <f t="shared" si="400"/>
        <v>0.50473717800459095</v>
      </c>
      <c r="AG201" s="1">
        <f t="shared" si="400"/>
        <v>0.10812866918196647</v>
      </c>
      <c r="AH201" s="1">
        <f t="shared" si="400"/>
        <v>0.67714701137104316</v>
      </c>
      <c r="AI201" s="1">
        <f t="shared" si="400"/>
        <v>0.57690564423257917</v>
      </c>
      <c r="AJ201" s="1">
        <f t="shared" ref="AJ201:AO201" si="401">AJ199*AJ82/AJ80</f>
        <v>0</v>
      </c>
      <c r="AK201" s="1">
        <f t="shared" si="401"/>
        <v>0.17324963902746643</v>
      </c>
      <c r="AL201" s="1">
        <f t="shared" si="401"/>
        <v>0</v>
      </c>
      <c r="AM201" s="1">
        <f t="shared" si="401"/>
        <v>3.7775680282710805E-2</v>
      </c>
      <c r="AN201" s="1">
        <f t="shared" si="401"/>
        <v>0.26602396500008085</v>
      </c>
      <c r="AO201" s="1">
        <f t="shared" si="401"/>
        <v>5.4757408116223004E-3</v>
      </c>
    </row>
    <row r="202" spans="2:41" x14ac:dyDescent="0.25">
      <c r="C202" t="s">
        <v>52</v>
      </c>
      <c r="E202" s="1">
        <f>E199*E83/E80</f>
        <v>0.42212967399489959</v>
      </c>
      <c r="F202" s="1">
        <f t="shared" ref="F202:AI202" si="402">F199*F83/F80</f>
        <v>0.44543617093253945</v>
      </c>
      <c r="G202" s="1">
        <f t="shared" si="402"/>
        <v>1.1306892259831529</v>
      </c>
      <c r="H202" s="1">
        <f t="shared" si="402"/>
        <v>0.44193523561670522</v>
      </c>
      <c r="I202" s="1">
        <f t="shared" si="402"/>
        <v>0.16315550176754673</v>
      </c>
      <c r="J202" s="1">
        <f t="shared" si="402"/>
        <v>0.97727143034161124</v>
      </c>
      <c r="K202" s="1">
        <f t="shared" si="402"/>
        <v>2.3482793906828467</v>
      </c>
      <c r="L202" s="1">
        <f t="shared" si="402"/>
        <v>0.21939414684167888</v>
      </c>
      <c r="M202" s="1">
        <f t="shared" si="402"/>
        <v>5.3414870374531041E-2</v>
      </c>
      <c r="N202" s="1">
        <f t="shared" si="402"/>
        <v>10.365261820648968</v>
      </c>
      <c r="O202" s="1">
        <f t="shared" si="402"/>
        <v>0.32349418129832036</v>
      </c>
      <c r="P202" s="1">
        <f t="shared" si="402"/>
        <v>6.2790585580415872</v>
      </c>
      <c r="Q202" s="1">
        <f t="shared" si="402"/>
        <v>3.3639450011366585</v>
      </c>
      <c r="R202" s="1">
        <f t="shared" si="402"/>
        <v>0.7394441628561792</v>
      </c>
      <c r="S202" s="1">
        <f t="shared" si="402"/>
        <v>0.75602266426021081</v>
      </c>
      <c r="T202" s="1">
        <f t="shared" si="402"/>
        <v>0.28119246661603237</v>
      </c>
      <c r="U202" s="1">
        <f t="shared" si="402"/>
        <v>6.9397915026821388E-3</v>
      </c>
      <c r="V202" s="1">
        <f t="shared" si="402"/>
        <v>7.9985614753816323</v>
      </c>
      <c r="W202" s="1">
        <f t="shared" si="402"/>
        <v>0.20834738003770895</v>
      </c>
      <c r="X202" s="1">
        <f t="shared" si="402"/>
        <v>2.2109193771954489E-2</v>
      </c>
      <c r="Y202" s="1">
        <f t="shared" si="402"/>
        <v>8.4662673969140859E-2</v>
      </c>
      <c r="Z202" s="1">
        <f t="shared" si="402"/>
        <v>0.1634830412861101</v>
      </c>
      <c r="AA202" s="1">
        <f t="shared" si="402"/>
        <v>0.88941394773881732</v>
      </c>
      <c r="AB202" s="1">
        <f t="shared" si="402"/>
        <v>0.97009800973728977</v>
      </c>
      <c r="AC202" s="1">
        <f t="shared" si="402"/>
        <v>5.1038979184752371</v>
      </c>
      <c r="AD202" s="1">
        <f t="shared" si="402"/>
        <v>1.6772789927595</v>
      </c>
      <c r="AE202" s="1">
        <f t="shared" si="402"/>
        <v>0.62634724050374202</v>
      </c>
      <c r="AF202" s="1">
        <f t="shared" si="402"/>
        <v>0.31637580030986179</v>
      </c>
      <c r="AG202" s="1">
        <f t="shared" si="402"/>
        <v>0.23825646338214981</v>
      </c>
      <c r="AH202" s="1">
        <f t="shared" si="402"/>
        <v>0.40833238340129668</v>
      </c>
      <c r="AI202" s="1">
        <f t="shared" si="402"/>
        <v>6.3220678036000209</v>
      </c>
      <c r="AJ202" s="1">
        <f t="shared" ref="AJ202:AO202" si="403">AJ199*AJ83/AJ80</f>
        <v>0.17986664319989679</v>
      </c>
      <c r="AK202" s="1">
        <f t="shared" si="403"/>
        <v>3.4782174234835248E-2</v>
      </c>
      <c r="AL202" s="1">
        <f t="shared" si="403"/>
        <v>3.993832218144984E-3</v>
      </c>
      <c r="AM202" s="1">
        <f t="shared" si="403"/>
        <v>0.19057488287580243</v>
      </c>
      <c r="AN202" s="1">
        <f t="shared" si="403"/>
        <v>0.41613460764021087</v>
      </c>
      <c r="AO202" s="1">
        <f t="shared" si="403"/>
        <v>6.442167760137342E-2</v>
      </c>
    </row>
    <row r="203" spans="2:41" x14ac:dyDescent="0.25">
      <c r="C203" t="s">
        <v>76</v>
      </c>
      <c r="E203" s="1">
        <f>E199*E84/E80</f>
        <v>0.68216732157527427</v>
      </c>
      <c r="F203" s="1">
        <f t="shared" ref="F203:AI203" si="404">F199*F84/F80</f>
        <v>0.82604208012500524</v>
      </c>
      <c r="G203" s="1">
        <f t="shared" si="404"/>
        <v>0.29075257238105406</v>
      </c>
      <c r="H203" s="1">
        <f t="shared" si="404"/>
        <v>0.65148762140123606</v>
      </c>
      <c r="I203" s="1">
        <f t="shared" si="404"/>
        <v>0</v>
      </c>
      <c r="J203" s="1">
        <f t="shared" si="404"/>
        <v>2.1169124913244803</v>
      </c>
      <c r="K203" s="1">
        <f t="shared" si="404"/>
        <v>9.8973477854701652</v>
      </c>
      <c r="L203" s="1">
        <f t="shared" si="404"/>
        <v>0.18272917530704072</v>
      </c>
      <c r="M203" s="1">
        <f t="shared" si="404"/>
        <v>1.3553380635359547E-2</v>
      </c>
      <c r="N203" s="1">
        <f t="shared" si="404"/>
        <v>3.5626355419308604</v>
      </c>
      <c r="O203" s="1">
        <f t="shared" si="404"/>
        <v>1.0406370668137986E-2</v>
      </c>
      <c r="P203" s="1">
        <f t="shared" si="404"/>
        <v>6.3706151211292203</v>
      </c>
      <c r="Q203" s="1">
        <f t="shared" si="404"/>
        <v>0.55737243165713002</v>
      </c>
      <c r="R203" s="1">
        <f t="shared" si="404"/>
        <v>0.59231642920167593</v>
      </c>
      <c r="S203" s="1">
        <f t="shared" si="404"/>
        <v>2.6540045650589965</v>
      </c>
      <c r="T203" s="1">
        <f t="shared" si="404"/>
        <v>0.35933690945198798</v>
      </c>
      <c r="U203" s="1">
        <f t="shared" si="404"/>
        <v>0</v>
      </c>
      <c r="V203" s="1">
        <f t="shared" si="404"/>
        <v>18.249929312227732</v>
      </c>
      <c r="W203" s="1">
        <f t="shared" si="404"/>
        <v>0.21168223600820352</v>
      </c>
      <c r="X203" s="1">
        <f t="shared" si="404"/>
        <v>3.7675760654768436E-2</v>
      </c>
      <c r="Y203" s="1">
        <f t="shared" si="404"/>
        <v>0.12296174236985781</v>
      </c>
      <c r="Z203" s="1">
        <f t="shared" si="404"/>
        <v>0</v>
      </c>
      <c r="AA203" s="1">
        <f t="shared" si="404"/>
        <v>2.8914657237991706</v>
      </c>
      <c r="AB203" s="1">
        <f t="shared" si="404"/>
        <v>1.5966496747869558E-2</v>
      </c>
      <c r="AC203" s="1">
        <f t="shared" si="404"/>
        <v>6.3291600545319175</v>
      </c>
      <c r="AD203" s="1">
        <f t="shared" si="404"/>
        <v>0.71706777731746707</v>
      </c>
      <c r="AE203" s="1">
        <f t="shared" si="404"/>
        <v>2.9148083282001611</v>
      </c>
      <c r="AF203" s="1">
        <f t="shared" si="404"/>
        <v>5.3891323119309451E-3</v>
      </c>
      <c r="AG203" s="1">
        <f t="shared" si="404"/>
        <v>6.1110206845300719E-2</v>
      </c>
      <c r="AH203" s="1">
        <f t="shared" si="404"/>
        <v>0.83552202534710329</v>
      </c>
      <c r="AI203" s="1">
        <f t="shared" si="404"/>
        <v>8.9372160218680445</v>
      </c>
      <c r="AJ203" s="1">
        <f t="shared" ref="AJ203:AO203" si="405">AJ199*AJ84/AJ80</f>
        <v>0</v>
      </c>
      <c r="AK203" s="1">
        <f t="shared" si="405"/>
        <v>0</v>
      </c>
      <c r="AL203" s="1">
        <f t="shared" si="405"/>
        <v>0</v>
      </c>
      <c r="AM203" s="1">
        <f t="shared" si="405"/>
        <v>7.1789240630246911E-3</v>
      </c>
      <c r="AN203" s="1">
        <f t="shared" si="405"/>
        <v>0.32538473315659411</v>
      </c>
      <c r="AO203" s="1">
        <f t="shared" si="405"/>
        <v>0</v>
      </c>
    </row>
    <row r="204" spans="2:41" x14ac:dyDescent="0.25">
      <c r="C204" t="s">
        <v>75</v>
      </c>
      <c r="E204" s="1">
        <f>E199*E85/E80</f>
        <v>0.68562655866034405</v>
      </c>
      <c r="F204" s="1">
        <f t="shared" ref="F204:AI204" si="406">F199*F85/F80</f>
        <v>1.61737547247504</v>
      </c>
      <c r="G204" s="1">
        <f t="shared" si="406"/>
        <v>0.10887259221252375</v>
      </c>
      <c r="H204" s="1">
        <f t="shared" si="406"/>
        <v>2.6428000063863748</v>
      </c>
      <c r="I204" s="1">
        <f t="shared" si="406"/>
        <v>8.8221308649695976E-2</v>
      </c>
      <c r="J204" s="1">
        <f t="shared" si="406"/>
        <v>6.2771723538891808E-2</v>
      </c>
      <c r="K204" s="1">
        <f t="shared" si="406"/>
        <v>18.368386685484051</v>
      </c>
      <c r="L204" s="1">
        <f t="shared" si="406"/>
        <v>4.3316680333196446E-2</v>
      </c>
      <c r="M204" s="1">
        <f t="shared" si="406"/>
        <v>1.9816195942334285E-2</v>
      </c>
      <c r="N204" s="1">
        <f t="shared" si="406"/>
        <v>3.5266506922836149</v>
      </c>
      <c r="O204" s="1">
        <f t="shared" si="406"/>
        <v>7.0390653458038313E-2</v>
      </c>
      <c r="P204" s="1">
        <f t="shared" si="406"/>
        <v>3.4443773486117664</v>
      </c>
      <c r="Q204" s="1">
        <f t="shared" si="406"/>
        <v>0.61121621394382364</v>
      </c>
      <c r="R204" s="1">
        <f t="shared" si="406"/>
        <v>0.24068253872933507</v>
      </c>
      <c r="S204" s="1">
        <f t="shared" si="406"/>
        <v>0</v>
      </c>
      <c r="T204" s="1">
        <f t="shared" si="406"/>
        <v>0.6374087699804899</v>
      </c>
      <c r="U204" s="1">
        <f t="shared" si="406"/>
        <v>0</v>
      </c>
      <c r="V204" s="1">
        <f t="shared" si="406"/>
        <v>0.69979891882546075</v>
      </c>
      <c r="W204" s="1">
        <f t="shared" si="406"/>
        <v>4.4732135625850038E-2</v>
      </c>
      <c r="X204" s="1">
        <f t="shared" si="406"/>
        <v>8.9677341508841935E-2</v>
      </c>
      <c r="Y204" s="1">
        <f t="shared" si="406"/>
        <v>5.4974248521687641E-2</v>
      </c>
      <c r="Z204" s="1">
        <f t="shared" si="406"/>
        <v>0</v>
      </c>
      <c r="AA204" s="1">
        <f t="shared" si="406"/>
        <v>0.50584973795165733</v>
      </c>
      <c r="AB204" s="1">
        <f t="shared" si="406"/>
        <v>0.1631727711471069</v>
      </c>
      <c r="AC204" s="1">
        <f t="shared" si="406"/>
        <v>1.7518503147965632</v>
      </c>
      <c r="AD204" s="1">
        <f t="shared" si="406"/>
        <v>0.55042696874134422</v>
      </c>
      <c r="AE204" s="1">
        <f t="shared" si="406"/>
        <v>0.14147576654244262</v>
      </c>
      <c r="AF204" s="1">
        <f t="shared" si="406"/>
        <v>0.41710480351850138</v>
      </c>
      <c r="AG204" s="1">
        <f t="shared" si="406"/>
        <v>0.44904836087224032</v>
      </c>
      <c r="AH204" s="1">
        <f t="shared" si="406"/>
        <v>0.10466634739006321</v>
      </c>
      <c r="AI204" s="1">
        <f t="shared" si="406"/>
        <v>1.3028481441709441</v>
      </c>
      <c r="AJ204" s="1">
        <f t="shared" ref="AJ204:AO204" si="407">AJ199*AJ85/AJ80</f>
        <v>2.4951340879954816E-2</v>
      </c>
      <c r="AK204" s="1">
        <f t="shared" si="407"/>
        <v>0.14539034215660482</v>
      </c>
      <c r="AL204" s="1">
        <f t="shared" si="407"/>
        <v>0</v>
      </c>
      <c r="AM204" s="1">
        <f t="shared" si="407"/>
        <v>0.19386887208292103</v>
      </c>
      <c r="AN204" s="1">
        <f t="shared" si="407"/>
        <v>0.26609317122857845</v>
      </c>
      <c r="AO204" s="1">
        <f t="shared" si="407"/>
        <v>8.9009863948060319E-2</v>
      </c>
    </row>
    <row r="205" spans="2:41" x14ac:dyDescent="0.25">
      <c r="C205" t="s">
        <v>51</v>
      </c>
      <c r="E205" s="1">
        <f>E199*E86/E80</f>
        <v>6.9318135940215103E-2</v>
      </c>
      <c r="F205" s="1">
        <f t="shared" ref="F205:AI205" si="408">F199*F86/F80</f>
        <v>0.36307131434555495</v>
      </c>
      <c r="G205" s="1">
        <f t="shared" si="408"/>
        <v>2.9706356197710889E-2</v>
      </c>
      <c r="H205" s="1">
        <f t="shared" si="408"/>
        <v>0</v>
      </c>
      <c r="I205" s="1">
        <f t="shared" si="408"/>
        <v>0</v>
      </c>
      <c r="J205" s="1">
        <f t="shared" si="408"/>
        <v>0</v>
      </c>
      <c r="K205" s="1">
        <f t="shared" si="408"/>
        <v>1.1795061095166461</v>
      </c>
      <c r="L205" s="1">
        <f t="shared" si="408"/>
        <v>3.5820164463520338E-3</v>
      </c>
      <c r="M205" s="1">
        <f t="shared" si="408"/>
        <v>5.0118357639886352E-4</v>
      </c>
      <c r="N205" s="1">
        <f t="shared" si="408"/>
        <v>1.5219347184355423</v>
      </c>
      <c r="O205" s="1">
        <f t="shared" si="408"/>
        <v>0</v>
      </c>
      <c r="P205" s="1">
        <f t="shared" si="408"/>
        <v>1.3114732078789424</v>
      </c>
      <c r="Q205" s="1">
        <f t="shared" si="408"/>
        <v>8.5024847972965875E-2</v>
      </c>
      <c r="R205" s="1">
        <f t="shared" si="408"/>
        <v>2.8166850860981387E-2</v>
      </c>
      <c r="S205" s="1">
        <f t="shared" si="408"/>
        <v>3.8448185402528923E-2</v>
      </c>
      <c r="T205" s="1">
        <f t="shared" si="408"/>
        <v>9.6849861133508595E-3</v>
      </c>
      <c r="U205" s="1">
        <f t="shared" si="408"/>
        <v>5.1170511618974217E-4</v>
      </c>
      <c r="V205" s="1">
        <f t="shared" si="408"/>
        <v>3.9801952246924244</v>
      </c>
      <c r="W205" s="1">
        <f t="shared" si="408"/>
        <v>0</v>
      </c>
      <c r="X205" s="1">
        <f t="shared" si="408"/>
        <v>5.6401247322822735E-2</v>
      </c>
      <c r="Y205" s="1">
        <f t="shared" si="408"/>
        <v>2.3761336929516699E-3</v>
      </c>
      <c r="Z205" s="1">
        <f t="shared" si="408"/>
        <v>2.1605419808366621E-2</v>
      </c>
      <c r="AA205" s="1">
        <f t="shared" si="408"/>
        <v>8.726549782324651E-2</v>
      </c>
      <c r="AB205" s="1">
        <f t="shared" si="408"/>
        <v>4.1047649537829332E-3</v>
      </c>
      <c r="AC205" s="1">
        <f t="shared" si="408"/>
        <v>0.17626732743894546</v>
      </c>
      <c r="AD205" s="1">
        <f t="shared" si="408"/>
        <v>0.10202826983209035</v>
      </c>
      <c r="AE205" s="1">
        <f t="shared" si="408"/>
        <v>3.937653719972066E-2</v>
      </c>
      <c r="AF205" s="1">
        <f t="shared" si="408"/>
        <v>3.582011788944948E-3</v>
      </c>
      <c r="AG205" s="1">
        <f t="shared" si="408"/>
        <v>0.21413500610247979</v>
      </c>
      <c r="AH205" s="1">
        <f t="shared" si="408"/>
        <v>3.5649970849556657E-2</v>
      </c>
      <c r="AI205" s="1">
        <f t="shared" si="408"/>
        <v>0</v>
      </c>
      <c r="AJ205" s="1">
        <f t="shared" ref="AJ205:AO205" si="409">AJ199*AJ86/AJ80</f>
        <v>4.6762826531254444E-2</v>
      </c>
      <c r="AK205" s="1">
        <f t="shared" si="409"/>
        <v>0</v>
      </c>
      <c r="AL205" s="1">
        <f t="shared" si="409"/>
        <v>0</v>
      </c>
      <c r="AM205" s="1">
        <f t="shared" si="409"/>
        <v>1.298466808494402E-2</v>
      </c>
      <c r="AN205" s="1">
        <f t="shared" si="409"/>
        <v>1.3123294434605342E-2</v>
      </c>
      <c r="AO205" s="1">
        <f t="shared" si="409"/>
        <v>2.5506786249851417E-2</v>
      </c>
    </row>
    <row r="206" spans="2:41" x14ac:dyDescent="0.25">
      <c r="C206" t="s">
        <v>53</v>
      </c>
      <c r="E206" s="1">
        <f>E199*E87/E80</f>
        <v>1.0720642606467072</v>
      </c>
      <c r="F206" s="1">
        <f t="shared" ref="F206:AI206" si="410">F199*F87/F80</f>
        <v>9.6552245738864787E-3</v>
      </c>
      <c r="G206" s="1">
        <f t="shared" si="410"/>
        <v>6.8030881535604187E-2</v>
      </c>
      <c r="H206" s="1">
        <f t="shared" si="410"/>
        <v>0.10073137232549505</v>
      </c>
      <c r="I206" s="1">
        <f t="shared" si="410"/>
        <v>0.17652058447362765</v>
      </c>
      <c r="J206" s="1">
        <f t="shared" si="410"/>
        <v>3.444816086278437E-2</v>
      </c>
      <c r="K206" s="1">
        <f t="shared" si="410"/>
        <v>0.2527280038180203</v>
      </c>
      <c r="L206" s="1">
        <f t="shared" si="410"/>
        <v>8.230290355891531E-3</v>
      </c>
      <c r="M206" s="1">
        <f t="shared" si="410"/>
        <v>0</v>
      </c>
      <c r="N206" s="1">
        <f t="shared" si="410"/>
        <v>0.5545110557093732</v>
      </c>
      <c r="O206" s="1">
        <f t="shared" si="410"/>
        <v>0</v>
      </c>
      <c r="P206" s="1">
        <f t="shared" si="410"/>
        <v>0.18134338948272355</v>
      </c>
      <c r="Q206" s="1">
        <f t="shared" si="410"/>
        <v>7.0706747152033733E-2</v>
      </c>
      <c r="R206" s="1">
        <f t="shared" si="410"/>
        <v>0</v>
      </c>
      <c r="S206" s="1">
        <f t="shared" si="410"/>
        <v>3.0109242851443611E-3</v>
      </c>
      <c r="T206" s="1">
        <f t="shared" si="410"/>
        <v>1.8708944406126532E-3</v>
      </c>
      <c r="U206" s="1">
        <f t="shared" si="410"/>
        <v>0</v>
      </c>
      <c r="V206" s="1">
        <f t="shared" si="410"/>
        <v>0.51892087860664537</v>
      </c>
      <c r="W206" s="1">
        <f t="shared" si="410"/>
        <v>0</v>
      </c>
      <c r="X206" s="1">
        <f t="shared" si="410"/>
        <v>0</v>
      </c>
      <c r="Y206" s="1">
        <f t="shared" si="410"/>
        <v>0</v>
      </c>
      <c r="Z206" s="1">
        <f t="shared" si="410"/>
        <v>0</v>
      </c>
      <c r="AA206" s="1">
        <f t="shared" si="410"/>
        <v>3.5482237498420534E-2</v>
      </c>
      <c r="AB206" s="1">
        <f t="shared" si="410"/>
        <v>0</v>
      </c>
      <c r="AC206" s="1">
        <f t="shared" si="410"/>
        <v>4.3046681392113595E-2</v>
      </c>
      <c r="AD206" s="1">
        <f t="shared" si="410"/>
        <v>0.45100624624014424</v>
      </c>
      <c r="AE206" s="1">
        <f t="shared" si="410"/>
        <v>1.2978898912195053E-3</v>
      </c>
      <c r="AF206" s="1">
        <f t="shared" si="410"/>
        <v>0</v>
      </c>
      <c r="AG206" s="1">
        <f t="shared" si="410"/>
        <v>0</v>
      </c>
      <c r="AH206" s="1">
        <f t="shared" si="410"/>
        <v>4.3262996373983514E-4</v>
      </c>
      <c r="AI206" s="1">
        <f t="shared" si="410"/>
        <v>0</v>
      </c>
      <c r="AJ206" s="1">
        <f t="shared" ref="AJ206:AO206" si="411">AJ199*AJ87/AJ80</f>
        <v>9.1008198552659222E-2</v>
      </c>
      <c r="AK206" s="1">
        <f t="shared" si="411"/>
        <v>0</v>
      </c>
      <c r="AL206" s="1">
        <f t="shared" si="411"/>
        <v>0</v>
      </c>
      <c r="AM206" s="1">
        <f t="shared" si="411"/>
        <v>0</v>
      </c>
      <c r="AN206" s="1">
        <f t="shared" si="411"/>
        <v>0</v>
      </c>
      <c r="AO206" s="1">
        <f t="shared" si="411"/>
        <v>8.3175809796794415E-3</v>
      </c>
    </row>
    <row r="207" spans="2:41" x14ac:dyDescent="0.25">
      <c r="C207" t="s">
        <v>43</v>
      </c>
      <c r="E207" s="1">
        <f>E199*E88/E80</f>
        <v>0</v>
      </c>
      <c r="F207" s="1">
        <f t="shared" ref="F207:AI207" si="412">F199*F88/F80</f>
        <v>0</v>
      </c>
      <c r="G207" s="1">
        <f t="shared" si="412"/>
        <v>0</v>
      </c>
      <c r="H207" s="1">
        <f t="shared" si="412"/>
        <v>0</v>
      </c>
      <c r="I207" s="1">
        <f t="shared" si="412"/>
        <v>0</v>
      </c>
      <c r="J207" s="1">
        <f t="shared" si="412"/>
        <v>0</v>
      </c>
      <c r="K207" s="1">
        <f t="shared" si="412"/>
        <v>0</v>
      </c>
      <c r="L207" s="1">
        <f t="shared" si="412"/>
        <v>0</v>
      </c>
      <c r="M207" s="1">
        <f t="shared" si="412"/>
        <v>0</v>
      </c>
      <c r="N207" s="1">
        <f t="shared" si="412"/>
        <v>0</v>
      </c>
      <c r="O207" s="1">
        <f t="shared" si="412"/>
        <v>0</v>
      </c>
      <c r="P207" s="1">
        <f t="shared" si="412"/>
        <v>0</v>
      </c>
      <c r="Q207" s="1">
        <f t="shared" si="412"/>
        <v>0</v>
      </c>
      <c r="R207" s="1">
        <f t="shared" si="412"/>
        <v>0</v>
      </c>
      <c r="S207" s="1">
        <f t="shared" si="412"/>
        <v>0</v>
      </c>
      <c r="T207" s="1">
        <f t="shared" si="412"/>
        <v>0</v>
      </c>
      <c r="U207" s="1">
        <f t="shared" si="412"/>
        <v>0</v>
      </c>
      <c r="V207" s="1">
        <f t="shared" si="412"/>
        <v>0</v>
      </c>
      <c r="W207" s="1">
        <f t="shared" si="412"/>
        <v>0</v>
      </c>
      <c r="X207" s="1">
        <f t="shared" si="412"/>
        <v>0</v>
      </c>
      <c r="Y207" s="1">
        <f t="shared" si="412"/>
        <v>0</v>
      </c>
      <c r="Z207" s="1">
        <f t="shared" si="412"/>
        <v>0</v>
      </c>
      <c r="AA207" s="1">
        <f t="shared" si="412"/>
        <v>0</v>
      </c>
      <c r="AB207" s="1">
        <f t="shared" si="412"/>
        <v>0</v>
      </c>
      <c r="AC207" s="1">
        <f t="shared" si="412"/>
        <v>1.7265612907911208</v>
      </c>
      <c r="AD207" s="1">
        <f t="shared" si="412"/>
        <v>0</v>
      </c>
      <c r="AE207" s="1">
        <f t="shared" si="412"/>
        <v>0</v>
      </c>
      <c r="AF207" s="1">
        <f t="shared" si="412"/>
        <v>0</v>
      </c>
      <c r="AG207" s="1">
        <f t="shared" si="412"/>
        <v>0</v>
      </c>
      <c r="AH207" s="1">
        <f t="shared" si="412"/>
        <v>0.25233683422580561</v>
      </c>
      <c r="AI207" s="1">
        <f t="shared" si="412"/>
        <v>0</v>
      </c>
      <c r="AJ207" s="1">
        <f t="shared" ref="AJ207:AO207" si="413">AJ199*AJ88/AJ80</f>
        <v>2.2741652661940209E-2</v>
      </c>
      <c r="AK207" s="1">
        <f t="shared" si="413"/>
        <v>0</v>
      </c>
      <c r="AL207" s="1">
        <f t="shared" si="413"/>
        <v>0</v>
      </c>
      <c r="AM207" s="1">
        <f t="shared" si="413"/>
        <v>0</v>
      </c>
      <c r="AN207" s="1">
        <f t="shared" si="413"/>
        <v>0</v>
      </c>
      <c r="AO207" s="1">
        <f t="shared" si="413"/>
        <v>0</v>
      </c>
    </row>
    <row r="208" spans="2:41" x14ac:dyDescent="0.25">
      <c r="B208" t="s">
        <v>66</v>
      </c>
      <c r="C208" s="36" t="s">
        <v>192</v>
      </c>
      <c r="E208" s="129">
        <f>E89*'Breakdown of cons by bldg type'!C28</f>
        <v>10.096715988873104</v>
      </c>
      <c r="F208" s="129">
        <f>F89*'Breakdown of cons by bldg type'!D28</f>
        <v>14.530755095749623</v>
      </c>
      <c r="G208" s="129">
        <f>G89*'Breakdown of cons by bldg type'!E28</f>
        <v>2.1812950765854136</v>
      </c>
      <c r="H208" s="129">
        <f>H89*'Breakdown of cons by bldg type'!F28</f>
        <v>12.781088913810082</v>
      </c>
      <c r="I208" s="129">
        <f>I89*'Breakdown of cons by bldg type'!G28</f>
        <v>0.51491289154810849</v>
      </c>
      <c r="J208" s="129">
        <f>J89*'Breakdown of cons by bldg type'!H28</f>
        <v>12.364067489918211</v>
      </c>
      <c r="K208" s="129">
        <f>K89*'Breakdown of cons by bldg type'!I28</f>
        <v>111.6919284007453</v>
      </c>
      <c r="L208" s="129">
        <f>L89*'Breakdown of cons by bldg type'!J28</f>
        <v>2.092558372286879</v>
      </c>
      <c r="M208" s="129">
        <f>M89*'Breakdown of cons by bldg type'!K28</f>
        <v>0.4367579964967423</v>
      </c>
      <c r="N208" s="129">
        <f>N89*'Breakdown of cons by bldg type'!L28</f>
        <v>21.775170462241341</v>
      </c>
      <c r="O208" s="129">
        <f>O89*'Breakdown of cons by bldg type'!M28</f>
        <v>3.5151885528573965</v>
      </c>
      <c r="P208" s="129">
        <f>P89*'Breakdown of cons by bldg type'!N28</f>
        <v>58.254702548432888</v>
      </c>
      <c r="Q208" s="129">
        <f>Q89*'Breakdown of cons by bldg type'!O28</f>
        <v>3.9882870186960542</v>
      </c>
      <c r="R208" s="129">
        <f>R89*'Breakdown of cons by bldg type'!P28</f>
        <v>2.0207119702152343</v>
      </c>
      <c r="S208" s="129">
        <f>S89*'Breakdown of cons by bldg type'!Q28</f>
        <v>12.30453793782509</v>
      </c>
      <c r="T208" s="129">
        <f>T89*'Breakdown of cons by bldg type'!R28</f>
        <v>2.6947261468967625</v>
      </c>
      <c r="U208" s="129">
        <f>U89*'Breakdown of cons by bldg type'!S28</f>
        <v>0.34623711460913753</v>
      </c>
      <c r="V208" s="129">
        <f>V89*'Breakdown of cons by bldg type'!T28</f>
        <v>58.194903053021662</v>
      </c>
      <c r="W208" s="129">
        <f>W89*'Breakdown of cons by bldg type'!U28</f>
        <v>1.8847434158091532</v>
      </c>
      <c r="X208" s="129">
        <f>X89*'Breakdown of cons by bldg type'!V28</f>
        <v>1.6939275785125749</v>
      </c>
      <c r="Y208" s="129">
        <f>Y89*'Breakdown of cons by bldg type'!W28</f>
        <v>1.6513774761799511</v>
      </c>
      <c r="Z208" s="129">
        <f>Z89*'Breakdown of cons by bldg type'!X28</f>
        <v>3.901452794329674E-2</v>
      </c>
      <c r="AA208" s="129">
        <f>AA89*'Breakdown of cons by bldg type'!Y28</f>
        <v>28.973794994922521</v>
      </c>
      <c r="AB208" s="129">
        <f>AB89*'Breakdown of cons by bldg type'!Z28</f>
        <v>1.9608972096018948</v>
      </c>
      <c r="AC208" s="129">
        <f>AC89*'Breakdown of cons by bldg type'!AA28</f>
        <v>27.160909342041872</v>
      </c>
      <c r="AD208" s="129">
        <f>AD89*'Breakdown of cons by bldg type'!AB28</f>
        <v>4.0604366387044672</v>
      </c>
      <c r="AE208" s="129">
        <f>AE89*'Breakdown of cons by bldg type'!AC28</f>
        <v>5.5752165784429097</v>
      </c>
      <c r="AF208" s="129">
        <f>AF89*'Breakdown of cons by bldg type'!AD28</f>
        <v>5.1549112766233049</v>
      </c>
      <c r="AG208" s="129">
        <f>AG89*'Breakdown of cons by bldg type'!AE28</f>
        <v>1.8042336673742385</v>
      </c>
      <c r="AH208" s="129">
        <f>AH89*'Breakdown of cons by bldg type'!AF28</f>
        <v>9.2814445992549626</v>
      </c>
      <c r="AI208" s="129">
        <f>AI89*'Breakdown of cons by bldg type'!AG28</f>
        <v>18.728766627676936</v>
      </c>
      <c r="AJ208" s="129">
        <f>AJ89*'Breakdown of cons by bldg type'!AH28</f>
        <v>0.24936367917346317</v>
      </c>
      <c r="AK208" s="129">
        <f>AK89*'Breakdown of cons by bldg type'!AI28</f>
        <v>1.2697734590682606</v>
      </c>
      <c r="AL208" s="129">
        <f>AL89*'Breakdown of cons by bldg type'!AJ28</f>
        <v>2.3855991562898161E-3</v>
      </c>
      <c r="AM208" s="129">
        <f>AM89*'Breakdown of cons by bldg type'!AK28</f>
        <v>0.71077304332743108</v>
      </c>
      <c r="AN208" s="129">
        <f>AN89*'Breakdown of cons by bldg type'!AL28</f>
        <v>3.4614346436371726</v>
      </c>
      <c r="AO208" s="129">
        <f>AO89*'Breakdown of cons by bldg type'!AM28</f>
        <v>0.30925712488944174</v>
      </c>
    </row>
    <row r="209" spans="1:41" x14ac:dyDescent="0.25">
      <c r="C209" t="s">
        <v>63</v>
      </c>
      <c r="E209" s="1">
        <f>E208*E90/E89</f>
        <v>0.4062611606009523</v>
      </c>
      <c r="F209" s="1">
        <f t="shared" ref="F209:AI209" si="414">F208*F90/F89</f>
        <v>4.2457305015533107E-3</v>
      </c>
      <c r="G209" s="1">
        <f t="shared" si="414"/>
        <v>4.5388795198719842E-2</v>
      </c>
      <c r="H209" s="1">
        <f t="shared" si="414"/>
        <v>1.7629117992452699</v>
      </c>
      <c r="I209" s="1">
        <f t="shared" si="414"/>
        <v>3.2278526947755071E-2</v>
      </c>
      <c r="J209" s="1">
        <f t="shared" si="414"/>
        <v>0.22186191608342737</v>
      </c>
      <c r="K209" s="1">
        <f t="shared" si="414"/>
        <v>0</v>
      </c>
      <c r="L209" s="1">
        <f t="shared" si="414"/>
        <v>4.7123811480142705E-2</v>
      </c>
      <c r="M209" s="1">
        <f t="shared" si="414"/>
        <v>2.592376088015803E-2</v>
      </c>
      <c r="N209" s="1">
        <f t="shared" si="414"/>
        <v>0.49442658034555625</v>
      </c>
      <c r="O209" s="1">
        <f t="shared" si="414"/>
        <v>0.12530505950027851</v>
      </c>
      <c r="P209" s="1">
        <f t="shared" si="414"/>
        <v>2.1202666060501429</v>
      </c>
      <c r="Q209" s="1">
        <f t="shared" si="414"/>
        <v>0</v>
      </c>
      <c r="R209" s="1">
        <f t="shared" si="414"/>
        <v>1.6434390898304934E-2</v>
      </c>
      <c r="S209" s="1">
        <f t="shared" si="414"/>
        <v>0.64387037555447257</v>
      </c>
      <c r="T209" s="1">
        <f t="shared" si="414"/>
        <v>2.650170039355575E-2</v>
      </c>
      <c r="U209" s="1">
        <f t="shared" si="414"/>
        <v>0</v>
      </c>
      <c r="V209" s="1">
        <f t="shared" si="414"/>
        <v>0</v>
      </c>
      <c r="W209" s="1">
        <f t="shared" si="414"/>
        <v>0.161170750296555</v>
      </c>
      <c r="X209" s="1">
        <f t="shared" si="414"/>
        <v>0</v>
      </c>
      <c r="Y209" s="1">
        <f t="shared" si="414"/>
        <v>0.30208369981154598</v>
      </c>
      <c r="Z209" s="1">
        <f t="shared" si="414"/>
        <v>0</v>
      </c>
      <c r="AA209" s="1">
        <f t="shared" si="414"/>
        <v>3.4306047730461045E-2</v>
      </c>
      <c r="AB209" s="1">
        <f t="shared" si="414"/>
        <v>4.6723423646252843E-2</v>
      </c>
      <c r="AC209" s="1">
        <f t="shared" si="414"/>
        <v>0.95079718683839087</v>
      </c>
      <c r="AD209" s="1">
        <f t="shared" si="414"/>
        <v>0</v>
      </c>
      <c r="AE209" s="1">
        <f t="shared" si="414"/>
        <v>0</v>
      </c>
      <c r="AF209" s="1">
        <f t="shared" si="414"/>
        <v>6.1129429425107421E-2</v>
      </c>
      <c r="AG209" s="1">
        <f t="shared" si="414"/>
        <v>0</v>
      </c>
      <c r="AH209" s="1">
        <f t="shared" si="414"/>
        <v>8.2580402571334727E-2</v>
      </c>
      <c r="AI209" s="1">
        <f t="shared" si="414"/>
        <v>0.10739010460330856</v>
      </c>
      <c r="AJ209" s="1">
        <f t="shared" ref="AJ209:AO209" si="415">AJ208*AJ90/AJ89</f>
        <v>7.9479146967361733E-2</v>
      </c>
      <c r="AK209" s="1">
        <f t="shared" si="415"/>
        <v>0</v>
      </c>
      <c r="AL209" s="1">
        <f t="shared" si="415"/>
        <v>0</v>
      </c>
      <c r="AM209" s="1">
        <f t="shared" si="415"/>
        <v>7.2277935495649787E-2</v>
      </c>
      <c r="AN209" s="1">
        <f t="shared" si="415"/>
        <v>0.10063215187222696</v>
      </c>
      <c r="AO209" s="1">
        <f t="shared" si="415"/>
        <v>3.2021277307065728E-2</v>
      </c>
    </row>
    <row r="210" spans="1:41" x14ac:dyDescent="0.25">
      <c r="C210" t="s">
        <v>67</v>
      </c>
      <c r="E210" s="1">
        <f>E208*E91/E89</f>
        <v>3.9556410955234651</v>
      </c>
      <c r="F210" s="1">
        <f t="shared" ref="F210:AI210" si="416">F208*F91/F89</f>
        <v>0.39106278268707989</v>
      </c>
      <c r="G210" s="1">
        <f t="shared" si="416"/>
        <v>0.61425867549900992</v>
      </c>
      <c r="H210" s="1">
        <f t="shared" si="416"/>
        <v>0.51785586304737874</v>
      </c>
      <c r="I210" s="1">
        <f t="shared" si="416"/>
        <v>0</v>
      </c>
      <c r="J210" s="1">
        <f t="shared" si="416"/>
        <v>2.3407775813834548</v>
      </c>
      <c r="K210" s="1">
        <f t="shared" si="416"/>
        <v>17.669063997822871</v>
      </c>
      <c r="L210" s="1">
        <f t="shared" si="416"/>
        <v>1.3467527540808628</v>
      </c>
      <c r="M210" s="1">
        <f t="shared" si="416"/>
        <v>0.19983860455495192</v>
      </c>
      <c r="N210" s="1">
        <f t="shared" si="416"/>
        <v>0</v>
      </c>
      <c r="O210" s="1">
        <f t="shared" si="416"/>
        <v>1.8038129717913229</v>
      </c>
      <c r="P210" s="1">
        <f t="shared" si="416"/>
        <v>4.7140902778681015</v>
      </c>
      <c r="Q210" s="1">
        <f t="shared" si="416"/>
        <v>0</v>
      </c>
      <c r="R210" s="1">
        <f t="shared" si="416"/>
        <v>0.28273567934637567</v>
      </c>
      <c r="S210" s="1">
        <f t="shared" si="416"/>
        <v>1.174288133839414</v>
      </c>
      <c r="T210" s="1">
        <f t="shared" si="416"/>
        <v>0</v>
      </c>
      <c r="U210" s="1">
        <f t="shared" si="416"/>
        <v>6.8915317264765338E-2</v>
      </c>
      <c r="V210" s="1">
        <f t="shared" si="416"/>
        <v>0.49209176505615931</v>
      </c>
      <c r="W210" s="1">
        <f t="shared" si="416"/>
        <v>1.0230137778643713</v>
      </c>
      <c r="X210" s="1">
        <f t="shared" si="416"/>
        <v>0.15078300094189334</v>
      </c>
      <c r="Y210" s="1">
        <f t="shared" si="416"/>
        <v>0.5842007084921097</v>
      </c>
      <c r="Z210" s="1">
        <f t="shared" si="416"/>
        <v>0</v>
      </c>
      <c r="AA210" s="1">
        <f t="shared" si="416"/>
        <v>2.0238761359167219</v>
      </c>
      <c r="AB210" s="1">
        <f t="shared" si="416"/>
        <v>0.40142026264864422</v>
      </c>
      <c r="AC210" s="1">
        <f t="shared" si="416"/>
        <v>4.7031684848019877</v>
      </c>
      <c r="AD210" s="1">
        <f t="shared" si="416"/>
        <v>7.4418188962360951E-2</v>
      </c>
      <c r="AE210" s="1">
        <f t="shared" si="416"/>
        <v>1.0114228386208433</v>
      </c>
      <c r="AF210" s="1">
        <f t="shared" si="416"/>
        <v>2.3304701476275969</v>
      </c>
      <c r="AG210" s="1">
        <f t="shared" si="416"/>
        <v>0.23312085444669078</v>
      </c>
      <c r="AH210" s="1">
        <f t="shared" si="416"/>
        <v>1.3409267837356333</v>
      </c>
      <c r="AI210" s="1">
        <f t="shared" si="416"/>
        <v>0.99679768599616436</v>
      </c>
      <c r="AJ210" s="1">
        <f t="shared" ref="AJ210:AO210" si="417">AJ208*AJ91/AJ89</f>
        <v>0</v>
      </c>
      <c r="AK210" s="1">
        <f t="shared" si="417"/>
        <v>0.37351892137593784</v>
      </c>
      <c r="AL210" s="1">
        <f t="shared" si="417"/>
        <v>0</v>
      </c>
      <c r="AM210" s="1">
        <f t="shared" si="417"/>
        <v>8.1442774903579901E-2</v>
      </c>
      <c r="AN210" s="1">
        <f t="shared" si="417"/>
        <v>0.57353645886227467</v>
      </c>
      <c r="AO210" s="1">
        <f t="shared" si="417"/>
        <v>1.1805466453913418E-2</v>
      </c>
    </row>
    <row r="211" spans="1:41" x14ac:dyDescent="0.25">
      <c r="C211" t="s">
        <v>52</v>
      </c>
      <c r="E211" s="1">
        <f>E208*E92/E89</f>
        <v>1.1134042056933831</v>
      </c>
      <c r="F211" s="1">
        <f t="shared" ref="F211:AI211" si="418">F208*F92/F89</f>
        <v>2.5258389259425287</v>
      </c>
      <c r="G211" s="1">
        <f t="shared" si="418"/>
        <v>0.76987144443982314</v>
      </c>
      <c r="H211" s="1">
        <f t="shared" si="418"/>
        <v>1.4809305473819552</v>
      </c>
      <c r="I211" s="1">
        <f t="shared" si="418"/>
        <v>0.29137861791135011</v>
      </c>
      <c r="J211" s="1">
        <f t="shared" si="418"/>
        <v>1.9213493657787948</v>
      </c>
      <c r="K211" s="1">
        <f t="shared" si="418"/>
        <v>7.869113850125097</v>
      </c>
      <c r="L211" s="1">
        <f t="shared" si="418"/>
        <v>0.25730662502010127</v>
      </c>
      <c r="M211" s="1">
        <f t="shared" si="418"/>
        <v>0.12572578148321534</v>
      </c>
      <c r="N211" s="1">
        <f t="shared" si="418"/>
        <v>7.5935230044153856</v>
      </c>
      <c r="O211" s="1">
        <f t="shared" si="418"/>
        <v>1.0429966872085266</v>
      </c>
      <c r="P211" s="1">
        <f t="shared" si="418"/>
        <v>13.089644726455825</v>
      </c>
      <c r="Q211" s="1">
        <f t="shared" si="418"/>
        <v>2.009354404037619</v>
      </c>
      <c r="R211" s="1">
        <f t="shared" si="418"/>
        <v>0.41891606291867295</v>
      </c>
      <c r="S211" s="1">
        <f t="shared" si="418"/>
        <v>1.0406584630932418</v>
      </c>
      <c r="T211" s="1">
        <f t="shared" si="418"/>
        <v>0.51447535797188804</v>
      </c>
      <c r="U211" s="1">
        <f t="shared" si="418"/>
        <v>8.1390244708164344E-3</v>
      </c>
      <c r="V211" s="1">
        <f t="shared" si="418"/>
        <v>6.8005690904930862</v>
      </c>
      <c r="W211" s="1">
        <f t="shared" si="418"/>
        <v>0.21114470687961542</v>
      </c>
      <c r="X211" s="1">
        <f t="shared" si="418"/>
        <v>0.29473931663475883</v>
      </c>
      <c r="Y211" s="1">
        <f t="shared" si="418"/>
        <v>0.1718316639412896</v>
      </c>
      <c r="Z211" s="1">
        <f t="shared" si="418"/>
        <v>3.901452794329674E-2</v>
      </c>
      <c r="AA211" s="1">
        <f t="shared" si="418"/>
        <v>2.7369678729147484</v>
      </c>
      <c r="AB211" s="1">
        <f t="shared" si="418"/>
        <v>1.1377361174742142</v>
      </c>
      <c r="AC211" s="1">
        <f t="shared" si="418"/>
        <v>4.2910224027655444</v>
      </c>
      <c r="AD211" s="1">
        <f t="shared" si="418"/>
        <v>1.4448252154490382</v>
      </c>
      <c r="AE211" s="1">
        <f t="shared" si="418"/>
        <v>0.65908978273510488</v>
      </c>
      <c r="AF211" s="1">
        <f t="shared" si="418"/>
        <v>1.8453299905611282</v>
      </c>
      <c r="AG211" s="1">
        <f t="shared" si="418"/>
        <v>0.25239632985130545</v>
      </c>
      <c r="AH211" s="1">
        <f t="shared" si="418"/>
        <v>1.3200189971327696</v>
      </c>
      <c r="AI211" s="1">
        <f t="shared" si="418"/>
        <v>4.3170952860739185</v>
      </c>
      <c r="AJ211" s="1">
        <f t="shared" ref="AJ211:AO211" si="419">AJ208*AJ92/AJ89</f>
        <v>0.10743809174378748</v>
      </c>
      <c r="AK211" s="1">
        <f t="shared" si="419"/>
        <v>1.9705086904638243E-2</v>
      </c>
      <c r="AL211" s="1">
        <f t="shared" si="419"/>
        <v>2.3855991562898161E-3</v>
      </c>
      <c r="AM211" s="1">
        <f t="shared" si="419"/>
        <v>0.10796606915814705</v>
      </c>
      <c r="AN211" s="1">
        <f t="shared" si="419"/>
        <v>0.23575204218732862</v>
      </c>
      <c r="AO211" s="1">
        <f t="shared" si="419"/>
        <v>3.6496705096896405E-2</v>
      </c>
    </row>
    <row r="212" spans="1:41" x14ac:dyDescent="0.25">
      <c r="C212" t="s">
        <v>76</v>
      </c>
      <c r="E212" s="1">
        <f>E208*E93/E89</f>
        <v>3.1759992452321684</v>
      </c>
      <c r="F212" s="1">
        <f t="shared" ref="F212:AI212" si="420">F208*F93/F89</f>
        <v>7.934703557862683</v>
      </c>
      <c r="G212" s="1">
        <f t="shared" si="420"/>
        <v>0.30309613185240236</v>
      </c>
      <c r="H212" s="1">
        <f t="shared" si="420"/>
        <v>2.8769384881781419</v>
      </c>
      <c r="I212" s="1">
        <f t="shared" si="420"/>
        <v>1.0537583758829295E-3</v>
      </c>
      <c r="J212" s="1">
        <f t="shared" si="420"/>
        <v>7.569135302963792</v>
      </c>
      <c r="K212" s="1">
        <f t="shared" si="420"/>
        <v>43.706219181357717</v>
      </c>
      <c r="L212" s="1">
        <f t="shared" si="420"/>
        <v>0.34993485870668267</v>
      </c>
      <c r="M212" s="1">
        <f t="shared" si="420"/>
        <v>3.923401647146884E-2</v>
      </c>
      <c r="N212" s="1">
        <f t="shared" si="420"/>
        <v>5.8360813319802887</v>
      </c>
      <c r="O212" s="1">
        <f t="shared" si="420"/>
        <v>3.9381312538897026E-2</v>
      </c>
      <c r="P212" s="1">
        <f t="shared" si="420"/>
        <v>25.783149250915496</v>
      </c>
      <c r="Q212" s="1">
        <f t="shared" si="420"/>
        <v>0.66117007881266421</v>
      </c>
      <c r="R212" s="1">
        <f t="shared" si="420"/>
        <v>0.72486372213614969</v>
      </c>
      <c r="S212" s="1">
        <f t="shared" si="420"/>
        <v>8.9359212201747944</v>
      </c>
      <c r="T212" s="1">
        <f t="shared" si="420"/>
        <v>1.0524129306259642</v>
      </c>
      <c r="U212" s="1">
        <f t="shared" si="420"/>
        <v>0</v>
      </c>
      <c r="V212" s="1">
        <f t="shared" si="420"/>
        <v>48.184566517330779</v>
      </c>
      <c r="W212" s="1">
        <f t="shared" si="420"/>
        <v>0.14623985671231055</v>
      </c>
      <c r="X212" s="1">
        <f t="shared" si="420"/>
        <v>0.94607261921195296</v>
      </c>
      <c r="Y212" s="1">
        <f t="shared" si="420"/>
        <v>0.37493587350300017</v>
      </c>
      <c r="Z212" s="1">
        <f t="shared" si="420"/>
        <v>0</v>
      </c>
      <c r="AA212" s="1">
        <f t="shared" si="420"/>
        <v>23.024473507406555</v>
      </c>
      <c r="AB212" s="1">
        <f t="shared" si="420"/>
        <v>3.0576582935473703E-2</v>
      </c>
      <c r="AC212" s="1">
        <f t="shared" si="420"/>
        <v>8.2980415963706466</v>
      </c>
      <c r="AD212" s="1">
        <f t="shared" si="420"/>
        <v>1.2603218105183212</v>
      </c>
      <c r="AE212" s="1">
        <f t="shared" si="420"/>
        <v>3.5944321519235252</v>
      </c>
      <c r="AF212" s="1">
        <f t="shared" si="420"/>
        <v>3.7506367190609173E-2</v>
      </c>
      <c r="AG212" s="1">
        <f t="shared" si="420"/>
        <v>0.12180787306133745</v>
      </c>
      <c r="AH212" s="1">
        <f t="shared" si="420"/>
        <v>4.6479729360781876</v>
      </c>
      <c r="AI212" s="1">
        <f t="shared" si="420"/>
        <v>10.989252182354853</v>
      </c>
      <c r="AJ212" s="1">
        <f t="shared" ref="AJ212:AO212" si="421">AJ208*AJ93/AJ89</f>
        <v>0</v>
      </c>
      <c r="AK212" s="1">
        <f t="shared" si="421"/>
        <v>0</v>
      </c>
      <c r="AL212" s="1">
        <f t="shared" si="421"/>
        <v>0</v>
      </c>
      <c r="AM212" s="1">
        <f t="shared" si="421"/>
        <v>8.7854082053243909E-3</v>
      </c>
      <c r="AN212" s="1">
        <f t="shared" si="421"/>
        <v>0.39819862690632796</v>
      </c>
      <c r="AO212" s="1">
        <f t="shared" si="421"/>
        <v>0</v>
      </c>
    </row>
    <row r="213" spans="1:41" x14ac:dyDescent="0.25">
      <c r="C213" t="s">
        <v>75</v>
      </c>
      <c r="E213" s="1">
        <f>E208*E94/E89</f>
        <v>1.3687324390730964</v>
      </c>
      <c r="F213" s="1">
        <f t="shared" ref="F213:AI213" si="422">F208*F94/F89</f>
        <v>3.6749342500343234</v>
      </c>
      <c r="G213" s="1">
        <f t="shared" si="422"/>
        <v>0.21559650946842041</v>
      </c>
      <c r="H213" s="1">
        <f t="shared" si="422"/>
        <v>5.9474977874167019</v>
      </c>
      <c r="I213" s="1">
        <f t="shared" si="422"/>
        <v>0.19020132584976587</v>
      </c>
      <c r="J213" s="1">
        <f t="shared" si="422"/>
        <v>0.1243046341362842</v>
      </c>
      <c r="K213" s="1">
        <f t="shared" si="422"/>
        <v>41.337194984991662</v>
      </c>
      <c r="L213" s="1">
        <f t="shared" si="422"/>
        <v>9.1437026620666342E-2</v>
      </c>
      <c r="M213" s="1">
        <f t="shared" si="422"/>
        <v>4.1830001226389829E-2</v>
      </c>
      <c r="N213" s="1">
        <f t="shared" si="422"/>
        <v>7.6033127406540304</v>
      </c>
      <c r="O213" s="1">
        <f t="shared" si="422"/>
        <v>0.49820596017367325</v>
      </c>
      <c r="P213" s="1">
        <f t="shared" si="422"/>
        <v>12.414259586928864</v>
      </c>
      <c r="Q213" s="1">
        <f t="shared" si="422"/>
        <v>1.317757383353013</v>
      </c>
      <c r="R213" s="1">
        <f t="shared" si="422"/>
        <v>0.51890165701256052</v>
      </c>
      <c r="S213" s="1">
        <f t="shared" si="422"/>
        <v>0</v>
      </c>
      <c r="T213" s="1">
        <f t="shared" si="422"/>
        <v>1.1013383380755069</v>
      </c>
      <c r="U213" s="1">
        <f t="shared" si="422"/>
        <v>0</v>
      </c>
      <c r="V213" s="1">
        <f t="shared" si="422"/>
        <v>1.5087382077499008</v>
      </c>
      <c r="W213" s="1">
        <f t="shared" si="422"/>
        <v>1.5632019420007866E-2</v>
      </c>
      <c r="X213" s="1">
        <f t="shared" si="422"/>
        <v>0.29554753267005485</v>
      </c>
      <c r="Y213" s="1">
        <f t="shared" si="422"/>
        <v>0.12517374159662709</v>
      </c>
      <c r="Z213" s="1">
        <f t="shared" si="422"/>
        <v>0</v>
      </c>
      <c r="AA213" s="1">
        <f t="shared" si="422"/>
        <v>1.1479316212344677</v>
      </c>
      <c r="AB213" s="1">
        <f t="shared" si="422"/>
        <v>0.34444082289731004</v>
      </c>
      <c r="AC213" s="1">
        <f t="shared" si="422"/>
        <v>3.4691240196233859</v>
      </c>
      <c r="AD213" s="1">
        <f t="shared" si="422"/>
        <v>1.2052784664637488</v>
      </c>
      <c r="AE213" s="1">
        <f t="shared" si="422"/>
        <v>0.28015930093957114</v>
      </c>
      <c r="AF213" s="1">
        <f t="shared" si="422"/>
        <v>0.88046614665799949</v>
      </c>
      <c r="AG213" s="1">
        <f t="shared" si="422"/>
        <v>1.0798815141618379</v>
      </c>
      <c r="AH213" s="1">
        <f t="shared" si="422"/>
        <v>0.20726678177183511</v>
      </c>
      <c r="AI213" s="1">
        <f t="shared" si="422"/>
        <v>2.2511093054154037</v>
      </c>
      <c r="AJ213" s="1">
        <f t="shared" ref="AJ213:AO213" si="423">AJ208*AJ94/AJ89</f>
        <v>5.3794079605585021E-2</v>
      </c>
      <c r="AK213" s="1">
        <f t="shared" si="423"/>
        <v>0.31345559946717533</v>
      </c>
      <c r="AL213" s="1">
        <f t="shared" si="423"/>
        <v>0</v>
      </c>
      <c r="AM213" s="1">
        <f t="shared" si="423"/>
        <v>0.41797331662732112</v>
      </c>
      <c r="AN213" s="1">
        <f t="shared" si="423"/>
        <v>0.57368593583564043</v>
      </c>
      <c r="AO213" s="1">
        <f t="shared" si="423"/>
        <v>0.19190160672624496</v>
      </c>
    </row>
    <row r="214" spans="1:41" x14ac:dyDescent="0.25">
      <c r="C214" t="s">
        <v>68</v>
      </c>
      <c r="E214" s="1">
        <f>E208*E95/E89</f>
        <v>4.8297679989200204E-2</v>
      </c>
      <c r="F214" s="1">
        <f t="shared" ref="F214:AI214" si="424">F208*F95/F89</f>
        <v>0</v>
      </c>
      <c r="G214" s="1">
        <f t="shared" si="424"/>
        <v>0.20582736350164701</v>
      </c>
      <c r="H214" s="1">
        <f t="shared" si="424"/>
        <v>0.19495442854063599</v>
      </c>
      <c r="I214" s="1">
        <f t="shared" si="424"/>
        <v>0</v>
      </c>
      <c r="J214" s="1">
        <f t="shared" si="424"/>
        <v>0</v>
      </c>
      <c r="K214" s="1">
        <f t="shared" si="424"/>
        <v>0</v>
      </c>
      <c r="L214" s="1">
        <f t="shared" si="424"/>
        <v>0</v>
      </c>
      <c r="M214" s="1">
        <f t="shared" si="424"/>
        <v>0</v>
      </c>
      <c r="N214" s="1">
        <f t="shared" si="424"/>
        <v>1.8813812053571178E-2</v>
      </c>
      <c r="O214" s="1">
        <f t="shared" si="424"/>
        <v>0</v>
      </c>
      <c r="P214" s="1">
        <f t="shared" si="424"/>
        <v>0.13322647787287581</v>
      </c>
      <c r="Q214" s="1">
        <f t="shared" si="424"/>
        <v>0</v>
      </c>
      <c r="R214" s="1">
        <f t="shared" si="424"/>
        <v>5.0104311711617076E-2</v>
      </c>
      <c r="S214" s="1">
        <f t="shared" si="424"/>
        <v>0.49260735854173326</v>
      </c>
      <c r="T214" s="1">
        <f t="shared" si="424"/>
        <v>0</v>
      </c>
      <c r="U214" s="1">
        <f t="shared" si="424"/>
        <v>0.2691827728735558</v>
      </c>
      <c r="V214" s="1">
        <f t="shared" si="424"/>
        <v>0.55994126182350834</v>
      </c>
      <c r="W214" s="1">
        <f t="shared" si="424"/>
        <v>0</v>
      </c>
      <c r="X214" s="1">
        <f t="shared" si="424"/>
        <v>0</v>
      </c>
      <c r="Y214" s="1">
        <f t="shared" si="424"/>
        <v>0</v>
      </c>
      <c r="Z214" s="1">
        <f t="shared" si="424"/>
        <v>0</v>
      </c>
      <c r="AA214" s="1">
        <f t="shared" si="424"/>
        <v>0</v>
      </c>
      <c r="AB214" s="1">
        <f t="shared" si="424"/>
        <v>0</v>
      </c>
      <c r="AC214" s="1">
        <f t="shared" si="424"/>
        <v>1.850770624863313E-2</v>
      </c>
      <c r="AD214" s="1">
        <f t="shared" si="424"/>
        <v>7.5594429451786002E-2</v>
      </c>
      <c r="AE214" s="1">
        <f t="shared" si="424"/>
        <v>2.662911201001001E-2</v>
      </c>
      <c r="AF214" s="1">
        <f t="shared" si="424"/>
        <v>0</v>
      </c>
      <c r="AG214" s="1">
        <f t="shared" si="424"/>
        <v>7.2959150227606018E-2</v>
      </c>
      <c r="AH214" s="1">
        <f t="shared" si="424"/>
        <v>7.2234859354135877E-3</v>
      </c>
      <c r="AI214" s="1">
        <f t="shared" si="424"/>
        <v>2.3533891509119539E-3</v>
      </c>
      <c r="AJ214" s="1">
        <f t="shared" ref="AJ214:AO214" si="425">AJ208*AJ95/AJ89</f>
        <v>0</v>
      </c>
      <c r="AK214" s="1">
        <f t="shared" si="425"/>
        <v>0</v>
      </c>
      <c r="AL214" s="1">
        <f t="shared" si="425"/>
        <v>0</v>
      </c>
      <c r="AM214" s="1">
        <f t="shared" si="425"/>
        <v>1.0724250985684563E-2</v>
      </c>
      <c r="AN214" s="1">
        <f t="shared" si="425"/>
        <v>1.9690428039289692E-2</v>
      </c>
      <c r="AO214" s="1">
        <f t="shared" si="425"/>
        <v>0</v>
      </c>
    </row>
    <row r="215" spans="1:41" x14ac:dyDescent="0.25">
      <c r="C215" t="s">
        <v>51</v>
      </c>
      <c r="E215" s="1">
        <f>E208*E96/E89</f>
        <v>0</v>
      </c>
      <c r="F215" s="1">
        <f t="shared" ref="F215:AI215" si="426">F208*F96/F89</f>
        <v>0</v>
      </c>
      <c r="G215" s="1">
        <f t="shared" si="426"/>
        <v>0</v>
      </c>
      <c r="H215" s="1">
        <f t="shared" si="426"/>
        <v>0</v>
      </c>
      <c r="I215" s="1">
        <f t="shared" si="426"/>
        <v>0</v>
      </c>
      <c r="J215" s="1">
        <f t="shared" si="426"/>
        <v>0</v>
      </c>
      <c r="K215" s="1">
        <f t="shared" si="426"/>
        <v>0</v>
      </c>
      <c r="L215" s="1">
        <f t="shared" si="426"/>
        <v>0</v>
      </c>
      <c r="M215" s="1">
        <f t="shared" si="426"/>
        <v>0</v>
      </c>
      <c r="N215" s="1">
        <f t="shared" si="426"/>
        <v>0</v>
      </c>
      <c r="O215" s="1">
        <f t="shared" si="426"/>
        <v>0</v>
      </c>
      <c r="P215" s="1">
        <f t="shared" si="426"/>
        <v>0</v>
      </c>
      <c r="Q215" s="1">
        <f t="shared" si="426"/>
        <v>0</v>
      </c>
      <c r="R215" s="1">
        <f t="shared" si="426"/>
        <v>0</v>
      </c>
      <c r="S215" s="1">
        <f t="shared" si="426"/>
        <v>0</v>
      </c>
      <c r="T215" s="1">
        <f t="shared" si="426"/>
        <v>0</v>
      </c>
      <c r="U215" s="1">
        <f t="shared" si="426"/>
        <v>0</v>
      </c>
      <c r="V215" s="1">
        <f t="shared" si="426"/>
        <v>0.64899253021626357</v>
      </c>
      <c r="W215" s="1">
        <f t="shared" si="426"/>
        <v>0</v>
      </c>
      <c r="X215" s="1">
        <f t="shared" si="426"/>
        <v>6.7833452153346248E-3</v>
      </c>
      <c r="Y215" s="1">
        <f t="shared" si="426"/>
        <v>0</v>
      </c>
      <c r="Z215" s="1">
        <f t="shared" si="426"/>
        <v>0</v>
      </c>
      <c r="AA215" s="1">
        <f t="shared" si="426"/>
        <v>0</v>
      </c>
      <c r="AB215" s="1">
        <f t="shared" si="426"/>
        <v>0</v>
      </c>
      <c r="AC215" s="1">
        <f t="shared" si="426"/>
        <v>0</v>
      </c>
      <c r="AD215" s="1">
        <f t="shared" si="426"/>
        <v>0</v>
      </c>
      <c r="AE215" s="1">
        <f t="shared" si="426"/>
        <v>0</v>
      </c>
      <c r="AF215" s="1">
        <f t="shared" si="426"/>
        <v>0</v>
      </c>
      <c r="AG215" s="1">
        <f t="shared" si="426"/>
        <v>4.4065590200200795E-2</v>
      </c>
      <c r="AH215" s="1">
        <f t="shared" si="426"/>
        <v>0</v>
      </c>
      <c r="AI215" s="1">
        <f t="shared" si="426"/>
        <v>0</v>
      </c>
      <c r="AJ215" s="1">
        <f t="shared" ref="AJ215:AO215" si="427">AJ208*AJ96/AJ89</f>
        <v>0</v>
      </c>
      <c r="AK215" s="1">
        <f t="shared" si="427"/>
        <v>0</v>
      </c>
      <c r="AL215" s="1">
        <f t="shared" si="427"/>
        <v>0</v>
      </c>
      <c r="AM215" s="1">
        <f t="shared" si="427"/>
        <v>0</v>
      </c>
      <c r="AN215" s="1">
        <f t="shared" si="427"/>
        <v>0</v>
      </c>
      <c r="AO215" s="1">
        <f t="shared" si="427"/>
        <v>0</v>
      </c>
    </row>
    <row r="216" spans="1:41" x14ac:dyDescent="0.25">
      <c r="A216" s="102"/>
      <c r="B216" s="102"/>
      <c r="C216" t="s">
        <v>43</v>
      </c>
      <c r="E216" s="1">
        <f t="shared" ref="E216:T216" si="428">$E$208*E97/$E$89</f>
        <v>2.8361894432682413E-2</v>
      </c>
      <c r="F216" s="1">
        <f t="shared" si="428"/>
        <v>0</v>
      </c>
      <c r="G216" s="1">
        <f t="shared" si="428"/>
        <v>2.7251432057764424E-2</v>
      </c>
      <c r="H216" s="1">
        <f t="shared" si="428"/>
        <v>0</v>
      </c>
      <c r="I216" s="1">
        <f t="shared" si="428"/>
        <v>0</v>
      </c>
      <c r="J216" s="1">
        <f t="shared" si="428"/>
        <v>0.18663302009130486</v>
      </c>
      <c r="K216" s="1">
        <f t="shared" si="428"/>
        <v>1.1100340141198572</v>
      </c>
      <c r="L216" s="1">
        <f t="shared" si="428"/>
        <v>0</v>
      </c>
      <c r="M216" s="1">
        <f t="shared" si="428"/>
        <v>1.5269928557117658E-2</v>
      </c>
      <c r="N216" s="1">
        <f t="shared" si="428"/>
        <v>0.19597506514464824</v>
      </c>
      <c r="O216" s="1">
        <f t="shared" si="428"/>
        <v>1.9931438954301463E-2</v>
      </c>
      <c r="P216" s="1">
        <f t="shared" si="428"/>
        <v>0</v>
      </c>
      <c r="Q216" s="1">
        <f t="shared" si="428"/>
        <v>0</v>
      </c>
      <c r="R216" s="1">
        <f t="shared" si="428"/>
        <v>7.4962509730466089E-3</v>
      </c>
      <c r="S216" s="1">
        <f t="shared" si="428"/>
        <v>1.7222497865771954E-2</v>
      </c>
      <c r="T216" s="1">
        <f t="shared" si="428"/>
        <v>0</v>
      </c>
      <c r="U216" s="1">
        <f t="shared" ref="U216:AI216" si="429">$E$208*U97/$E$89</f>
        <v>0</v>
      </c>
      <c r="V216" s="1">
        <f t="shared" si="429"/>
        <v>0</v>
      </c>
      <c r="W216" s="1">
        <f t="shared" si="429"/>
        <v>0.32754419446334354</v>
      </c>
      <c r="X216" s="1">
        <f t="shared" si="429"/>
        <v>0</v>
      </c>
      <c r="Y216" s="1">
        <f t="shared" si="429"/>
        <v>0.1341336246263258</v>
      </c>
      <c r="Z216" s="1">
        <f t="shared" si="429"/>
        <v>0</v>
      </c>
      <c r="AA216" s="1">
        <f t="shared" si="429"/>
        <v>9.0270738782475407E-3</v>
      </c>
      <c r="AB216" s="1">
        <f t="shared" si="429"/>
        <v>0</v>
      </c>
      <c r="AC216" s="1">
        <f t="shared" si="429"/>
        <v>5.4302542448167879</v>
      </c>
      <c r="AD216" s="1">
        <f t="shared" si="429"/>
        <v>0</v>
      </c>
      <c r="AE216" s="1">
        <f t="shared" si="429"/>
        <v>3.4832662253851906E-3</v>
      </c>
      <c r="AF216" s="1">
        <f t="shared" si="429"/>
        <v>0</v>
      </c>
      <c r="AG216" s="1">
        <f t="shared" si="429"/>
        <v>0</v>
      </c>
      <c r="AH216" s="1">
        <f t="shared" si="429"/>
        <v>1.6754387705344478</v>
      </c>
      <c r="AI216" s="1">
        <f t="shared" si="429"/>
        <v>0.13658410036857163</v>
      </c>
      <c r="AJ216" s="1">
        <f t="shared" ref="AJ216:AO216" si="430">$E$208*AJ97/$E$89</f>
        <v>7.4048468435765165E-3</v>
      </c>
      <c r="AK216" s="1">
        <f t="shared" si="430"/>
        <v>0.48190589789667604</v>
      </c>
      <c r="AL216" s="1">
        <f t="shared" si="430"/>
        <v>0</v>
      </c>
      <c r="AM216" s="1">
        <f t="shared" si="430"/>
        <v>9.9303036000416567E-3</v>
      </c>
      <c r="AN216" s="1">
        <f t="shared" si="430"/>
        <v>1.3350239976237819</v>
      </c>
      <c r="AO216" s="1">
        <f t="shared" si="430"/>
        <v>3.16927143986784E-2</v>
      </c>
    </row>
    <row r="217" spans="1:41" x14ac:dyDescent="0.25">
      <c r="I217" s="62"/>
    </row>
    <row r="218" spans="1:41" x14ac:dyDescent="0.25">
      <c r="B218" t="s">
        <v>81</v>
      </c>
    </row>
    <row r="219" spans="1:41" x14ac:dyDescent="0.25">
      <c r="C219" s="36" t="s">
        <v>193</v>
      </c>
      <c r="E219" s="129">
        <f>E72*'Breakdown of cons by bldg type'!C48</f>
        <v>0.79278569206216865</v>
      </c>
      <c r="F219" s="129">
        <f>F72*'Breakdown of cons by bldg type'!D48</f>
        <v>1.025440251226625</v>
      </c>
      <c r="G219" s="129">
        <f>G72*'Breakdown of cons by bldg type'!E48</f>
        <v>0.39229998547897849</v>
      </c>
      <c r="H219" s="129">
        <f>H72*'Breakdown of cons by bldg type'!F48</f>
        <v>0.7915579090055529</v>
      </c>
      <c r="I219" s="129">
        <f>I72*'Breakdown of cons by bldg type'!G48</f>
        <v>3.2776513288871649E-2</v>
      </c>
      <c r="J219" s="129">
        <f>J72*'Breakdown of cons by bldg type'!H48</f>
        <v>0.90662215938626844</v>
      </c>
      <c r="K219" s="129">
        <f>K72*'Breakdown of cons by bldg type'!I48</f>
        <v>7.9430984415248647</v>
      </c>
      <c r="L219" s="129">
        <f>L72*'Breakdown of cons by bldg type'!J48</f>
        <v>1.0246919615254779</v>
      </c>
      <c r="M219" s="129">
        <f>M72*'Breakdown of cons by bldg type'!K48</f>
        <v>0.22013838955684437</v>
      </c>
      <c r="N219" s="129">
        <f>N72*'Breakdown of cons by bldg type'!L48</f>
        <v>1.6132299677702313</v>
      </c>
      <c r="O219" s="129">
        <f>O72*'Breakdown of cons by bldg type'!M48</f>
        <v>0.96721001717431243</v>
      </c>
      <c r="P219" s="129">
        <f>P72*'Breakdown of cons by bldg type'!N48</f>
        <v>6.6123011708067327</v>
      </c>
      <c r="Q219" s="129">
        <f>Q72*'Breakdown of cons by bldg type'!O48</f>
        <v>0.32033371298803742</v>
      </c>
      <c r="R219" s="129">
        <f>R72*'Breakdown of cons by bldg type'!P48</f>
        <v>0.13348512727257536</v>
      </c>
      <c r="S219" s="129">
        <f>S72*'Breakdown of cons by bldg type'!Q48</f>
        <v>0.8902414046396151</v>
      </c>
      <c r="T219" s="129">
        <f>T72*'Breakdown of cons by bldg type'!R48</f>
        <v>0.27935375120070971</v>
      </c>
      <c r="U219" s="129">
        <f>U72*'Breakdown of cons by bldg type'!S48</f>
        <v>2.6499989117334775E-2</v>
      </c>
      <c r="V219" s="129">
        <f>V72*'Breakdown of cons by bldg type'!T48</f>
        <v>2.468251155896906</v>
      </c>
      <c r="W219" s="129">
        <f>W72*'Breakdown of cons by bldg type'!U48</f>
        <v>0.24976817327075135</v>
      </c>
      <c r="X219" s="129">
        <f>X72*'Breakdown of cons by bldg type'!V48</f>
        <v>5.4095292906581577E-2</v>
      </c>
      <c r="Y219" s="129">
        <f>Y72*'Breakdown of cons by bldg type'!W48</f>
        <v>0.16791914810320374</v>
      </c>
      <c r="Z219" s="129">
        <f>Z72*'Breakdown of cons by bldg type'!X48</f>
        <v>7.5879131118637162E-3</v>
      </c>
      <c r="AA219" s="129">
        <f>AA72*'Breakdown of cons by bldg type'!Y48</f>
        <v>1.6453029651081037</v>
      </c>
      <c r="AB219" s="129">
        <f>AB72*'Breakdown of cons by bldg type'!Z48</f>
        <v>2.9983613509395179</v>
      </c>
      <c r="AC219" s="129">
        <f>AC72*'Breakdown of cons by bldg type'!AA48</f>
        <v>3.4349297261529981</v>
      </c>
      <c r="AD219" s="129">
        <f>AD72*'Breakdown of cons by bldg type'!AB48</f>
        <v>0.28962397572437343</v>
      </c>
      <c r="AE219" s="129">
        <f>AE72*'Breakdown of cons by bldg type'!AC48</f>
        <v>0.94185149151053793</v>
      </c>
      <c r="AF219" s="129">
        <f>AF72*'Breakdown of cons by bldg type'!AD48</f>
        <v>1.7112381770020693</v>
      </c>
      <c r="AG219" s="129">
        <f>AG72*'Breakdown of cons by bldg type'!AE48</f>
        <v>7.3562516619924606E-2</v>
      </c>
      <c r="AH219" s="129">
        <f>AH72*'Breakdown of cons by bldg type'!AF48</f>
        <v>0.45277560874490658</v>
      </c>
      <c r="AI219" s="129">
        <f>AI72*'Breakdown of cons by bldg type'!AG48</f>
        <v>3.8493536104367614</v>
      </c>
      <c r="AJ219" s="129">
        <f>AJ72*'Breakdown of cons by bldg type'!AH48</f>
        <v>4.451489685315356E-2</v>
      </c>
      <c r="AK219" s="129">
        <f>AK72*'Breakdown of cons by bldg type'!AI48</f>
        <v>3.7471634712621391E-3</v>
      </c>
      <c r="AL219" s="129">
        <f>AL72*'Breakdown of cons by bldg type'!AJ48</f>
        <v>2.8781964731832316E-4</v>
      </c>
      <c r="AM219" s="129">
        <f>AM72*'Breakdown of cons by bldg type'!AK48</f>
        <v>3.2147878087354774E-2</v>
      </c>
      <c r="AN219" s="129">
        <f>AN72*'Breakdown of cons by bldg type'!AL48</f>
        <v>7.7411237891615151E-2</v>
      </c>
      <c r="AO219" s="129">
        <f>AO72*'Breakdown of cons by bldg type'!AM48</f>
        <v>2.3605625409492355E-2</v>
      </c>
    </row>
    <row r="220" spans="1:41" x14ac:dyDescent="0.25">
      <c r="C220" t="s">
        <v>63</v>
      </c>
      <c r="E220" s="1">
        <f>E219*E73/E72</f>
        <v>1.5855744883037471E-2</v>
      </c>
      <c r="F220" s="1">
        <f t="shared" ref="F220:AI220" si="431">F219*F73/F72</f>
        <v>3.313356004737996E-3</v>
      </c>
      <c r="G220" s="1">
        <f t="shared" si="431"/>
        <v>6.2128598801761501E-3</v>
      </c>
      <c r="H220" s="1">
        <f t="shared" si="431"/>
        <v>7.7145710301565293E-2</v>
      </c>
      <c r="I220" s="1">
        <f t="shared" si="431"/>
        <v>1.5527333659715644E-3</v>
      </c>
      <c r="J220" s="1">
        <f t="shared" si="431"/>
        <v>1.8132474229519472E-2</v>
      </c>
      <c r="K220" s="1">
        <f t="shared" si="431"/>
        <v>0</v>
      </c>
      <c r="L220" s="1">
        <f t="shared" si="431"/>
        <v>2.0493839230509563E-2</v>
      </c>
      <c r="M220" s="1">
        <f t="shared" si="431"/>
        <v>4.402767791136887E-3</v>
      </c>
      <c r="N220" s="1">
        <f t="shared" si="431"/>
        <v>2.378385786600529E-2</v>
      </c>
      <c r="O220" s="1">
        <f t="shared" si="431"/>
        <v>1.9344258149142271E-2</v>
      </c>
      <c r="P220" s="1">
        <f t="shared" si="431"/>
        <v>0.13224571614878564</v>
      </c>
      <c r="Q220" s="1">
        <f t="shared" si="431"/>
        <v>0</v>
      </c>
      <c r="R220" s="1">
        <f t="shared" si="431"/>
        <v>7.9056031259025245E-4</v>
      </c>
      <c r="S220" s="1">
        <f t="shared" si="431"/>
        <v>1.78048591345864E-2</v>
      </c>
      <c r="T220" s="1">
        <f t="shared" si="431"/>
        <v>4.9131625775745685E-3</v>
      </c>
      <c r="U220" s="1">
        <f t="shared" si="431"/>
        <v>0</v>
      </c>
      <c r="V220" s="1">
        <f t="shared" si="431"/>
        <v>0</v>
      </c>
      <c r="W220" s="1">
        <f t="shared" si="431"/>
        <v>4.995369673773847E-3</v>
      </c>
      <c r="X220" s="1">
        <f t="shared" si="431"/>
        <v>0</v>
      </c>
      <c r="Y220" s="1">
        <f t="shared" si="431"/>
        <v>3.3583706713701139E-3</v>
      </c>
      <c r="Z220" s="1">
        <f t="shared" si="431"/>
        <v>0</v>
      </c>
      <c r="AA220" s="1">
        <f t="shared" si="431"/>
        <v>6.6930510301304235E-3</v>
      </c>
      <c r="AB220" s="1">
        <f t="shared" si="431"/>
        <v>2.0319713164729664E-2</v>
      </c>
      <c r="AC220" s="1">
        <f t="shared" si="431"/>
        <v>6.8698594523059958E-2</v>
      </c>
      <c r="AD220" s="1">
        <f t="shared" si="431"/>
        <v>0</v>
      </c>
      <c r="AE220" s="1">
        <f t="shared" si="431"/>
        <v>0</v>
      </c>
      <c r="AF220" s="1">
        <f t="shared" si="431"/>
        <v>3.4224763540041378E-2</v>
      </c>
      <c r="AG220" s="1">
        <f t="shared" si="431"/>
        <v>0</v>
      </c>
      <c r="AH220" s="1">
        <f t="shared" si="431"/>
        <v>9.0555121748981306E-3</v>
      </c>
      <c r="AI220" s="1">
        <f t="shared" si="431"/>
        <v>1.9909159605572792E-2</v>
      </c>
      <c r="AJ220" s="1">
        <f t="shared" ref="AJ220:AO220" si="432">AJ219*AJ73/AJ72</f>
        <v>3.8232666887219277E-3</v>
      </c>
      <c r="AK220" s="1">
        <f t="shared" si="432"/>
        <v>0</v>
      </c>
      <c r="AL220" s="1">
        <f t="shared" si="432"/>
        <v>0</v>
      </c>
      <c r="AM220" s="1">
        <f t="shared" si="432"/>
        <v>3.476859448725448E-3</v>
      </c>
      <c r="AN220" s="1">
        <f t="shared" si="432"/>
        <v>4.8408113165266742E-3</v>
      </c>
      <c r="AO220" s="1">
        <f t="shared" si="432"/>
        <v>1.540352249989626E-3</v>
      </c>
    </row>
    <row r="221" spans="1:41" x14ac:dyDescent="0.25">
      <c r="C221" t="s">
        <v>52</v>
      </c>
      <c r="E221" s="1">
        <f>E219*E74/E72</f>
        <v>0.42095156143342449</v>
      </c>
      <c r="F221" s="1">
        <f t="shared" ref="F221:AI221" si="433">F219*F74/F72</f>
        <v>0.47701412331989784</v>
      </c>
      <c r="G221" s="1">
        <f t="shared" si="433"/>
        <v>0.3214781322394677</v>
      </c>
      <c r="H221" s="1">
        <f t="shared" si="433"/>
        <v>0.4554227215321805</v>
      </c>
      <c r="I221" s="1">
        <f t="shared" si="433"/>
        <v>3.1223818163482762E-2</v>
      </c>
      <c r="J221" s="1">
        <f t="shared" si="433"/>
        <v>0.36570958465278303</v>
      </c>
      <c r="K221" s="1">
        <f t="shared" si="433"/>
        <v>2.4199468719218977</v>
      </c>
      <c r="L221" s="1">
        <f t="shared" si="433"/>
        <v>0.65706533090388985</v>
      </c>
      <c r="M221" s="1">
        <f t="shared" si="433"/>
        <v>0.18006115017821747</v>
      </c>
      <c r="N221" s="1">
        <f t="shared" si="433"/>
        <v>1.1786079000146319</v>
      </c>
      <c r="O221" s="1">
        <f t="shared" si="433"/>
        <v>0.92635876006151208</v>
      </c>
      <c r="P221" s="1">
        <f t="shared" si="433"/>
        <v>3.2226506833059054</v>
      </c>
      <c r="Q221" s="1">
        <f t="shared" si="433"/>
        <v>0.24242617389548077</v>
      </c>
      <c r="R221" s="1">
        <f t="shared" si="433"/>
        <v>7.9662017025883367E-2</v>
      </c>
      <c r="S221" s="1">
        <f t="shared" si="433"/>
        <v>0.34129210941359861</v>
      </c>
      <c r="T221" s="1">
        <f t="shared" si="433"/>
        <v>0.1512711196655723</v>
      </c>
      <c r="U221" s="1">
        <f t="shared" si="433"/>
        <v>2.0784038524985785E-2</v>
      </c>
      <c r="V221" s="1">
        <f t="shared" si="433"/>
        <v>0.66222491711849063</v>
      </c>
      <c r="W221" s="1">
        <f t="shared" si="433"/>
        <v>0.14197430158618823</v>
      </c>
      <c r="X221" s="1">
        <f t="shared" si="433"/>
        <v>1.9342359196367235E-2</v>
      </c>
      <c r="Y221" s="1">
        <f t="shared" si="433"/>
        <v>9.2647865612624156E-2</v>
      </c>
      <c r="Z221" s="1">
        <f t="shared" si="433"/>
        <v>6.0703228413744367E-3</v>
      </c>
      <c r="AA221" s="1">
        <f t="shared" si="433"/>
        <v>0.59210725424407795</v>
      </c>
      <c r="AB221" s="1">
        <f t="shared" si="433"/>
        <v>2.9053544907796289</v>
      </c>
      <c r="AC221" s="1">
        <f t="shared" si="433"/>
        <v>1.8951884468381344</v>
      </c>
      <c r="AD221" s="1">
        <f t="shared" si="433"/>
        <v>0.17997292894972222</v>
      </c>
      <c r="AE221" s="1">
        <f t="shared" si="433"/>
        <v>0.24847869714383078</v>
      </c>
      <c r="AF221" s="1">
        <f t="shared" si="433"/>
        <v>1.6170612022062938</v>
      </c>
      <c r="AG221" s="1">
        <f t="shared" si="433"/>
        <v>5.093441663109697E-2</v>
      </c>
      <c r="AH221" s="1">
        <f t="shared" si="433"/>
        <v>0.1925528696391629</v>
      </c>
      <c r="AI221" s="1">
        <f t="shared" si="433"/>
        <v>1.6468339254592601</v>
      </c>
      <c r="AJ221" s="1">
        <f t="shared" ref="AJ221:AO221" si="434">AJ219*AJ74/AJ72</f>
        <v>1.2962275574553353E-2</v>
      </c>
      <c r="AK221" s="1">
        <f t="shared" si="434"/>
        <v>3.7471634712621391E-3</v>
      </c>
      <c r="AL221" s="1">
        <f t="shared" si="434"/>
        <v>2.8781964731832316E-4</v>
      </c>
      <c r="AM221" s="1">
        <f t="shared" si="434"/>
        <v>2.0531069588429082E-2</v>
      </c>
      <c r="AN221" s="1">
        <f t="shared" si="434"/>
        <v>4.4831136499675656E-2</v>
      </c>
      <c r="AO221" s="1">
        <f t="shared" si="434"/>
        <v>6.9402952051089983E-3</v>
      </c>
    </row>
    <row r="222" spans="1:41" x14ac:dyDescent="0.25">
      <c r="C222" t="s">
        <v>76</v>
      </c>
      <c r="E222" s="1">
        <f>E219*E75/E72</f>
        <v>0.24854667867291014</v>
      </c>
      <c r="F222" s="1">
        <f t="shared" ref="F222:AI222" si="435">F219*F75/F72</f>
        <v>0.34002512110421795</v>
      </c>
      <c r="G222" s="1">
        <f t="shared" si="435"/>
        <v>5.2672337065030314E-2</v>
      </c>
      <c r="H222" s="1">
        <f t="shared" si="435"/>
        <v>0.2589894771718072</v>
      </c>
      <c r="I222" s="1">
        <f t="shared" si="435"/>
        <v>0</v>
      </c>
      <c r="J222" s="1">
        <f t="shared" si="435"/>
        <v>0.52278106279958325</v>
      </c>
      <c r="K222" s="1">
        <f t="shared" si="435"/>
        <v>3.9345474021950437</v>
      </c>
      <c r="L222" s="1">
        <f t="shared" si="435"/>
        <v>0.3071174040643983</v>
      </c>
      <c r="M222" s="1">
        <f t="shared" si="435"/>
        <v>3.0075762578853832E-2</v>
      </c>
      <c r="N222" s="1">
        <f t="shared" si="435"/>
        <v>0.26042601616263161</v>
      </c>
      <c r="O222" s="1">
        <f t="shared" si="435"/>
        <v>2.1507172380626143E-2</v>
      </c>
      <c r="P222" s="1">
        <f t="shared" si="435"/>
        <v>1.934927022951801</v>
      </c>
      <c r="Q222" s="1">
        <f t="shared" si="435"/>
        <v>2.7490390076501808E-2</v>
      </c>
      <c r="R222" s="1">
        <f t="shared" si="435"/>
        <v>3.632970076282413E-2</v>
      </c>
      <c r="S222" s="1">
        <f t="shared" si="435"/>
        <v>0.47155899835491222</v>
      </c>
      <c r="T222" s="1">
        <f t="shared" si="435"/>
        <v>0.10543092134562591</v>
      </c>
      <c r="U222" s="1">
        <f t="shared" si="435"/>
        <v>0</v>
      </c>
      <c r="V222" s="1">
        <f t="shared" si="435"/>
        <v>1.4313959971301162</v>
      </c>
      <c r="W222" s="1">
        <f t="shared" si="435"/>
        <v>0.10279831576002468</v>
      </c>
      <c r="X222" s="1">
        <f t="shared" si="435"/>
        <v>2.3933750961721619E-2</v>
      </c>
      <c r="Y222" s="1">
        <f t="shared" si="435"/>
        <v>6.5897784741232243E-2</v>
      </c>
      <c r="Z222" s="1">
        <f t="shared" si="435"/>
        <v>0</v>
      </c>
      <c r="AA222" s="1">
        <f t="shared" si="435"/>
        <v>0.82559356742096346</v>
      </c>
      <c r="AB222" s="1">
        <f t="shared" si="435"/>
        <v>2.6835282460881425E-2</v>
      </c>
      <c r="AC222" s="1">
        <f t="shared" si="435"/>
        <v>1.197859375813362</v>
      </c>
      <c r="AD222" s="1">
        <f t="shared" si="435"/>
        <v>4.9149601168844682E-2</v>
      </c>
      <c r="AE222" s="1">
        <f t="shared" si="435"/>
        <v>0.63234307507609122</v>
      </c>
      <c r="AF222" s="1">
        <f t="shared" si="435"/>
        <v>1.9940523491039166E-2</v>
      </c>
      <c r="AG222" s="1">
        <f t="shared" si="435"/>
        <v>7.9156349054253956E-3</v>
      </c>
      <c r="AH222" s="1">
        <f t="shared" si="435"/>
        <v>0.19591562719403305</v>
      </c>
      <c r="AI222" s="1">
        <f t="shared" si="435"/>
        <v>2.182611262868543</v>
      </c>
      <c r="AJ222" s="1">
        <f t="shared" ref="AJ222:AO222" si="436">AJ219*AJ75/AJ72</f>
        <v>0</v>
      </c>
      <c r="AK222" s="1">
        <f t="shared" si="436"/>
        <v>0</v>
      </c>
      <c r="AL222" s="1">
        <f t="shared" si="436"/>
        <v>0</v>
      </c>
      <c r="AM222" s="1">
        <f t="shared" si="436"/>
        <v>4.4031897504555437E-4</v>
      </c>
      <c r="AN222" s="1">
        <f t="shared" si="436"/>
        <v>1.9957457543939745E-2</v>
      </c>
      <c r="AO222" s="1">
        <f t="shared" si="436"/>
        <v>0</v>
      </c>
    </row>
    <row r="223" spans="1:41" x14ac:dyDescent="0.25">
      <c r="C223" t="s">
        <v>51</v>
      </c>
      <c r="E223" s="1">
        <f>E219*E76/E72</f>
        <v>0.10743130352947328</v>
      </c>
      <c r="F223" s="1">
        <f t="shared" ref="F223:AI223" si="437">F219*F76/F72</f>
        <v>0.205088050245325</v>
      </c>
      <c r="G223" s="1">
        <f t="shared" si="437"/>
        <v>1.1936221709186904E-2</v>
      </c>
      <c r="H223" s="1">
        <f t="shared" si="437"/>
        <v>0</v>
      </c>
      <c r="I223" s="1">
        <f t="shared" si="437"/>
        <v>0</v>
      </c>
      <c r="J223" s="1">
        <f t="shared" si="437"/>
        <v>0</v>
      </c>
      <c r="K223" s="1">
        <f t="shared" si="437"/>
        <v>1.588622792484383</v>
      </c>
      <c r="L223" s="1">
        <f t="shared" si="437"/>
        <v>4.0012554849534997E-2</v>
      </c>
      <c r="M223" s="1">
        <f t="shared" si="437"/>
        <v>5.5984199803560206E-3</v>
      </c>
      <c r="N223" s="1">
        <f t="shared" si="437"/>
        <v>0.15041295853861622</v>
      </c>
      <c r="O223" s="1">
        <f t="shared" si="437"/>
        <v>0</v>
      </c>
      <c r="P223" s="1">
        <f t="shared" si="437"/>
        <v>1.3224571614878564</v>
      </c>
      <c r="Q223" s="1">
        <f t="shared" si="437"/>
        <v>5.0417913827708438E-2</v>
      </c>
      <c r="R223" s="1">
        <f t="shared" si="437"/>
        <v>1.6702339296841884E-2</v>
      </c>
      <c r="S223" s="1">
        <f t="shared" si="437"/>
        <v>5.958813837260455E-2</v>
      </c>
      <c r="T223" s="1">
        <f t="shared" si="437"/>
        <v>1.773808916809581E-2</v>
      </c>
      <c r="U223" s="1">
        <f t="shared" si="437"/>
        <v>5.7159505923489911E-3</v>
      </c>
      <c r="V223" s="1">
        <f t="shared" si="437"/>
        <v>0.37463024164829922</v>
      </c>
      <c r="W223" s="1">
        <f t="shared" si="437"/>
        <v>0</v>
      </c>
      <c r="X223" s="1">
        <f t="shared" si="437"/>
        <v>1.0819027539522215E-2</v>
      </c>
      <c r="Y223" s="1">
        <f t="shared" si="437"/>
        <v>6.0150041710376285E-3</v>
      </c>
      <c r="Z223" s="1">
        <f t="shared" si="437"/>
        <v>1.5175775236283859E-3</v>
      </c>
      <c r="AA223" s="1">
        <f t="shared" si="437"/>
        <v>0.2209061733731163</v>
      </c>
      <c r="AB223" s="1">
        <f t="shared" si="437"/>
        <v>4.5851864534277774E-2</v>
      </c>
      <c r="AC223" s="1">
        <f t="shared" si="437"/>
        <v>0.27318424023226467</v>
      </c>
      <c r="AD223" s="1">
        <f t="shared" si="437"/>
        <v>6.0500553325544021E-2</v>
      </c>
      <c r="AE223" s="1">
        <f t="shared" si="437"/>
        <v>6.1026925529146889E-2</v>
      </c>
      <c r="AF223" s="1">
        <f t="shared" si="437"/>
        <v>4.0012497043878964E-2</v>
      </c>
      <c r="AG223" s="1">
        <f t="shared" si="437"/>
        <v>1.4712554311428497E-2</v>
      </c>
      <c r="AH223" s="1">
        <f t="shared" si="437"/>
        <v>5.5251289318871459E-2</v>
      </c>
      <c r="AI223" s="1">
        <f t="shared" si="437"/>
        <v>0</v>
      </c>
      <c r="AJ223" s="1">
        <f t="shared" ref="AJ223:AO223" si="438">AJ219*AJ76/AJ72</f>
        <v>2.7729354589878276E-2</v>
      </c>
      <c r="AK223" s="1">
        <f t="shared" si="438"/>
        <v>0</v>
      </c>
      <c r="AL223" s="1">
        <f t="shared" si="438"/>
        <v>0</v>
      </c>
      <c r="AM223" s="1">
        <f t="shared" si="438"/>
        <v>7.6996300751546948E-3</v>
      </c>
      <c r="AN223" s="1">
        <f t="shared" si="438"/>
        <v>7.7818325314730685E-3</v>
      </c>
      <c r="AO223" s="1">
        <f t="shared" si="438"/>
        <v>1.5124977954393728E-2</v>
      </c>
    </row>
    <row r="224" spans="1:41" x14ac:dyDescent="0.25">
      <c r="B224" t="s">
        <v>65</v>
      </c>
      <c r="C224" s="36" t="s">
        <v>193</v>
      </c>
      <c r="E224" s="129">
        <f>E77*'Breakdown of cons by bldg type'!C24</f>
        <v>0.18469453865671828</v>
      </c>
      <c r="F224" s="129">
        <f>F77*'Breakdown of cons by bldg type'!D24</f>
        <v>0.60363661541971791</v>
      </c>
      <c r="G224" s="129">
        <f>G77*'Breakdown of cons by bldg type'!E24</f>
        <v>0.11598125054838689</v>
      </c>
      <c r="H224" s="129">
        <f>H77*'Breakdown of cons by bldg type'!F24</f>
        <v>0.28850289467808071</v>
      </c>
      <c r="I224" s="129">
        <f>I77*'Breakdown of cons by bldg type'!G24</f>
        <v>6.5986455519811582E-2</v>
      </c>
      <c r="J224" s="129">
        <f>J77*'Breakdown of cons by bldg type'!H24</f>
        <v>0.19427369699609989</v>
      </c>
      <c r="K224" s="129">
        <f>K77*'Breakdown of cons by bldg type'!I24</f>
        <v>1.5364400848174868</v>
      </c>
      <c r="L224" s="129">
        <f>L77*'Breakdown of cons by bldg type'!J24</f>
        <v>0.3768808768584499</v>
      </c>
      <c r="M224" s="129">
        <f>M77*'Breakdown of cons by bldg type'!K24</f>
        <v>9.2406284501192534E-3</v>
      </c>
      <c r="N224" s="129">
        <f>N77*'Breakdown of cons by bldg type'!L24</f>
        <v>1.5470419302049832</v>
      </c>
      <c r="O224" s="129">
        <f>O77*'Breakdown of cons by bldg type'!M24</f>
        <v>0.29993339342083414</v>
      </c>
      <c r="P224" s="129">
        <f>P77*'Breakdown of cons by bldg type'!N24</f>
        <v>8.1303113740194579</v>
      </c>
      <c r="Q224" s="129">
        <f>Q77*'Breakdown of cons by bldg type'!O24</f>
        <v>0.31636790054096092</v>
      </c>
      <c r="R224" s="129">
        <f>R77*'Breakdown of cons by bldg type'!P24</f>
        <v>6.5560802541816621E-2</v>
      </c>
      <c r="S224" s="129">
        <f>S77*'Breakdown of cons by bldg type'!Q24</f>
        <v>0.14569720621018345</v>
      </c>
      <c r="T224" s="129">
        <f>T77*'Breakdown of cons by bldg type'!R24</f>
        <v>7.3815961766385566E-2</v>
      </c>
      <c r="U224" s="129">
        <f>U77*'Breakdown of cons by bldg type'!S24</f>
        <v>1.1897993640802794E-2</v>
      </c>
      <c r="V224" s="129">
        <f>V77*'Breakdown of cons by bldg type'!T24</f>
        <v>1.5383045638890449</v>
      </c>
      <c r="W224" s="129">
        <f>W77*'Breakdown of cons by bldg type'!U24</f>
        <v>3.4784228821727304E-3</v>
      </c>
      <c r="X224" s="129">
        <f>X77*'Breakdown of cons by bldg type'!V24</f>
        <v>6.6150656243828987E-2</v>
      </c>
      <c r="Y224" s="129">
        <f>Y77*'Breakdown of cons by bldg type'!W24</f>
        <v>1.0436693851393914E-2</v>
      </c>
      <c r="Z224" s="129">
        <f>Z77*'Breakdown of cons by bldg type'!X24</f>
        <v>1.4042256420155576E-2</v>
      </c>
      <c r="AA224" s="129">
        <f>AA77*'Breakdown of cons by bldg type'!Y24</f>
        <v>1.4774559563393335</v>
      </c>
      <c r="AB224" s="129">
        <f>AB77*'Breakdown of cons by bldg type'!Z24</f>
        <v>1.6632585141460434</v>
      </c>
      <c r="AC224" s="129">
        <f>AC77*'Breakdown of cons by bldg type'!AA24</f>
        <v>0.25333551949460098</v>
      </c>
      <c r="AD224" s="129">
        <f>AD77*'Breakdown of cons by bldg type'!AB24</f>
        <v>0.24147240455806948</v>
      </c>
      <c r="AE224" s="129">
        <f>AE77*'Breakdown of cons by bldg type'!AC24</f>
        <v>6.9689047510622187E-2</v>
      </c>
      <c r="AF224" s="129">
        <f>AF77*'Breakdown of cons by bldg type'!AD24</f>
        <v>0.85269651044235184</v>
      </c>
      <c r="AG224" s="129">
        <f>AG77*'Breakdown of cons by bldg type'!AE24</f>
        <v>2.2533644768270817E-2</v>
      </c>
      <c r="AH224" s="129">
        <f>AH77*'Breakdown of cons by bldg type'!AF24</f>
        <v>0.12795821127554927</v>
      </c>
      <c r="AI224" s="129">
        <f>AI77*'Breakdown of cons by bldg type'!AG24</f>
        <v>0.77626616601535459</v>
      </c>
      <c r="AJ224" s="129">
        <f>AJ77*'Breakdown of cons by bldg type'!AH24</f>
        <v>1.6905380390250479E-2</v>
      </c>
      <c r="AK224" s="129">
        <f>AK77*'Breakdown of cons by bldg type'!AI24</f>
        <v>3.0789900131668359E-3</v>
      </c>
      <c r="AL224" s="129">
        <f>AL77*'Breakdown of cons by bldg type'!AJ24</f>
        <v>3.7537395295437158E-4</v>
      </c>
      <c r="AM224" s="129">
        <f>AM77*'Breakdown of cons by bldg type'!AK24</f>
        <v>1.6871339033192729E-2</v>
      </c>
      <c r="AN224" s="129">
        <f>AN77*'Breakdown of cons by bldg type'!AL24</f>
        <v>3.6894032663934047E-2</v>
      </c>
      <c r="AO224" s="129">
        <f>AO77*'Breakdown of cons by bldg type'!AM24</f>
        <v>5.7027401630179312E-3</v>
      </c>
    </row>
    <row r="225" spans="2:41" x14ac:dyDescent="0.25">
      <c r="C225" t="s">
        <v>52</v>
      </c>
      <c r="E225" s="1">
        <f>E224*E78/E77</f>
        <v>0.18401694955783668</v>
      </c>
      <c r="F225" s="1">
        <f t="shared" ref="F225:AI225" si="439">F224*F78/F77</f>
        <v>0.60108160431271163</v>
      </c>
      <c r="G225" s="1">
        <f t="shared" si="439"/>
        <v>0.11598125054838687</v>
      </c>
      <c r="H225" s="1">
        <f t="shared" si="439"/>
        <v>0.28815441355526478</v>
      </c>
      <c r="I225" s="1">
        <f t="shared" si="439"/>
        <v>6.5986455519811582E-2</v>
      </c>
      <c r="J225" s="1">
        <f t="shared" si="439"/>
        <v>0.19369368383744731</v>
      </c>
      <c r="K225" s="1">
        <f t="shared" si="439"/>
        <v>1.5311453266265704</v>
      </c>
      <c r="L225" s="1">
        <f t="shared" si="439"/>
        <v>0.37614244793129353</v>
      </c>
      <c r="M225" s="1">
        <f t="shared" si="439"/>
        <v>9.2406284501192534E-3</v>
      </c>
      <c r="N225" s="1">
        <f t="shared" si="439"/>
        <v>1.5422255166324008</v>
      </c>
      <c r="O225" s="1">
        <f t="shared" si="439"/>
        <v>0.29993339342083414</v>
      </c>
      <c r="P225" s="1">
        <f t="shared" si="439"/>
        <v>8.1076432711395086</v>
      </c>
      <c r="Q225" s="1">
        <f t="shared" si="439"/>
        <v>0.31617185290379313</v>
      </c>
      <c r="R225" s="1">
        <f t="shared" si="439"/>
        <v>6.5457126899458526E-2</v>
      </c>
      <c r="S225" s="1">
        <f t="shared" si="439"/>
        <v>0.14507404193852125</v>
      </c>
      <c r="T225" s="1">
        <f t="shared" si="439"/>
        <v>7.3565392549143557E-2</v>
      </c>
      <c r="U225" s="1">
        <f t="shared" si="439"/>
        <v>1.1897993640802794E-2</v>
      </c>
      <c r="V225" s="1">
        <f t="shared" si="439"/>
        <v>1.5337124570725018</v>
      </c>
      <c r="W225" s="1">
        <f t="shared" si="439"/>
        <v>3.4784228821727304E-3</v>
      </c>
      <c r="X225" s="1">
        <f t="shared" si="439"/>
        <v>6.5733528818068807E-2</v>
      </c>
      <c r="Y225" s="1">
        <f t="shared" si="439"/>
        <v>1.0436693851393914E-2</v>
      </c>
      <c r="Z225" s="1">
        <f t="shared" si="439"/>
        <v>1.4042256420155576E-2</v>
      </c>
      <c r="AA225" s="1">
        <f t="shared" si="439"/>
        <v>1.4661662434868996</v>
      </c>
      <c r="AB225" s="1">
        <f t="shared" si="439"/>
        <v>1.6631940522058626</v>
      </c>
      <c r="AC225" s="1">
        <f t="shared" si="439"/>
        <v>0.25257279441599756</v>
      </c>
      <c r="AD225" s="1">
        <f t="shared" si="439"/>
        <v>0.2402678596161916</v>
      </c>
      <c r="AE225" s="1">
        <f t="shared" si="439"/>
        <v>6.9600801540773582E-2</v>
      </c>
      <c r="AF225" s="1">
        <f t="shared" si="439"/>
        <v>0.85269651044235184</v>
      </c>
      <c r="AG225" s="1">
        <f t="shared" si="439"/>
        <v>2.2533644768270817E-2</v>
      </c>
      <c r="AH225" s="1">
        <f t="shared" si="439"/>
        <v>0.12763243980976452</v>
      </c>
      <c r="AI225" s="1">
        <f t="shared" si="439"/>
        <v>0.77194435908036307</v>
      </c>
      <c r="AJ225" s="1">
        <f t="shared" ref="AJ225:AO225" si="440">AJ224*AJ78/AJ77</f>
        <v>1.6905380390250479E-2</v>
      </c>
      <c r="AK225" s="1">
        <f t="shared" si="440"/>
        <v>3.0789900131668359E-3</v>
      </c>
      <c r="AL225" s="1">
        <f t="shared" si="440"/>
        <v>3.7537395295437158E-4</v>
      </c>
      <c r="AM225" s="1">
        <f t="shared" si="440"/>
        <v>1.6870082852594122E-2</v>
      </c>
      <c r="AN225" s="1">
        <f t="shared" si="440"/>
        <v>3.6837096278302221E-2</v>
      </c>
      <c r="AO225" s="1">
        <f t="shared" si="440"/>
        <v>5.7027401630179312E-3</v>
      </c>
    </row>
    <row r="226" spans="2:41" x14ac:dyDescent="0.25">
      <c r="C226" t="s">
        <v>76</v>
      </c>
      <c r="E226" s="1">
        <f>E224*E79/E77</f>
        <v>6.7732863720850345E-4</v>
      </c>
      <c r="F226" s="1">
        <f t="shared" ref="F226:AI226" si="441">F224*F79/F77</f>
        <v>2.553897099994405E-3</v>
      </c>
      <c r="G226" s="1">
        <f t="shared" si="441"/>
        <v>0</v>
      </c>
      <c r="H226" s="1">
        <f t="shared" si="441"/>
        <v>3.4848112281589589E-4</v>
      </c>
      <c r="I226" s="1">
        <f t="shared" si="441"/>
        <v>0</v>
      </c>
      <c r="J226" s="1">
        <f t="shared" si="441"/>
        <v>5.799665088006416E-4</v>
      </c>
      <c r="K226" s="1">
        <f t="shared" si="441"/>
        <v>5.2940973180147059E-3</v>
      </c>
      <c r="L226" s="1">
        <f t="shared" si="441"/>
        <v>7.3773711002193213E-4</v>
      </c>
      <c r="M226" s="1">
        <f t="shared" si="441"/>
        <v>0</v>
      </c>
      <c r="N226" s="1">
        <f t="shared" si="441"/>
        <v>4.8151419122329283E-3</v>
      </c>
      <c r="O226" s="1">
        <f t="shared" si="441"/>
        <v>0</v>
      </c>
      <c r="P226" s="1">
        <f t="shared" si="441"/>
        <v>2.2705236447012861E-2</v>
      </c>
      <c r="Q226" s="1">
        <f t="shared" si="441"/>
        <v>1.973263622967236E-4</v>
      </c>
      <c r="R226" s="1">
        <f t="shared" si="441"/>
        <v>1.0364455732735361E-4</v>
      </c>
      <c r="S226" s="1">
        <f t="shared" si="441"/>
        <v>6.2297378476694931E-4</v>
      </c>
      <c r="T226" s="1">
        <f t="shared" si="441"/>
        <v>2.5053052808038986E-4</v>
      </c>
      <c r="U226" s="1">
        <f t="shared" si="441"/>
        <v>0</v>
      </c>
      <c r="V226" s="1">
        <f t="shared" si="441"/>
        <v>4.5910294376363212E-3</v>
      </c>
      <c r="W226" s="1">
        <f t="shared" si="441"/>
        <v>0</v>
      </c>
      <c r="X226" s="1">
        <f t="shared" si="441"/>
        <v>4.1726348782822261E-4</v>
      </c>
      <c r="Y226" s="1">
        <f t="shared" si="441"/>
        <v>0</v>
      </c>
      <c r="Z226" s="1">
        <f t="shared" si="441"/>
        <v>0</v>
      </c>
      <c r="AA226" s="1">
        <f t="shared" si="441"/>
        <v>1.1290876740356644E-2</v>
      </c>
      <c r="AB226" s="1">
        <f t="shared" si="441"/>
        <v>6.4461940180901182E-5</v>
      </c>
      <c r="AC226" s="1">
        <f t="shared" si="441"/>
        <v>7.6256569160941274E-4</v>
      </c>
      <c r="AD226" s="1">
        <f t="shared" si="441"/>
        <v>1.206083297661433E-3</v>
      </c>
      <c r="AE226" s="1">
        <f t="shared" si="441"/>
        <v>8.8078419130528318E-5</v>
      </c>
      <c r="AF226" s="1">
        <f t="shared" si="441"/>
        <v>0</v>
      </c>
      <c r="AG226" s="1">
        <f t="shared" si="441"/>
        <v>0</v>
      </c>
      <c r="AH226" s="1">
        <f t="shared" si="441"/>
        <v>3.2596739516272977E-4</v>
      </c>
      <c r="AI226" s="1">
        <f t="shared" si="441"/>
        <v>4.3220800349557161E-3</v>
      </c>
      <c r="AJ226" s="1">
        <f t="shared" ref="AJ226:AO226" si="442">AJ224*AJ79/AJ77</f>
        <v>0</v>
      </c>
      <c r="AK226" s="1">
        <f t="shared" si="442"/>
        <v>0</v>
      </c>
      <c r="AL226" s="1">
        <f t="shared" si="442"/>
        <v>0</v>
      </c>
      <c r="AM226" s="1">
        <f t="shared" si="442"/>
        <v>1.256180598606255E-6</v>
      </c>
      <c r="AN226" s="1">
        <f t="shared" si="442"/>
        <v>5.6936385631828511E-5</v>
      </c>
      <c r="AO226" s="1">
        <f t="shared" si="442"/>
        <v>0</v>
      </c>
    </row>
    <row r="227" spans="2:41" x14ac:dyDescent="0.25">
      <c r="B227" t="s">
        <v>77</v>
      </c>
      <c r="C227" s="36" t="s">
        <v>193</v>
      </c>
      <c r="E227" s="129">
        <f>E80*'Breakdown of cons by bldg type'!C40</f>
        <v>1.2047663415335055</v>
      </c>
      <c r="F227" s="129">
        <f>F80*'Breakdown of cons by bldg type'!D40</f>
        <v>1.863637730977646</v>
      </c>
      <c r="G227" s="129">
        <f>G80*'Breakdown of cons by bldg type'!E40</f>
        <v>0.54207054192585535</v>
      </c>
      <c r="H227" s="129">
        <f>H80*'Breakdown of cons by bldg type'!F40</f>
        <v>1.2933531295326501</v>
      </c>
      <c r="I227" s="129">
        <f>I80*'Breakdown of cons by bldg type'!G40</f>
        <v>5.1475531503870055E-2</v>
      </c>
      <c r="J227" s="129">
        <f>J80*'Breakdown of cons by bldg type'!H40</f>
        <v>1.233670365112433</v>
      </c>
      <c r="K227" s="129">
        <f>K80*'Breakdown of cons by bldg type'!I40</f>
        <v>11.373102754247897</v>
      </c>
      <c r="L227" s="129">
        <f>L80*'Breakdown of cons by bldg type'!J40</f>
        <v>1.9242895172073435</v>
      </c>
      <c r="M227" s="129">
        <f>M80*'Breakdown of cons by bldg type'!K40</f>
        <v>0.39104907976653569</v>
      </c>
      <c r="N227" s="129">
        <f>N80*'Breakdown of cons by bldg type'!L40</f>
        <v>2.3159047620449291</v>
      </c>
      <c r="O227" s="129">
        <f>O80*'Breakdown of cons by bldg type'!M40</f>
        <v>1.8215335080593591</v>
      </c>
      <c r="P227" s="129">
        <f>P80*'Breakdown of cons by bldg type'!N40</f>
        <v>10.987582377409485</v>
      </c>
      <c r="Q227" s="129">
        <f>Q80*'Breakdown of cons by bldg type'!O40</f>
        <v>0.55183520494949378</v>
      </c>
      <c r="R227" s="129">
        <f>R80*'Breakdown of cons by bldg type'!P40</f>
        <v>0.20440189685173701</v>
      </c>
      <c r="S227" s="129">
        <f>S80*'Breakdown of cons by bldg type'!Q40</f>
        <v>1.1795954207229091</v>
      </c>
      <c r="T227" s="129">
        <f>T80*'Breakdown of cons by bldg type'!R40</f>
        <v>0.48506791959281265</v>
      </c>
      <c r="U227" s="129">
        <f>U80*'Breakdown of cons by bldg type'!S40</f>
        <v>5.7228212774350216E-2</v>
      </c>
      <c r="V227" s="129">
        <f>V80*'Breakdown of cons by bldg type'!T40</f>
        <v>3.7283928364149896</v>
      </c>
      <c r="W227" s="129">
        <f>W80*'Breakdown of cons by bldg type'!U40</f>
        <v>0.35811314573773295</v>
      </c>
      <c r="X227" s="129">
        <f>X80*'Breakdown of cons by bldg type'!V40</f>
        <v>7.8286067464241216E-2</v>
      </c>
      <c r="Y227" s="129">
        <f>Y80*'Breakdown of cons by bldg type'!W40</f>
        <v>0.31452190885347381</v>
      </c>
      <c r="Z227" s="129">
        <f>Z80*'Breakdown of cons by bldg type'!X40</f>
        <v>2.1785955363524217E-2</v>
      </c>
      <c r="AA227" s="129">
        <f>AA80*'Breakdown of cons by bldg type'!Y40</f>
        <v>2.8812940277984369</v>
      </c>
      <c r="AB227" s="129">
        <f>AB80*'Breakdown of cons by bldg type'!Z40</f>
        <v>3.114408313643938</v>
      </c>
      <c r="AC227" s="129">
        <f>AC80*'Breakdown of cons by bldg type'!AA40</f>
        <v>4.9436038763155956</v>
      </c>
      <c r="AD227" s="129">
        <f>AD80*'Breakdown of cons by bldg type'!AB40</f>
        <v>0.41577389301189116</v>
      </c>
      <c r="AE227" s="129">
        <f>AE80*'Breakdown of cons by bldg type'!AC40</f>
        <v>1.3014216766143545</v>
      </c>
      <c r="AF227" s="129">
        <f>AF80*'Breakdown of cons by bldg type'!AD40</f>
        <v>3.1313268776936449</v>
      </c>
      <c r="AG227" s="129">
        <f>AG80*'Breakdown of cons by bldg type'!AE40</f>
        <v>0.12602494279163204</v>
      </c>
      <c r="AH227" s="129">
        <f>AH80*'Breakdown of cons by bldg type'!AF40</f>
        <v>0.6496899898289743</v>
      </c>
      <c r="AI227" s="129">
        <f>AI80*'Breakdown of cons by bldg type'!AG40</f>
        <v>6.4138253597089134</v>
      </c>
      <c r="AJ227" s="129">
        <f>AJ80*'Breakdown of cons by bldg type'!AH40</f>
        <v>4.573357075791027E-2</v>
      </c>
      <c r="AK227" s="129">
        <f>AK80*'Breakdown of cons by bldg type'!AI40</f>
        <v>4.1599780218101248E-2</v>
      </c>
      <c r="AL227" s="129">
        <f>AL80*'Breakdown of cons by bldg type'!AJ40</f>
        <v>4.700965685240548E-4</v>
      </c>
      <c r="AM227" s="129">
        <f>AM80*'Breakdown of cons by bldg type'!AK40</f>
        <v>5.4555527261876569E-2</v>
      </c>
      <c r="AN227" s="129">
        <f>AN80*'Breakdown of cons by bldg type'!AL40</f>
        <v>0.15491810541743437</v>
      </c>
      <c r="AO227" s="129">
        <f>AO80*'Breakdown of cons by bldg type'!AM40</f>
        <v>2.3786331746058115E-2</v>
      </c>
    </row>
    <row r="228" spans="2:41" x14ac:dyDescent="0.25">
      <c r="C228" t="s">
        <v>63</v>
      </c>
      <c r="E228" s="1">
        <f>E227*E81/E80</f>
        <v>3.5858603878278286E-2</v>
      </c>
      <c r="F228" s="1">
        <f t="shared" ref="F228:AI228" si="443">F227*F81/F80</f>
        <v>6.3910154890699938E-4</v>
      </c>
      <c r="G228" s="1">
        <f t="shared" si="443"/>
        <v>4.0062347820016171E-3</v>
      </c>
      <c r="H228" s="1">
        <f t="shared" si="443"/>
        <v>0.15560337563149337</v>
      </c>
      <c r="I228" s="1">
        <f t="shared" si="443"/>
        <v>1.1095729508710918E-3</v>
      </c>
      <c r="J228" s="1">
        <f t="shared" si="443"/>
        <v>1.9582626099499574E-2</v>
      </c>
      <c r="K228" s="1">
        <f t="shared" si="443"/>
        <v>0</v>
      </c>
      <c r="L228" s="1">
        <f t="shared" si="443"/>
        <v>3.4781802706184702E-2</v>
      </c>
      <c r="M228" s="1">
        <f t="shared" si="443"/>
        <v>1.913410011528149E-2</v>
      </c>
      <c r="N228" s="1">
        <f t="shared" si="443"/>
        <v>1.6995902177338859E-2</v>
      </c>
      <c r="O228" s="1">
        <f t="shared" si="443"/>
        <v>9.2486862177233023E-2</v>
      </c>
      <c r="P228" s="1">
        <f t="shared" si="443"/>
        <v>0.31915842218158247</v>
      </c>
      <c r="Q228" s="1">
        <f t="shared" si="443"/>
        <v>0</v>
      </c>
      <c r="R228" s="1">
        <f t="shared" si="443"/>
        <v>5.6493146773135036E-4</v>
      </c>
      <c r="S228" s="1">
        <f t="shared" si="443"/>
        <v>5.6831235280672361E-2</v>
      </c>
      <c r="T228" s="1">
        <f t="shared" si="443"/>
        <v>3.6057722272721652E-3</v>
      </c>
      <c r="U228" s="1">
        <f t="shared" si="443"/>
        <v>0</v>
      </c>
      <c r="V228" s="1">
        <f t="shared" si="443"/>
        <v>0</v>
      </c>
      <c r="W228" s="1">
        <f t="shared" si="443"/>
        <v>1.4225723710128715E-2</v>
      </c>
      <c r="X228" s="1">
        <f t="shared" si="443"/>
        <v>0</v>
      </c>
      <c r="Y228" s="1">
        <f t="shared" si="443"/>
        <v>4.5471850283755368E-2</v>
      </c>
      <c r="Z228" s="1">
        <f t="shared" si="443"/>
        <v>0</v>
      </c>
      <c r="AA228" s="1">
        <f t="shared" si="443"/>
        <v>5.1639959897495985E-3</v>
      </c>
      <c r="AB228" s="1">
        <f t="shared" si="443"/>
        <v>3.4486278846656018E-2</v>
      </c>
      <c r="AC228" s="1">
        <f t="shared" si="443"/>
        <v>8.3921751563027239E-2</v>
      </c>
      <c r="AD228" s="1">
        <f t="shared" si="443"/>
        <v>0</v>
      </c>
      <c r="AE228" s="1">
        <f t="shared" si="443"/>
        <v>0</v>
      </c>
      <c r="AF228" s="1">
        <f t="shared" si="443"/>
        <v>4.5119292334433653E-2</v>
      </c>
      <c r="AG228" s="1">
        <f t="shared" si="443"/>
        <v>0</v>
      </c>
      <c r="AH228" s="1">
        <f t="shared" si="443"/>
        <v>7.2889582175543971E-3</v>
      </c>
      <c r="AI228" s="1">
        <f t="shared" si="443"/>
        <v>1.4611318872006094E-2</v>
      </c>
      <c r="AJ228" s="1">
        <f t="shared" ref="AJ228:AO228" si="444">AJ227*AJ81/AJ80</f>
        <v>2.7320921978884198E-3</v>
      </c>
      <c r="AK228" s="1">
        <f t="shared" si="444"/>
        <v>0</v>
      </c>
      <c r="AL228" s="1">
        <f t="shared" si="444"/>
        <v>0</v>
      </c>
      <c r="AM228" s="1">
        <f t="shared" si="444"/>
        <v>2.484550868773651E-3</v>
      </c>
      <c r="AN228" s="1">
        <f t="shared" si="444"/>
        <v>3.4592258155430001E-3</v>
      </c>
      <c r="AO228" s="1">
        <f t="shared" si="444"/>
        <v>1.1007300057332234E-3</v>
      </c>
    </row>
    <row r="229" spans="2:41" x14ac:dyDescent="0.25">
      <c r="C229" t="s">
        <v>67</v>
      </c>
      <c r="E229" s="1">
        <f>E227*E82/E80</f>
        <v>0.35516569596488179</v>
      </c>
      <c r="F229" s="1">
        <f t="shared" ref="F229:AI229" si="445">F227*F82/F80</f>
        <v>9.3492449374387721E-2</v>
      </c>
      <c r="G229" s="1">
        <f t="shared" si="445"/>
        <v>8.6110070384195006E-2</v>
      </c>
      <c r="H229" s="1">
        <f t="shared" si="445"/>
        <v>7.2595799286392829E-2</v>
      </c>
      <c r="I229" s="1">
        <f t="shared" si="445"/>
        <v>0</v>
      </c>
      <c r="J229" s="1">
        <f t="shared" si="445"/>
        <v>0.32814273583181969</v>
      </c>
      <c r="K229" s="1">
        <f t="shared" si="445"/>
        <v>2.476943711742865</v>
      </c>
      <c r="L229" s="1">
        <f t="shared" si="445"/>
        <v>0.75802494823783706</v>
      </c>
      <c r="M229" s="1">
        <f t="shared" si="445"/>
        <v>0.15592383070500523</v>
      </c>
      <c r="N229" s="1">
        <f t="shared" si="445"/>
        <v>0</v>
      </c>
      <c r="O229" s="1">
        <f t="shared" si="445"/>
        <v>0.72861225073373537</v>
      </c>
      <c r="P229" s="1">
        <f t="shared" si="445"/>
        <v>1.1270052306103926</v>
      </c>
      <c r="Q229" s="1">
        <f t="shared" si="445"/>
        <v>0</v>
      </c>
      <c r="R229" s="1">
        <f t="shared" si="445"/>
        <v>1.5436101072303123E-2</v>
      </c>
      <c r="S229" s="1">
        <f t="shared" si="445"/>
        <v>0.16461782210130094</v>
      </c>
      <c r="T229" s="1">
        <f t="shared" si="445"/>
        <v>0</v>
      </c>
      <c r="U229" s="1">
        <f t="shared" si="445"/>
        <v>3.8789250398133031E-2</v>
      </c>
      <c r="V229" s="1">
        <f t="shared" si="445"/>
        <v>2.6865898004088007E-2</v>
      </c>
      <c r="W229" s="1">
        <f t="shared" si="445"/>
        <v>0.21486758719308735</v>
      </c>
      <c r="X229" s="1">
        <f t="shared" si="445"/>
        <v>2.1137568489852782E-2</v>
      </c>
      <c r="Y229" s="1">
        <f t="shared" si="445"/>
        <v>0.12529313442270684</v>
      </c>
      <c r="Z229" s="1">
        <f t="shared" si="445"/>
        <v>0</v>
      </c>
      <c r="AA229" s="1">
        <f t="shared" si="445"/>
        <v>0.48385391875171657</v>
      </c>
      <c r="AB229" s="1">
        <f t="shared" si="445"/>
        <v>0.225940933028593</v>
      </c>
      <c r="AC229" s="1">
        <f t="shared" si="445"/>
        <v>0.65931298798380067</v>
      </c>
      <c r="AD229" s="1">
        <f t="shared" si="445"/>
        <v>4.0629157024651974E-3</v>
      </c>
      <c r="AE229" s="1">
        <f t="shared" si="445"/>
        <v>0.26782009867250856</v>
      </c>
      <c r="AF229" s="1">
        <f t="shared" si="445"/>
        <v>1.2489879967916695</v>
      </c>
      <c r="AG229" s="1">
        <f t="shared" si="445"/>
        <v>1.2727353971100117E-2</v>
      </c>
      <c r="AH229" s="1">
        <f t="shared" si="445"/>
        <v>0.18797873852676963</v>
      </c>
      <c r="AI229" s="1">
        <f t="shared" si="445"/>
        <v>0.21540024676229189</v>
      </c>
      <c r="AJ229" s="1">
        <f t="shared" ref="AJ229:AO229" si="446">AJ227*AJ82/AJ80</f>
        <v>0</v>
      </c>
      <c r="AK229" s="1">
        <f t="shared" si="446"/>
        <v>2.0392459261263474E-2</v>
      </c>
      <c r="AL229" s="1">
        <f t="shared" si="446"/>
        <v>0</v>
      </c>
      <c r="AM229" s="1">
        <f t="shared" si="446"/>
        <v>4.4464105412050361E-3</v>
      </c>
      <c r="AN229" s="1">
        <f t="shared" si="446"/>
        <v>3.1312520471825554E-2</v>
      </c>
      <c r="AO229" s="1">
        <f t="shared" si="446"/>
        <v>6.4452556468843627E-4</v>
      </c>
    </row>
    <row r="230" spans="2:41" x14ac:dyDescent="0.25">
      <c r="C230" t="s">
        <v>52</v>
      </c>
      <c r="E230" s="1">
        <f>E227*E83/E80</f>
        <v>0.11718489822706619</v>
      </c>
      <c r="F230" s="1">
        <f t="shared" ref="F230:AI230" si="447">F227*F83/F80</f>
        <v>0.24166292170646386</v>
      </c>
      <c r="G230" s="1">
        <f t="shared" si="447"/>
        <v>0.31388388458774152</v>
      </c>
      <c r="H230" s="1">
        <f t="shared" si="447"/>
        <v>0.12268300192827442</v>
      </c>
      <c r="I230" s="1">
        <f t="shared" si="447"/>
        <v>1.9204322396990527E-2</v>
      </c>
      <c r="J230" s="1">
        <f t="shared" si="447"/>
        <v>0.27129448640984394</v>
      </c>
      <c r="K230" s="1">
        <f t="shared" si="447"/>
        <v>0.65189181988000056</v>
      </c>
      <c r="L230" s="1">
        <f t="shared" si="447"/>
        <v>0.54289770580187657</v>
      </c>
      <c r="M230" s="1">
        <f t="shared" si="447"/>
        <v>0.13217677408214498</v>
      </c>
      <c r="N230" s="1">
        <f t="shared" si="447"/>
        <v>1.2200497536182651</v>
      </c>
      <c r="O230" s="1">
        <f t="shared" si="447"/>
        <v>0.80049651002699718</v>
      </c>
      <c r="P230" s="1">
        <f t="shared" si="447"/>
        <v>3.4065837839920632</v>
      </c>
      <c r="Q230" s="1">
        <f t="shared" si="447"/>
        <v>0.3959552919006934</v>
      </c>
      <c r="R230" s="1">
        <f t="shared" si="447"/>
        <v>8.7036746810382218E-2</v>
      </c>
      <c r="S230" s="1">
        <f t="shared" si="447"/>
        <v>0.20987493755238515</v>
      </c>
      <c r="T230" s="1">
        <f t="shared" si="447"/>
        <v>0.10498931203448682</v>
      </c>
      <c r="U230" s="1">
        <f t="shared" si="447"/>
        <v>1.7172731997578301E-2</v>
      </c>
      <c r="V230" s="1">
        <f t="shared" si="447"/>
        <v>0.94147577998458309</v>
      </c>
      <c r="W230" s="1">
        <f t="shared" si="447"/>
        <v>5.7838072113096238E-2</v>
      </c>
      <c r="X230" s="1">
        <f t="shared" si="447"/>
        <v>6.1376012672358987E-3</v>
      </c>
      <c r="Y230" s="1">
        <f t="shared" si="447"/>
        <v>4.5932123356823139E-2</v>
      </c>
      <c r="Z230" s="1">
        <f t="shared" si="447"/>
        <v>1.9242875644929467E-2</v>
      </c>
      <c r="AA230" s="1">
        <f t="shared" si="447"/>
        <v>0.48253461942046638</v>
      </c>
      <c r="AB230" s="1">
        <f t="shared" si="447"/>
        <v>2.4005379882326441</v>
      </c>
      <c r="AC230" s="1">
        <f t="shared" si="447"/>
        <v>1.4168626253578238</v>
      </c>
      <c r="AD230" s="1">
        <f t="shared" si="447"/>
        <v>0.19742519362016436</v>
      </c>
      <c r="AE230" s="1">
        <f t="shared" si="447"/>
        <v>0.17387651746586666</v>
      </c>
      <c r="AF230" s="1">
        <f t="shared" si="447"/>
        <v>0.78288185273877597</v>
      </c>
      <c r="AG230" s="1">
        <f t="shared" si="447"/>
        <v>2.804412898362767E-2</v>
      </c>
      <c r="AH230" s="1">
        <f t="shared" si="447"/>
        <v>0.11335471477012175</v>
      </c>
      <c r="AI230" s="1">
        <f t="shared" si="447"/>
        <v>2.3604812651033558</v>
      </c>
      <c r="AJ230" s="1">
        <f t="shared" ref="AJ230:AO230" si="448">AJ227*AJ83/AJ80</f>
        <v>2.1171317957739629E-2</v>
      </c>
      <c r="AK230" s="1">
        <f t="shared" si="448"/>
        <v>4.0940580025658618E-3</v>
      </c>
      <c r="AL230" s="1">
        <f t="shared" si="448"/>
        <v>4.700965685240548E-4</v>
      </c>
      <c r="AM230" s="1">
        <f t="shared" si="448"/>
        <v>2.2431738138563972E-2</v>
      </c>
      <c r="AN230" s="1">
        <f t="shared" si="448"/>
        <v>4.8981389405143391E-2</v>
      </c>
      <c r="AO230" s="1">
        <f t="shared" si="448"/>
        <v>7.5827946505561562E-3</v>
      </c>
    </row>
    <row r="231" spans="2:41" x14ac:dyDescent="0.25">
      <c r="C231" t="s">
        <v>76</v>
      </c>
      <c r="E231" s="1">
        <f>E227*E84/E80</f>
        <v>0.18937239686588517</v>
      </c>
      <c r="F231" s="1">
        <f t="shared" ref="F231:AI231" si="449">F227*F84/F80</f>
        <v>0.44815341807014214</v>
      </c>
      <c r="G231" s="1">
        <f t="shared" si="449"/>
        <v>8.071408551141844E-2</v>
      </c>
      <c r="H231" s="1">
        <f t="shared" si="449"/>
        <v>0.18085558849155844</v>
      </c>
      <c r="I231" s="1">
        <f t="shared" si="449"/>
        <v>0</v>
      </c>
      <c r="J231" s="1">
        <f t="shared" si="449"/>
        <v>0.58766343645972108</v>
      </c>
      <c r="K231" s="1">
        <f t="shared" si="449"/>
        <v>2.7475436208547945</v>
      </c>
      <c r="L231" s="1">
        <f t="shared" si="449"/>
        <v>0.45216908238144221</v>
      </c>
      <c r="M231" s="1">
        <f t="shared" si="449"/>
        <v>3.3538265987132714E-2</v>
      </c>
      <c r="N231" s="1">
        <f t="shared" si="449"/>
        <v>0.41934228873075213</v>
      </c>
      <c r="O231" s="1">
        <f t="shared" si="449"/>
        <v>2.5750891000446627E-2</v>
      </c>
      <c r="P231" s="1">
        <f t="shared" si="449"/>
        <v>3.4562560557584945</v>
      </c>
      <c r="Q231" s="1">
        <f t="shared" si="449"/>
        <v>6.5605877563285578E-2</v>
      </c>
      <c r="R231" s="1">
        <f t="shared" si="449"/>
        <v>6.9718983081732702E-2</v>
      </c>
      <c r="S231" s="1">
        <f t="shared" si="449"/>
        <v>0.7367623600286517</v>
      </c>
      <c r="T231" s="1">
        <f t="shared" si="449"/>
        <v>0.1341662362650646</v>
      </c>
      <c r="U231" s="1">
        <f t="shared" si="449"/>
        <v>0</v>
      </c>
      <c r="V231" s="1">
        <f t="shared" si="449"/>
        <v>2.1481195695971467</v>
      </c>
      <c r="W231" s="1">
        <f t="shared" si="449"/>
        <v>5.8763841566368664E-2</v>
      </c>
      <c r="X231" s="1">
        <f t="shared" si="449"/>
        <v>1.045894295033542E-2</v>
      </c>
      <c r="Y231" s="1">
        <f t="shared" si="449"/>
        <v>6.6710554414579987E-2</v>
      </c>
      <c r="Z231" s="1">
        <f t="shared" si="449"/>
        <v>0</v>
      </c>
      <c r="AA231" s="1">
        <f t="shared" si="449"/>
        <v>1.5687097286341143</v>
      </c>
      <c r="AB231" s="1">
        <f t="shared" si="449"/>
        <v>3.9509597584509448E-2</v>
      </c>
      <c r="AC231" s="1">
        <f t="shared" si="449"/>
        <v>1.7570003308085305</v>
      </c>
      <c r="AD231" s="1">
        <f t="shared" si="449"/>
        <v>8.4402920078771135E-2</v>
      </c>
      <c r="AE231" s="1">
        <f t="shared" si="449"/>
        <v>0.80916253543376315</v>
      </c>
      <c r="AF231" s="1">
        <f t="shared" si="449"/>
        <v>1.3335577136072719E-2</v>
      </c>
      <c r="AG231" s="1">
        <f t="shared" si="449"/>
        <v>7.1930158731390642E-3</v>
      </c>
      <c r="AH231" s="1">
        <f t="shared" si="449"/>
        <v>0.2319442804865586</v>
      </c>
      <c r="AI231" s="1">
        <f t="shared" si="449"/>
        <v>3.3369036266564782</v>
      </c>
      <c r="AJ231" s="1">
        <f t="shared" ref="AJ231:AO231" si="450">AJ227*AJ84/AJ80</f>
        <v>0</v>
      </c>
      <c r="AK231" s="1">
        <f t="shared" si="450"/>
        <v>0</v>
      </c>
      <c r="AL231" s="1">
        <f t="shared" si="450"/>
        <v>0</v>
      </c>
      <c r="AM231" s="1">
        <f t="shared" si="450"/>
        <v>8.4499983559403529E-4</v>
      </c>
      <c r="AN231" s="1">
        <f t="shared" si="450"/>
        <v>3.829961754829965E-2</v>
      </c>
      <c r="AO231" s="1">
        <f t="shared" si="450"/>
        <v>0</v>
      </c>
    </row>
    <row r="232" spans="2:41" x14ac:dyDescent="0.25">
      <c r="C232" t="s">
        <v>75</v>
      </c>
      <c r="E232" s="1">
        <f>E227*E85/E80</f>
        <v>0.19033269501768507</v>
      </c>
      <c r="F232" s="1">
        <f t="shared" ref="F232:AI232" si="451">F227*F85/F80</f>
        <v>0.87747629779685232</v>
      </c>
      <c r="G232" s="1">
        <f t="shared" si="451"/>
        <v>3.0223470237005012E-2</v>
      </c>
      <c r="H232" s="1">
        <f t="shared" si="451"/>
        <v>0.73365192939887736</v>
      </c>
      <c r="I232" s="1">
        <f t="shared" si="451"/>
        <v>1.0384145402629441E-2</v>
      </c>
      <c r="J232" s="1">
        <f t="shared" si="451"/>
        <v>1.7425683356558939E-2</v>
      </c>
      <c r="K232" s="1">
        <f t="shared" si="451"/>
        <v>5.0991381486245722</v>
      </c>
      <c r="L232" s="1">
        <f t="shared" si="451"/>
        <v>0.1071884857202495</v>
      </c>
      <c r="M232" s="1">
        <f t="shared" si="451"/>
        <v>4.9035799129942804E-2</v>
      </c>
      <c r="N232" s="1">
        <f t="shared" si="451"/>
        <v>0.41510666905169569</v>
      </c>
      <c r="O232" s="1">
        <f t="shared" si="451"/>
        <v>0.17418388239792432</v>
      </c>
      <c r="P232" s="1">
        <f t="shared" si="451"/>
        <v>1.8686814135063694</v>
      </c>
      <c r="Q232" s="1">
        <f t="shared" si="451"/>
        <v>7.1943594299189798E-2</v>
      </c>
      <c r="R232" s="1">
        <f t="shared" si="451"/>
        <v>2.8329691729731796E-2</v>
      </c>
      <c r="S232" s="1">
        <f t="shared" si="451"/>
        <v>0</v>
      </c>
      <c r="T232" s="1">
        <f t="shared" si="451"/>
        <v>0.23799040226913579</v>
      </c>
      <c r="U232" s="1">
        <f t="shared" si="451"/>
        <v>0</v>
      </c>
      <c r="V232" s="1">
        <f t="shared" si="451"/>
        <v>8.2370278075800302E-2</v>
      </c>
      <c r="W232" s="1">
        <f t="shared" si="451"/>
        <v>1.2417821071867823E-2</v>
      </c>
      <c r="X232" s="1">
        <f t="shared" si="451"/>
        <v>2.4894791305560944E-2</v>
      </c>
      <c r="Y232" s="1">
        <f t="shared" si="451"/>
        <v>2.9825232846616562E-2</v>
      </c>
      <c r="Z232" s="1">
        <f t="shared" si="451"/>
        <v>0</v>
      </c>
      <c r="AA232" s="1">
        <f t="shared" si="451"/>
        <v>0.27443915334024466</v>
      </c>
      <c r="AB232" s="1">
        <f t="shared" si="451"/>
        <v>0.40377614617506302</v>
      </c>
      <c r="AC232" s="1">
        <f t="shared" si="451"/>
        <v>0.48632070544978928</v>
      </c>
      <c r="AD232" s="1">
        <f t="shared" si="451"/>
        <v>6.4788357420930073E-2</v>
      </c>
      <c r="AE232" s="1">
        <f t="shared" si="451"/>
        <v>3.9274242786524957E-2</v>
      </c>
      <c r="AF232" s="1">
        <f t="shared" si="451"/>
        <v>1.0321389342831755</v>
      </c>
      <c r="AG232" s="1">
        <f t="shared" si="451"/>
        <v>5.2855523721885199E-2</v>
      </c>
      <c r="AH232" s="1">
        <f t="shared" si="451"/>
        <v>2.9055799727672093E-2</v>
      </c>
      <c r="AI232" s="1">
        <f t="shared" si="451"/>
        <v>0.4864466391579938</v>
      </c>
      <c r="AJ232" s="1">
        <f t="shared" ref="AJ232:AO232" si="452">AJ227*AJ85/AJ80</f>
        <v>2.9369134923721836E-3</v>
      </c>
      <c r="AK232" s="1">
        <f t="shared" si="452"/>
        <v>1.7113262954271905E-2</v>
      </c>
      <c r="AL232" s="1">
        <f t="shared" si="452"/>
        <v>0</v>
      </c>
      <c r="AM232" s="1">
        <f t="shared" si="452"/>
        <v>2.2819459239111592E-2</v>
      </c>
      <c r="AN232" s="1">
        <f t="shared" si="452"/>
        <v>3.132066643509096E-2</v>
      </c>
      <c r="AO232" s="1">
        <f t="shared" si="452"/>
        <v>1.0476962806968158E-2</v>
      </c>
    </row>
    <row r="233" spans="2:41" x14ac:dyDescent="0.25">
      <c r="C233" t="s">
        <v>51</v>
      </c>
      <c r="E233" s="1">
        <f>E227*E86/E80</f>
        <v>1.9242993814128764E-2</v>
      </c>
      <c r="F233" s="1">
        <f t="shared" ref="F233:AI233" si="453">F227*F86/F80</f>
        <v>0.19697743546255692</v>
      </c>
      <c r="G233" s="1">
        <f t="shared" si="453"/>
        <v>8.2466041649746444E-3</v>
      </c>
      <c r="H233" s="1">
        <f t="shared" si="453"/>
        <v>0</v>
      </c>
      <c r="I233" s="1">
        <f t="shared" si="453"/>
        <v>0</v>
      </c>
      <c r="J233" s="1">
        <f t="shared" si="453"/>
        <v>0</v>
      </c>
      <c r="K233" s="1">
        <f t="shared" si="453"/>
        <v>0.32743564813588782</v>
      </c>
      <c r="L233" s="1">
        <f t="shared" si="453"/>
        <v>8.8638121794217175E-3</v>
      </c>
      <c r="M233" s="1">
        <f t="shared" si="453"/>
        <v>1.2401944980276595E-3</v>
      </c>
      <c r="N233" s="1">
        <f t="shared" si="453"/>
        <v>0.17914029673146364</v>
      </c>
      <c r="O233" s="1">
        <f t="shared" si="453"/>
        <v>0</v>
      </c>
      <c r="P233" s="1">
        <f t="shared" si="453"/>
        <v>0.71151484283878008</v>
      </c>
      <c r="Q233" s="1">
        <f t="shared" si="453"/>
        <v>1.0007903959955412E-2</v>
      </c>
      <c r="R233" s="1">
        <f t="shared" si="453"/>
        <v>3.3153971455581791E-3</v>
      </c>
      <c r="S233" s="1">
        <f t="shared" si="453"/>
        <v>1.0673371172350142E-2</v>
      </c>
      <c r="T233" s="1">
        <f t="shared" si="453"/>
        <v>3.6160998242272622E-3</v>
      </c>
      <c r="U233" s="1">
        <f t="shared" si="453"/>
        <v>1.2662303786388832E-3</v>
      </c>
      <c r="V233" s="1">
        <f t="shared" si="453"/>
        <v>0.46849141751197476</v>
      </c>
      <c r="W233" s="1">
        <f t="shared" si="453"/>
        <v>0</v>
      </c>
      <c r="X233" s="1">
        <f t="shared" si="453"/>
        <v>1.5657213492848245E-2</v>
      </c>
      <c r="Y233" s="1">
        <f t="shared" si="453"/>
        <v>1.2891261376500006E-3</v>
      </c>
      <c r="Z233" s="1">
        <f t="shared" si="453"/>
        <v>2.5430797185947498E-3</v>
      </c>
      <c r="AA233" s="1">
        <f t="shared" si="453"/>
        <v>4.7344235929436186E-2</v>
      </c>
      <c r="AB233" s="1">
        <f t="shared" si="453"/>
        <v>1.0157369776472781E-2</v>
      </c>
      <c r="AC233" s="1">
        <f t="shared" si="453"/>
        <v>4.8932520263759889E-2</v>
      </c>
      <c r="AD233" s="1">
        <f t="shared" si="453"/>
        <v>1.2009302574755999E-2</v>
      </c>
      <c r="AE233" s="1">
        <f t="shared" si="453"/>
        <v>1.0931085371504362E-2</v>
      </c>
      <c r="AF233" s="1">
        <f t="shared" si="453"/>
        <v>8.8638006545216329E-3</v>
      </c>
      <c r="AG233" s="1">
        <f t="shared" si="453"/>
        <v>2.5204897469731161E-2</v>
      </c>
      <c r="AH233" s="1">
        <f t="shared" si="453"/>
        <v>9.8965755386664668E-3</v>
      </c>
      <c r="AI233" s="1">
        <f t="shared" si="453"/>
        <v>0</v>
      </c>
      <c r="AJ233" s="1">
        <f t="shared" ref="AJ233:AO233" si="454">AJ227*AJ86/AJ80</f>
        <v>5.5042483224392461E-3</v>
      </c>
      <c r="AK233" s="1">
        <f t="shared" si="454"/>
        <v>0</v>
      </c>
      <c r="AL233" s="1">
        <f t="shared" si="454"/>
        <v>0</v>
      </c>
      <c r="AM233" s="1">
        <f t="shared" si="454"/>
        <v>1.5283686386282753E-3</v>
      </c>
      <c r="AN233" s="1">
        <f t="shared" si="454"/>
        <v>1.5446857415317798E-3</v>
      </c>
      <c r="AO233" s="1">
        <f t="shared" si="454"/>
        <v>3.002292543901856E-3</v>
      </c>
    </row>
    <row r="234" spans="2:41" x14ac:dyDescent="0.25">
      <c r="C234" t="s">
        <v>53</v>
      </c>
      <c r="E234" s="1">
        <f>E227*E87/E80</f>
        <v>0.29760935801513272</v>
      </c>
      <c r="F234" s="1">
        <f t="shared" ref="F234:AI234" si="455">F227*F87/F80</f>
        <v>5.2382584363828621E-3</v>
      </c>
      <c r="G234" s="1">
        <f t="shared" si="455"/>
        <v>1.8885646805165603E-2</v>
      </c>
      <c r="H234" s="1">
        <f t="shared" si="455"/>
        <v>2.7963434796053857E-2</v>
      </c>
      <c r="I234" s="1">
        <f t="shared" si="455"/>
        <v>2.0777467981230174E-2</v>
      </c>
      <c r="J234" s="1">
        <f t="shared" si="455"/>
        <v>9.5629482443439096E-3</v>
      </c>
      <c r="K234" s="1">
        <f t="shared" si="455"/>
        <v>7.0158312080429927E-2</v>
      </c>
      <c r="L234" s="1">
        <f t="shared" si="455"/>
        <v>2.0366111934249587E-2</v>
      </c>
      <c r="M234" s="1">
        <f t="shared" si="455"/>
        <v>0</v>
      </c>
      <c r="N234" s="1">
        <f t="shared" si="455"/>
        <v>6.5269077482354151E-2</v>
      </c>
      <c r="O234" s="1">
        <f t="shared" si="455"/>
        <v>0</v>
      </c>
      <c r="P234" s="1">
        <f t="shared" si="455"/>
        <v>9.8384406553246123E-2</v>
      </c>
      <c r="Q234" s="1">
        <f t="shared" si="455"/>
        <v>8.3225827706672091E-3</v>
      </c>
      <c r="R234" s="1">
        <f t="shared" si="455"/>
        <v>0</v>
      </c>
      <c r="S234" s="1">
        <f t="shared" si="455"/>
        <v>8.3584471232483679E-4</v>
      </c>
      <c r="T234" s="1">
        <f t="shared" si="455"/>
        <v>6.9853905608817347E-4</v>
      </c>
      <c r="U234" s="1">
        <f t="shared" si="455"/>
        <v>0</v>
      </c>
      <c r="V234" s="1">
        <f t="shared" si="455"/>
        <v>6.1079912986874506E-2</v>
      </c>
      <c r="W234" s="1">
        <f t="shared" si="455"/>
        <v>0</v>
      </c>
      <c r="X234" s="1">
        <f t="shared" si="455"/>
        <v>0</v>
      </c>
      <c r="Y234" s="1">
        <f t="shared" si="455"/>
        <v>0</v>
      </c>
      <c r="Z234" s="1">
        <f t="shared" si="455"/>
        <v>0</v>
      </c>
      <c r="AA234" s="1">
        <f t="shared" si="455"/>
        <v>1.9250213031868007E-2</v>
      </c>
      <c r="AB234" s="1">
        <f t="shared" si="455"/>
        <v>0</v>
      </c>
      <c r="AC234" s="1">
        <f t="shared" si="455"/>
        <v>1.1949932186024727E-2</v>
      </c>
      <c r="AD234" s="1">
        <f t="shared" si="455"/>
        <v>5.3085977867863975E-2</v>
      </c>
      <c r="AE234" s="1">
        <f t="shared" si="455"/>
        <v>3.6029946289521783E-4</v>
      </c>
      <c r="AF234" s="1">
        <f t="shared" si="455"/>
        <v>0</v>
      </c>
      <c r="AG234" s="1">
        <f t="shared" si="455"/>
        <v>0</v>
      </c>
      <c r="AH234" s="1">
        <f t="shared" si="455"/>
        <v>1.2009982096507263E-4</v>
      </c>
      <c r="AI234" s="1">
        <f t="shared" si="455"/>
        <v>0</v>
      </c>
      <c r="AJ234" s="1">
        <f t="shared" ref="AJ234:AO234" si="456">AJ227*AJ87/AJ80</f>
        <v>1.0712178056150845E-2</v>
      </c>
      <c r="AK234" s="1">
        <f t="shared" si="456"/>
        <v>0</v>
      </c>
      <c r="AL234" s="1">
        <f t="shared" si="456"/>
        <v>0</v>
      </c>
      <c r="AM234" s="1">
        <f t="shared" si="456"/>
        <v>0</v>
      </c>
      <c r="AN234" s="1">
        <f t="shared" si="456"/>
        <v>0</v>
      </c>
      <c r="AO234" s="1">
        <f t="shared" si="456"/>
        <v>9.7902617421028295E-4</v>
      </c>
    </row>
    <row r="235" spans="2:41" x14ac:dyDescent="0.25">
      <c r="C235" t="s">
        <v>43</v>
      </c>
      <c r="E235" s="1">
        <f>E227*E88/E80</f>
        <v>0</v>
      </c>
      <c r="F235" s="1">
        <f t="shared" ref="F235:AI235" si="457">F227*F88/F80</f>
        <v>0</v>
      </c>
      <c r="G235" s="1">
        <f t="shared" si="457"/>
        <v>0</v>
      </c>
      <c r="H235" s="1">
        <f t="shared" si="457"/>
        <v>0</v>
      </c>
      <c r="I235" s="1">
        <f t="shared" si="457"/>
        <v>0</v>
      </c>
      <c r="J235" s="1">
        <f t="shared" si="457"/>
        <v>0</v>
      </c>
      <c r="K235" s="1">
        <f t="shared" si="457"/>
        <v>0</v>
      </c>
      <c r="L235" s="1">
        <f t="shared" si="457"/>
        <v>0</v>
      </c>
      <c r="M235" s="1">
        <f t="shared" si="457"/>
        <v>0</v>
      </c>
      <c r="N235" s="1">
        <f t="shared" si="457"/>
        <v>0</v>
      </c>
      <c r="O235" s="1">
        <f t="shared" si="457"/>
        <v>0</v>
      </c>
      <c r="P235" s="1">
        <f t="shared" si="457"/>
        <v>0</v>
      </c>
      <c r="Q235" s="1">
        <f t="shared" si="457"/>
        <v>0</v>
      </c>
      <c r="R235" s="1">
        <f t="shared" si="457"/>
        <v>0</v>
      </c>
      <c r="S235" s="1">
        <f t="shared" si="457"/>
        <v>0</v>
      </c>
      <c r="T235" s="1">
        <f t="shared" si="457"/>
        <v>0</v>
      </c>
      <c r="U235" s="1">
        <f t="shared" si="457"/>
        <v>0</v>
      </c>
      <c r="V235" s="1">
        <f t="shared" si="457"/>
        <v>0</v>
      </c>
      <c r="W235" s="1">
        <f t="shared" si="457"/>
        <v>0</v>
      </c>
      <c r="X235" s="1">
        <f t="shared" si="457"/>
        <v>0</v>
      </c>
      <c r="Y235" s="1">
        <f t="shared" si="457"/>
        <v>0</v>
      </c>
      <c r="Z235" s="1">
        <f t="shared" si="457"/>
        <v>0</v>
      </c>
      <c r="AA235" s="1">
        <f t="shared" si="457"/>
        <v>0</v>
      </c>
      <c r="AB235" s="1">
        <f t="shared" si="457"/>
        <v>0</v>
      </c>
      <c r="AC235" s="1">
        <f t="shared" si="457"/>
        <v>0.47930037049846014</v>
      </c>
      <c r="AD235" s="1">
        <f t="shared" si="457"/>
        <v>0</v>
      </c>
      <c r="AE235" s="1">
        <f t="shared" si="457"/>
        <v>0</v>
      </c>
      <c r="AF235" s="1">
        <f t="shared" si="457"/>
        <v>0</v>
      </c>
      <c r="AG235" s="1">
        <f t="shared" si="457"/>
        <v>0</v>
      </c>
      <c r="AH235" s="1">
        <f t="shared" si="457"/>
        <v>7.004972182564069E-2</v>
      </c>
      <c r="AI235" s="1">
        <f t="shared" si="457"/>
        <v>0</v>
      </c>
      <c r="AJ235" s="1">
        <f t="shared" ref="AJ235:AO235" si="458">AJ227*AJ88/AJ80</f>
        <v>2.6768207313199489E-3</v>
      </c>
      <c r="AK235" s="1">
        <f t="shared" si="458"/>
        <v>0</v>
      </c>
      <c r="AL235" s="1">
        <f t="shared" si="458"/>
        <v>0</v>
      </c>
      <c r="AM235" s="1">
        <f t="shared" si="458"/>
        <v>0</v>
      </c>
      <c r="AN235" s="1">
        <f t="shared" si="458"/>
        <v>0</v>
      </c>
      <c r="AO235" s="1">
        <f t="shared" si="458"/>
        <v>0</v>
      </c>
    </row>
    <row r="236" spans="2:41" x14ac:dyDescent="0.25">
      <c r="B236" t="s">
        <v>66</v>
      </c>
      <c r="C236" s="36" t="s">
        <v>193</v>
      </c>
      <c r="E236" s="129">
        <f>E89*'Breakdown of cons by bldg type'!C32</f>
        <v>4.2887341224100304</v>
      </c>
      <c r="F236" s="129">
        <f>F89*'Breakdown of cons by bldg type'!D32</f>
        <v>13.426800604933604</v>
      </c>
      <c r="G236" s="129">
        <f>G89*'Breakdown of cons by bldg type'!E32</f>
        <v>0.92653835527377004</v>
      </c>
      <c r="H236" s="129">
        <f>H89*'Breakdown of cons by bldg type'!F32</f>
        <v>5.4289624672637471</v>
      </c>
      <c r="I236" s="129">
        <f>I89*'Breakdown of cons by bldg type'!G32</f>
        <v>0.11513376881301898</v>
      </c>
      <c r="J236" s="129">
        <f>J89*'Breakdown of cons by bldg type'!H32</f>
        <v>5.2518262565995997</v>
      </c>
      <c r="K236" s="129">
        <f>K89*'Breakdown of cons by bldg type'!I32</f>
        <v>47.44285023545735</v>
      </c>
      <c r="L236" s="129">
        <f>L89*'Breakdown of cons by bldg type'!J32</f>
        <v>8.8462613626192219</v>
      </c>
      <c r="M236" s="129">
        <f>M89*'Breakdown of cons by bldg type'!K32</f>
        <v>1.8463883447139615</v>
      </c>
      <c r="N236" s="129">
        <f>N89*'Breakdown of cons by bldg type'!L32</f>
        <v>4.8688962405392386</v>
      </c>
      <c r="O236" s="129">
        <f>O89*'Breakdown of cons by bldg type'!M32</f>
        <v>14.86041062906159</v>
      </c>
      <c r="P236" s="129">
        <f>P89*'Breakdown of cons by bldg type'!N32</f>
        <v>53.828880210521127</v>
      </c>
      <c r="Q236" s="129">
        <f>Q89*'Breakdown of cons by bldg type'!O32</f>
        <v>0.89177513926666607</v>
      </c>
      <c r="R236" s="129">
        <f>R89*'Breakdown of cons by bldg type'!P32</f>
        <v>0.451828238591933</v>
      </c>
      <c r="S236" s="129">
        <f>S89*'Breakdown of cons by bldg type'!Q32</f>
        <v>5.2265401713383222</v>
      </c>
      <c r="T236" s="129">
        <f>T89*'Breakdown of cons by bldg type'!R32</f>
        <v>1.4702251551327028</v>
      </c>
      <c r="U236" s="129">
        <f>U89*'Breakdown of cons by bldg type'!S32</f>
        <v>1.4637125777878504</v>
      </c>
      <c r="V236" s="129">
        <f>V89*'Breakdown of cons by bldg type'!T32</f>
        <v>13.01229513609225</v>
      </c>
      <c r="W236" s="129">
        <f>W89*'Breakdown of cons by bldg type'!U32</f>
        <v>0.80057351402933874</v>
      </c>
      <c r="X236" s="129">
        <f>X89*'Breakdown of cons by bldg type'!V32</f>
        <v>0.71952157660612792</v>
      </c>
      <c r="Y236" s="129">
        <f>Y89*'Breakdown of cons by bldg type'!W32</f>
        <v>1.5259163030441836</v>
      </c>
      <c r="Z236" s="129">
        <f>Z89*'Breakdown of cons by bldg type'!X32</f>
        <v>8.7235913380757073E-3</v>
      </c>
      <c r="AA236" s="129">
        <f>AA89*'Breakdown of cons by bldg type'!Y32</f>
        <v>26.772550056868095</v>
      </c>
      <c r="AB236" s="129">
        <f>AB89*'Breakdown of cons by bldg type'!Z32</f>
        <v>8.2896656318416699</v>
      </c>
      <c r="AC236" s="129">
        <f>AC89*'Breakdown of cons by bldg type'!AA32</f>
        <v>11.537010530876717</v>
      </c>
      <c r="AD236" s="129">
        <f>AD89*'Breakdown of cons by bldg type'!AB32</f>
        <v>0.90790768868686189</v>
      </c>
      <c r="AE236" s="129">
        <f>AE89*'Breakdown of cons by bldg type'!AC32</f>
        <v>2.3681582809840798</v>
      </c>
      <c r="AF236" s="129">
        <f>AF89*'Breakdown of cons by bldg type'!AD32</f>
        <v>21.792315597049019</v>
      </c>
      <c r="AG236" s="129">
        <f>AG89*'Breakdown of cons by bldg type'!AE32</f>
        <v>0.40342400696084113</v>
      </c>
      <c r="AH236" s="129">
        <f>AH89*'Breakdown of cons by bldg type'!AF32</f>
        <v>3.9424351642603512</v>
      </c>
      <c r="AI236" s="129">
        <f>AI89*'Breakdown of cons by bldg type'!AG32</f>
        <v>10.218293926575917</v>
      </c>
      <c r="AJ236" s="129">
        <f>AJ89*'Breakdown of cons by bldg type'!AH32</f>
        <v>5.5757353640929264E-2</v>
      </c>
      <c r="AK236" s="129">
        <f>AK89*'Breakdown of cons by bldg type'!AI32</f>
        <v>0.28391948673441514</v>
      </c>
      <c r="AL236" s="129">
        <f>AL89*'Breakdown of cons by bldg type'!AJ32</f>
        <v>5.3341647927092719E-4</v>
      </c>
      <c r="AM236" s="129">
        <f>AM89*'Breakdown of cons by bldg type'!AK32</f>
        <v>0.15892781204787643</v>
      </c>
      <c r="AN236" s="129">
        <f>AN89*'Breakdown of cons by bldg type'!AL32</f>
        <v>0.77397171941783149</v>
      </c>
      <c r="AO236" s="129">
        <f>AO89*'Breakdown of cons by bldg type'!AM32</f>
        <v>6.9149440430106693E-2</v>
      </c>
    </row>
    <row r="237" spans="2:41" x14ac:dyDescent="0.25">
      <c r="C237" t="s">
        <v>63</v>
      </c>
      <c r="E237" s="1">
        <f>E236*E90/E89</f>
        <v>0.17256562470404491</v>
      </c>
      <c r="F237" s="1">
        <f t="shared" ref="F237:AI237" si="459">F236*F90/F89</f>
        <v>3.9231668616668096E-3</v>
      </c>
      <c r="G237" s="1">
        <f t="shared" si="459"/>
        <v>1.9279583080117561E-2</v>
      </c>
      <c r="H237" s="1">
        <f t="shared" si="459"/>
        <v>0.74882367658499394</v>
      </c>
      <c r="I237" s="1">
        <f t="shared" si="459"/>
        <v>7.2174313757308907E-3</v>
      </c>
      <c r="J237" s="1">
        <f t="shared" si="459"/>
        <v>9.4239232936615805E-2</v>
      </c>
      <c r="K237" s="1">
        <f t="shared" si="459"/>
        <v>0</v>
      </c>
      <c r="L237" s="1">
        <f t="shared" si="459"/>
        <v>0.19921525644255142</v>
      </c>
      <c r="M237" s="1">
        <f t="shared" si="459"/>
        <v>0.10959233791757848</v>
      </c>
      <c r="N237" s="1">
        <f t="shared" si="459"/>
        <v>0.1105530596162949</v>
      </c>
      <c r="O237" s="1">
        <f t="shared" si="459"/>
        <v>0.52972539312563993</v>
      </c>
      <c r="P237" s="1">
        <f t="shared" si="459"/>
        <v>1.9591822146298401</v>
      </c>
      <c r="Q237" s="1">
        <f t="shared" si="459"/>
        <v>0</v>
      </c>
      <c r="R237" s="1">
        <f t="shared" si="459"/>
        <v>3.6747057479555043E-3</v>
      </c>
      <c r="S237" s="1">
        <f t="shared" si="459"/>
        <v>0.27349376303072842</v>
      </c>
      <c r="T237" s="1">
        <f t="shared" si="459"/>
        <v>1.4459156310657436E-2</v>
      </c>
      <c r="U237" s="1">
        <f t="shared" si="459"/>
        <v>0</v>
      </c>
      <c r="V237" s="1">
        <f t="shared" si="459"/>
        <v>0</v>
      </c>
      <c r="W237" s="1">
        <f t="shared" si="459"/>
        <v>6.8459734540716632E-2</v>
      </c>
      <c r="X237" s="1">
        <f t="shared" si="459"/>
        <v>0</v>
      </c>
      <c r="Y237" s="1">
        <f t="shared" si="459"/>
        <v>0.27913329876137472</v>
      </c>
      <c r="Z237" s="1">
        <f t="shared" si="459"/>
        <v>0</v>
      </c>
      <c r="AA237" s="1">
        <f t="shared" si="459"/>
        <v>3.1699692093425422E-2</v>
      </c>
      <c r="AB237" s="1">
        <f t="shared" si="459"/>
        <v>0.19752262245350197</v>
      </c>
      <c r="AC237" s="1">
        <f t="shared" si="459"/>
        <v>0.40386560770641089</v>
      </c>
      <c r="AD237" s="1">
        <f t="shared" si="459"/>
        <v>0</v>
      </c>
      <c r="AE237" s="1">
        <f t="shared" si="459"/>
        <v>0</v>
      </c>
      <c r="AF237" s="1">
        <f t="shared" si="459"/>
        <v>0.25842381116054708</v>
      </c>
      <c r="AG237" s="1">
        <f t="shared" si="459"/>
        <v>0</v>
      </c>
      <c r="AH237" s="1">
        <f t="shared" si="459"/>
        <v>3.5077285598638361E-2</v>
      </c>
      <c r="AI237" s="1">
        <f t="shared" si="459"/>
        <v>5.8591346427517087E-2</v>
      </c>
      <c r="AJ237" s="1">
        <f t="shared" ref="AJ237:AO237" si="460">AJ236*AJ90/AJ89</f>
        <v>1.7771420919146335E-2</v>
      </c>
      <c r="AK237" s="1">
        <f t="shared" si="460"/>
        <v>0</v>
      </c>
      <c r="AL237" s="1">
        <f t="shared" si="460"/>
        <v>0</v>
      </c>
      <c r="AM237" s="1">
        <f t="shared" si="460"/>
        <v>1.6161240575311851E-2</v>
      </c>
      <c r="AN237" s="1">
        <f t="shared" si="460"/>
        <v>2.2501201851791459E-2</v>
      </c>
      <c r="AO237" s="1">
        <f t="shared" si="460"/>
        <v>7.1599107326385967E-3</v>
      </c>
    </row>
    <row r="238" spans="2:41" x14ac:dyDescent="0.25">
      <c r="C238" t="s">
        <v>67</v>
      </c>
      <c r="E238" s="1">
        <f>E236*E91/E89</f>
        <v>1.6802188910804763</v>
      </c>
      <c r="F238" s="1">
        <f t="shared" ref="F238:AI238" si="461">F236*F91/F89</f>
        <v>0.36135231600495327</v>
      </c>
      <c r="G238" s="1">
        <f t="shared" si="461"/>
        <v>0.2609157417621904</v>
      </c>
      <c r="H238" s="1">
        <f t="shared" si="461"/>
        <v>0.21996717673240893</v>
      </c>
      <c r="I238" s="1">
        <f t="shared" si="461"/>
        <v>0</v>
      </c>
      <c r="J238" s="1">
        <f t="shared" si="461"/>
        <v>0.99428098178802926</v>
      </c>
      <c r="K238" s="1">
        <f t="shared" si="461"/>
        <v>7.505204440931009</v>
      </c>
      <c r="L238" s="1">
        <f t="shared" si="461"/>
        <v>5.6933785031795772</v>
      </c>
      <c r="M238" s="1">
        <f t="shared" si="461"/>
        <v>0.84481491634674111</v>
      </c>
      <c r="N238" s="1">
        <f t="shared" si="461"/>
        <v>0</v>
      </c>
      <c r="O238" s="1">
        <f t="shared" si="461"/>
        <v>7.6255942051977845</v>
      </c>
      <c r="P238" s="1">
        <f t="shared" si="461"/>
        <v>4.3559436366184068</v>
      </c>
      <c r="Q238" s="1">
        <f t="shared" si="461"/>
        <v>0</v>
      </c>
      <c r="R238" s="1">
        <f t="shared" si="461"/>
        <v>6.3219284029163006E-2</v>
      </c>
      <c r="S238" s="1">
        <f t="shared" si="461"/>
        <v>0.49879679637303376</v>
      </c>
      <c r="T238" s="1">
        <f t="shared" si="461"/>
        <v>0</v>
      </c>
      <c r="U238" s="1">
        <f t="shared" si="461"/>
        <v>0.29133854351966432</v>
      </c>
      <c r="V238" s="1">
        <f t="shared" si="461"/>
        <v>0.11003099833532305</v>
      </c>
      <c r="W238" s="1">
        <f t="shared" si="461"/>
        <v>0.43454070627099084</v>
      </c>
      <c r="X238" s="1">
        <f t="shared" si="461"/>
        <v>6.4047379557029258E-2</v>
      </c>
      <c r="Y238" s="1">
        <f t="shared" si="461"/>
        <v>0.53981684878020719</v>
      </c>
      <c r="Z238" s="1">
        <f t="shared" si="461"/>
        <v>0</v>
      </c>
      <c r="AA238" s="1">
        <f t="shared" si="461"/>
        <v>1.8701148802642764</v>
      </c>
      <c r="AB238" s="1">
        <f t="shared" si="461"/>
        <v>1.696998567242036</v>
      </c>
      <c r="AC238" s="1">
        <f t="shared" si="461"/>
        <v>1.9977425517804439</v>
      </c>
      <c r="AD238" s="1">
        <f t="shared" si="461"/>
        <v>1.6639798117533654E-2</v>
      </c>
      <c r="AE238" s="1">
        <f t="shared" si="461"/>
        <v>0.42961727802964156</v>
      </c>
      <c r="AF238" s="1">
        <f t="shared" si="461"/>
        <v>9.8520300779782382</v>
      </c>
      <c r="AG238" s="1">
        <f t="shared" si="461"/>
        <v>5.2125481808511044E-2</v>
      </c>
      <c r="AH238" s="1">
        <f t="shared" si="461"/>
        <v>0.56957910467108264</v>
      </c>
      <c r="AI238" s="1">
        <f t="shared" si="461"/>
        <v>0.54384636977576151</v>
      </c>
      <c r="AJ238" s="1">
        <f t="shared" ref="AJ238:AO238" si="462">AJ236*AJ91/AJ89</f>
        <v>0</v>
      </c>
      <c r="AK238" s="1">
        <f t="shared" si="462"/>
        <v>8.351828405711513E-2</v>
      </c>
      <c r="AL238" s="1">
        <f t="shared" si="462"/>
        <v>0</v>
      </c>
      <c r="AM238" s="1">
        <f t="shared" si="462"/>
        <v>1.8210485251296982E-2</v>
      </c>
      <c r="AN238" s="1">
        <f t="shared" si="462"/>
        <v>0.12824191265041801</v>
      </c>
      <c r="AO238" s="1">
        <f t="shared" si="462"/>
        <v>2.6396850180779113E-3</v>
      </c>
    </row>
    <row r="239" spans="2:41" x14ac:dyDescent="0.25">
      <c r="C239" t="s">
        <v>52</v>
      </c>
      <c r="E239" s="1">
        <f>E236*E92/E89</f>
        <v>0.47293541922486004</v>
      </c>
      <c r="F239" s="1">
        <f t="shared" ref="F239:AI239" si="463">F236*F92/F89</f>
        <v>2.3339417253498489</v>
      </c>
      <c r="G239" s="1">
        <f t="shared" si="463"/>
        <v>0.32701463894565574</v>
      </c>
      <c r="H239" s="1">
        <f t="shared" si="463"/>
        <v>0.62904783877012138</v>
      </c>
      <c r="I239" s="1">
        <f t="shared" si="463"/>
        <v>6.5151832440629456E-2</v>
      </c>
      <c r="J239" s="1">
        <f t="shared" si="463"/>
        <v>0.81612244963286062</v>
      </c>
      <c r="K239" s="1">
        <f t="shared" si="463"/>
        <v>3.3425261361568266</v>
      </c>
      <c r="L239" s="1">
        <f t="shared" si="463"/>
        <v>1.08776017214454</v>
      </c>
      <c r="M239" s="1">
        <f t="shared" si="463"/>
        <v>0.53150398944646382</v>
      </c>
      <c r="N239" s="1">
        <f t="shared" si="463"/>
        <v>1.697900628275528</v>
      </c>
      <c r="O239" s="1">
        <f t="shared" si="463"/>
        <v>4.4092539627982763</v>
      </c>
      <c r="P239" s="1">
        <f t="shared" si="463"/>
        <v>12.095176649350599</v>
      </c>
      <c r="Q239" s="1">
        <f t="shared" si="463"/>
        <v>0.44928870341999222</v>
      </c>
      <c r="R239" s="1">
        <f t="shared" si="463"/>
        <v>9.3669018453060679E-2</v>
      </c>
      <c r="S239" s="1">
        <f t="shared" si="463"/>
        <v>0.44203555545795764</v>
      </c>
      <c r="T239" s="1">
        <f t="shared" si="463"/>
        <v>0.28069442746797602</v>
      </c>
      <c r="U239" s="1">
        <f t="shared" si="463"/>
        <v>3.4407612546984635E-2</v>
      </c>
      <c r="V239" s="1">
        <f t="shared" si="463"/>
        <v>1.5205972938602184</v>
      </c>
      <c r="W239" s="1">
        <f t="shared" si="463"/>
        <v>8.968693485672051E-2</v>
      </c>
      <c r="X239" s="1">
        <f t="shared" si="463"/>
        <v>0.12519502042647693</v>
      </c>
      <c r="Y239" s="1">
        <f t="shared" si="463"/>
        <v>0.15877698537693455</v>
      </c>
      <c r="Z239" s="1">
        <f t="shared" si="463"/>
        <v>8.7235913380757073E-3</v>
      </c>
      <c r="AA239" s="1">
        <f t="shared" si="463"/>
        <v>2.529030435760693</v>
      </c>
      <c r="AB239" s="1">
        <f t="shared" si="463"/>
        <v>4.8097635842144735</v>
      </c>
      <c r="AC239" s="1">
        <f t="shared" si="463"/>
        <v>1.8226772169334269</v>
      </c>
      <c r="AD239" s="1">
        <f t="shared" si="463"/>
        <v>0.32306080321779618</v>
      </c>
      <c r="AE239" s="1">
        <f t="shared" si="463"/>
        <v>0.27995843837371737</v>
      </c>
      <c r="AF239" s="1">
        <f t="shared" si="463"/>
        <v>7.8011068235784551</v>
      </c>
      <c r="AG239" s="1">
        <f t="shared" si="463"/>
        <v>5.643544989325569E-2</v>
      </c>
      <c r="AH239" s="1">
        <f t="shared" si="463"/>
        <v>0.56069820340312715</v>
      </c>
      <c r="AI239" s="1">
        <f t="shared" si="463"/>
        <v>2.3553792633065842</v>
      </c>
      <c r="AJ239" s="1">
        <f t="shared" ref="AJ239:AO239" si="464">AJ236*AJ92/AJ89</f>
        <v>2.4023000044436527E-2</v>
      </c>
      <c r="AK239" s="1">
        <f t="shared" si="464"/>
        <v>4.4060285872782427E-3</v>
      </c>
      <c r="AL239" s="1">
        <f t="shared" si="464"/>
        <v>5.3341647927092719E-4</v>
      </c>
      <c r="AM239" s="1">
        <f t="shared" si="464"/>
        <v>2.4141055021426144E-2</v>
      </c>
      <c r="AN239" s="1">
        <f t="shared" si="464"/>
        <v>5.2713811535745961E-2</v>
      </c>
      <c r="AO239" s="1">
        <f t="shared" si="464"/>
        <v>8.1606098352470686E-3</v>
      </c>
    </row>
    <row r="240" spans="2:41" x14ac:dyDescent="0.25">
      <c r="C240" t="s">
        <v>76</v>
      </c>
      <c r="E240" s="1">
        <f>E236*E93/E89</f>
        <v>1.3490541232205093</v>
      </c>
      <c r="F240" s="1">
        <f t="shared" ref="F240:AI240" si="465">F236*F93/F89</f>
        <v>7.3318751729456046</v>
      </c>
      <c r="G240" s="1">
        <f t="shared" si="465"/>
        <v>0.12874470515744094</v>
      </c>
      <c r="H240" s="1">
        <f t="shared" si="465"/>
        <v>1.2220235050606207</v>
      </c>
      <c r="I240" s="1">
        <f t="shared" si="465"/>
        <v>2.3561883034026214E-4</v>
      </c>
      <c r="J240" s="1">
        <f t="shared" si="465"/>
        <v>3.2151056726497345</v>
      </c>
      <c r="K240" s="1">
        <f t="shared" si="465"/>
        <v>18.564883252256489</v>
      </c>
      <c r="L240" s="1">
        <f t="shared" si="465"/>
        <v>1.4793447394384807</v>
      </c>
      <c r="M240" s="1">
        <f t="shared" si="465"/>
        <v>0.16586125797418796</v>
      </c>
      <c r="N240" s="1">
        <f t="shared" si="465"/>
        <v>1.3049392428882618</v>
      </c>
      <c r="O240" s="1">
        <f t="shared" si="465"/>
        <v>0.16648395004692171</v>
      </c>
      <c r="P240" s="1">
        <f t="shared" si="465"/>
        <v>23.824309313460795</v>
      </c>
      <c r="Q240" s="1">
        <f t="shared" si="465"/>
        <v>0.14783666179193072</v>
      </c>
      <c r="R240" s="1">
        <f t="shared" si="465"/>
        <v>0.162078467203361</v>
      </c>
      <c r="S240" s="1">
        <f t="shared" si="465"/>
        <v>3.7956688386962183</v>
      </c>
      <c r="T240" s="1">
        <f t="shared" si="465"/>
        <v>0.57418968750315047</v>
      </c>
      <c r="U240" s="1">
        <f t="shared" si="465"/>
        <v>0</v>
      </c>
      <c r="V240" s="1">
        <f t="shared" si="465"/>
        <v>10.773998539991062</v>
      </c>
      <c r="W240" s="1">
        <f t="shared" si="465"/>
        <v>6.2117609748517821E-2</v>
      </c>
      <c r="X240" s="1">
        <f t="shared" si="465"/>
        <v>0.40185877554281757</v>
      </c>
      <c r="Y240" s="1">
        <f t="shared" si="465"/>
        <v>0.34645062696252704</v>
      </c>
      <c r="Z240" s="1">
        <f t="shared" si="465"/>
        <v>0</v>
      </c>
      <c r="AA240" s="1">
        <f t="shared" si="465"/>
        <v>21.275220233252142</v>
      </c>
      <c r="AB240" s="1">
        <f t="shared" si="465"/>
        <v>0.12926207832730441</v>
      </c>
      <c r="AC240" s="1">
        <f t="shared" si="465"/>
        <v>3.5247197388489271</v>
      </c>
      <c r="AD240" s="1">
        <f t="shared" si="465"/>
        <v>0.28180611195411215</v>
      </c>
      <c r="AE240" s="1">
        <f t="shared" si="465"/>
        <v>1.526789882733214</v>
      </c>
      <c r="AF240" s="1">
        <f t="shared" si="465"/>
        <v>0.15855764471119294</v>
      </c>
      <c r="AG240" s="1">
        <f t="shared" si="465"/>
        <v>2.7236062112341385E-2</v>
      </c>
      <c r="AH240" s="1">
        <f t="shared" si="465"/>
        <v>1.9742974005572367</v>
      </c>
      <c r="AI240" s="1">
        <f t="shared" si="465"/>
        <v>5.9956649076200303</v>
      </c>
      <c r="AJ240" s="1">
        <f t="shared" ref="AJ240:AO240" si="466">AJ236*AJ93/AJ89</f>
        <v>0</v>
      </c>
      <c r="AK240" s="1">
        <f t="shared" si="466"/>
        <v>0</v>
      </c>
      <c r="AL240" s="1">
        <f t="shared" si="466"/>
        <v>0</v>
      </c>
      <c r="AM240" s="1">
        <f t="shared" si="466"/>
        <v>1.9644044144995227E-3</v>
      </c>
      <c r="AN240" s="1">
        <f t="shared" si="466"/>
        <v>8.9036630087190857E-2</v>
      </c>
      <c r="AO240" s="1">
        <f t="shared" si="466"/>
        <v>0</v>
      </c>
    </row>
    <row r="241" spans="1:41" x14ac:dyDescent="0.25">
      <c r="C241" t="s">
        <v>75</v>
      </c>
      <c r="E241" s="1">
        <f>E236*E94/E89</f>
        <v>0.5813899808978843</v>
      </c>
      <c r="F241" s="1">
        <f t="shared" ref="F241:AI241" si="467">F236*F94/F89</f>
        <v>3.3957360843474151</v>
      </c>
      <c r="G241" s="1">
        <f t="shared" si="467"/>
        <v>9.1577905910069132E-2</v>
      </c>
      <c r="H241" s="1">
        <f t="shared" si="467"/>
        <v>2.526290402935166</v>
      </c>
      <c r="I241" s="1">
        <f t="shared" si="467"/>
        <v>4.2528738040482024E-2</v>
      </c>
      <c r="J241" s="1">
        <f t="shared" si="467"/>
        <v>5.2800289379386321E-2</v>
      </c>
      <c r="K241" s="1">
        <f t="shared" si="467"/>
        <v>17.558604089906392</v>
      </c>
      <c r="L241" s="1">
        <f t="shared" si="467"/>
        <v>0.38654875602021832</v>
      </c>
      <c r="M241" s="1">
        <f t="shared" si="467"/>
        <v>0.17683574735500687</v>
      </c>
      <c r="N241" s="1">
        <f t="shared" si="467"/>
        <v>1.7000895989681277</v>
      </c>
      <c r="O241" s="1">
        <f t="shared" si="467"/>
        <v>2.106158754985862</v>
      </c>
      <c r="P241" s="1">
        <f t="shared" si="467"/>
        <v>11.471102983514999</v>
      </c>
      <c r="Q241" s="1">
        <f t="shared" si="467"/>
        <v>0.29464862196490477</v>
      </c>
      <c r="R241" s="1">
        <f t="shared" si="467"/>
        <v>0.11602565093205633</v>
      </c>
      <c r="S241" s="1">
        <f t="shared" si="467"/>
        <v>0</v>
      </c>
      <c r="T241" s="1">
        <f t="shared" si="467"/>
        <v>0.60088307333765179</v>
      </c>
      <c r="U241" s="1">
        <f t="shared" si="467"/>
        <v>0</v>
      </c>
      <c r="V241" s="1">
        <f t="shared" si="467"/>
        <v>0.3373516547394817</v>
      </c>
      <c r="W241" s="1">
        <f t="shared" si="467"/>
        <v>6.6399386852760726E-3</v>
      </c>
      <c r="X241" s="1">
        <f t="shared" si="467"/>
        <v>0.12553832251526231</v>
      </c>
      <c r="Y241" s="1">
        <f t="shared" si="467"/>
        <v>0.11566383565868577</v>
      </c>
      <c r="Z241" s="1">
        <f t="shared" si="467"/>
        <v>0</v>
      </c>
      <c r="AA241" s="1">
        <f t="shared" si="467"/>
        <v>1.0607190668929394</v>
      </c>
      <c r="AB241" s="1">
        <f t="shared" si="467"/>
        <v>1.456118779604354</v>
      </c>
      <c r="AC241" s="1">
        <f t="shared" si="467"/>
        <v>1.4735633422022807</v>
      </c>
      <c r="AD241" s="1">
        <f t="shared" si="467"/>
        <v>0.26949850079677434</v>
      </c>
      <c r="AE241" s="1">
        <f t="shared" si="467"/>
        <v>0.11900193636962764</v>
      </c>
      <c r="AF241" s="1">
        <f t="shared" si="467"/>
        <v>3.7221583672061502</v>
      </c>
      <c r="AG241" s="1">
        <f t="shared" si="467"/>
        <v>0.24145992581998821</v>
      </c>
      <c r="AH241" s="1">
        <f t="shared" si="467"/>
        <v>8.8039727016843053E-2</v>
      </c>
      <c r="AI241" s="1">
        <f t="shared" si="467"/>
        <v>1.2281906759194807</v>
      </c>
      <c r="AJ241" s="1">
        <f t="shared" ref="AJ241:AO241" si="468">AJ236*AJ94/AJ89</f>
        <v>1.2028277455236137E-2</v>
      </c>
      <c r="AK241" s="1">
        <f t="shared" si="468"/>
        <v>7.0088213199898497E-2</v>
      </c>
      <c r="AL241" s="1">
        <f t="shared" si="468"/>
        <v>0</v>
      </c>
      <c r="AM241" s="1">
        <f t="shared" si="468"/>
        <v>9.3458221762320423E-2</v>
      </c>
      <c r="AN241" s="1">
        <f t="shared" si="468"/>
        <v>0.12827533548285597</v>
      </c>
      <c r="AO241" s="1">
        <f t="shared" si="468"/>
        <v>4.2908918355566338E-2</v>
      </c>
    </row>
    <row r="242" spans="1:41" x14ac:dyDescent="0.25">
      <c r="C242" t="s">
        <v>68</v>
      </c>
      <c r="E242" s="1">
        <f>E236*E95/E89</f>
        <v>2.0515176264360932E-2</v>
      </c>
      <c r="F242" s="1">
        <f t="shared" ref="F242:AI242" si="469">F236*F95/F89</f>
        <v>0</v>
      </c>
      <c r="G242" s="1">
        <f t="shared" si="469"/>
        <v>8.7428312151001566E-2</v>
      </c>
      <c r="H242" s="1">
        <f t="shared" si="469"/>
        <v>8.2809867180436703E-2</v>
      </c>
      <c r="I242" s="1">
        <f t="shared" si="469"/>
        <v>0</v>
      </c>
      <c r="J242" s="1">
        <f t="shared" si="469"/>
        <v>0</v>
      </c>
      <c r="K242" s="1">
        <f t="shared" si="469"/>
        <v>0</v>
      </c>
      <c r="L242" s="1">
        <f t="shared" si="469"/>
        <v>0</v>
      </c>
      <c r="M242" s="1">
        <f t="shared" si="469"/>
        <v>0</v>
      </c>
      <c r="N242" s="1">
        <f t="shared" si="469"/>
        <v>4.2067408352410105E-3</v>
      </c>
      <c r="O242" s="1">
        <f t="shared" si="469"/>
        <v>0</v>
      </c>
      <c r="P242" s="1">
        <f t="shared" si="469"/>
        <v>0.12310477617367209</v>
      </c>
      <c r="Q242" s="1">
        <f t="shared" si="469"/>
        <v>0</v>
      </c>
      <c r="R242" s="1">
        <f t="shared" si="469"/>
        <v>1.1203250755281951E-2</v>
      </c>
      <c r="S242" s="1">
        <f t="shared" si="469"/>
        <v>0.20924248932587811</v>
      </c>
      <c r="T242" s="1">
        <f t="shared" si="469"/>
        <v>0</v>
      </c>
      <c r="U242" s="1">
        <f t="shared" si="469"/>
        <v>1.1379664217212015</v>
      </c>
      <c r="V242" s="1">
        <f t="shared" si="469"/>
        <v>0.12520204649340119</v>
      </c>
      <c r="W242" s="1">
        <f t="shared" si="469"/>
        <v>0</v>
      </c>
      <c r="X242" s="1">
        <f t="shared" si="469"/>
        <v>0</v>
      </c>
      <c r="Y242" s="1">
        <f t="shared" si="469"/>
        <v>0</v>
      </c>
      <c r="Z242" s="1">
        <f t="shared" si="469"/>
        <v>0</v>
      </c>
      <c r="AA242" s="1">
        <f t="shared" si="469"/>
        <v>0</v>
      </c>
      <c r="AB242" s="1">
        <f t="shared" si="469"/>
        <v>0</v>
      </c>
      <c r="AC242" s="1">
        <f t="shared" si="469"/>
        <v>7.86143052884993E-3</v>
      </c>
      <c r="AD242" s="1">
        <f t="shared" si="469"/>
        <v>1.6902803769170797E-2</v>
      </c>
      <c r="AE242" s="1">
        <f t="shared" si="469"/>
        <v>1.1311121502542643E-2</v>
      </c>
      <c r="AF242" s="1">
        <f t="shared" si="469"/>
        <v>0</v>
      </c>
      <c r="AG242" s="1">
        <f t="shared" si="469"/>
        <v>1.6313559192205021E-2</v>
      </c>
      <c r="AH242" s="1">
        <f t="shared" si="469"/>
        <v>3.0682858315612413E-3</v>
      </c>
      <c r="AI242" s="1">
        <f t="shared" si="469"/>
        <v>1.2839938980336407E-3</v>
      </c>
      <c r="AJ242" s="1">
        <f t="shared" ref="AJ242:AO242" si="470">AJ236*AJ95/AJ89</f>
        <v>0</v>
      </c>
      <c r="AK242" s="1">
        <f t="shared" si="470"/>
        <v>0</v>
      </c>
      <c r="AL242" s="1">
        <f t="shared" si="470"/>
        <v>0</v>
      </c>
      <c r="AM242" s="1">
        <f t="shared" si="470"/>
        <v>2.3979268220811999E-3</v>
      </c>
      <c r="AN242" s="1">
        <f t="shared" si="470"/>
        <v>4.4027508864441711E-3</v>
      </c>
      <c r="AO242" s="1">
        <f t="shared" si="470"/>
        <v>0</v>
      </c>
    </row>
    <row r="243" spans="1:41" x14ac:dyDescent="0.25">
      <c r="C243" t="s">
        <v>51</v>
      </c>
      <c r="E243" s="1">
        <f>E236*E96/E89</f>
        <v>0</v>
      </c>
      <c r="F243" s="1">
        <f t="shared" ref="F243:AI243" si="471">F236*F96/F89</f>
        <v>0</v>
      </c>
      <c r="G243" s="1">
        <f t="shared" si="471"/>
        <v>0</v>
      </c>
      <c r="H243" s="1">
        <f t="shared" si="471"/>
        <v>0</v>
      </c>
      <c r="I243" s="1">
        <f t="shared" si="471"/>
        <v>0</v>
      </c>
      <c r="J243" s="1">
        <f t="shared" si="471"/>
        <v>0</v>
      </c>
      <c r="K243" s="1">
        <f t="shared" si="471"/>
        <v>0</v>
      </c>
      <c r="L243" s="1">
        <f t="shared" si="471"/>
        <v>0</v>
      </c>
      <c r="M243" s="1">
        <f t="shared" si="471"/>
        <v>0</v>
      </c>
      <c r="N243" s="1">
        <f t="shared" si="471"/>
        <v>0</v>
      </c>
      <c r="O243" s="1">
        <f t="shared" si="471"/>
        <v>0</v>
      </c>
      <c r="P243" s="1">
        <f t="shared" si="471"/>
        <v>0</v>
      </c>
      <c r="Q243" s="1">
        <f t="shared" si="471"/>
        <v>0</v>
      </c>
      <c r="R243" s="1">
        <f t="shared" si="471"/>
        <v>0</v>
      </c>
      <c r="S243" s="1">
        <f t="shared" si="471"/>
        <v>0</v>
      </c>
      <c r="T243" s="1">
        <f t="shared" si="471"/>
        <v>0</v>
      </c>
      <c r="U243" s="1">
        <f t="shared" si="471"/>
        <v>0</v>
      </c>
      <c r="V243" s="1">
        <f t="shared" si="471"/>
        <v>0.14511377975145204</v>
      </c>
      <c r="W243" s="1">
        <f t="shared" si="471"/>
        <v>0</v>
      </c>
      <c r="X243" s="1">
        <f t="shared" si="471"/>
        <v>2.8813293472008793E-3</v>
      </c>
      <c r="Y243" s="1">
        <f t="shared" si="471"/>
        <v>0</v>
      </c>
      <c r="Z243" s="1">
        <f t="shared" si="471"/>
        <v>0</v>
      </c>
      <c r="AA243" s="1">
        <f t="shared" si="471"/>
        <v>0</v>
      </c>
      <c r="AB243" s="1">
        <f t="shared" si="471"/>
        <v>0</v>
      </c>
      <c r="AC243" s="1">
        <f t="shared" si="471"/>
        <v>0</v>
      </c>
      <c r="AD243" s="1">
        <f t="shared" si="471"/>
        <v>0</v>
      </c>
      <c r="AE243" s="1">
        <f t="shared" si="471"/>
        <v>0</v>
      </c>
      <c r="AF243" s="1">
        <f t="shared" si="471"/>
        <v>0</v>
      </c>
      <c r="AG243" s="1">
        <f t="shared" si="471"/>
        <v>9.8530014648995044E-3</v>
      </c>
      <c r="AH243" s="1">
        <f t="shared" si="471"/>
        <v>0</v>
      </c>
      <c r="AI243" s="1">
        <f t="shared" si="471"/>
        <v>0</v>
      </c>
      <c r="AJ243" s="1">
        <f t="shared" ref="AJ243:AO243" si="472">AJ236*AJ96/AJ89</f>
        <v>0</v>
      </c>
      <c r="AK243" s="1">
        <f t="shared" si="472"/>
        <v>0</v>
      </c>
      <c r="AL243" s="1">
        <f t="shared" si="472"/>
        <v>0</v>
      </c>
      <c r="AM243" s="1">
        <f t="shared" si="472"/>
        <v>0</v>
      </c>
      <c r="AN243" s="1">
        <f t="shared" si="472"/>
        <v>0</v>
      </c>
      <c r="AO243" s="1">
        <f t="shared" si="472"/>
        <v>0</v>
      </c>
    </row>
    <row r="244" spans="1:41" x14ac:dyDescent="0.25">
      <c r="A244" s="102"/>
      <c r="B244" s="102"/>
      <c r="C244" t="s">
        <v>43</v>
      </c>
      <c r="E244" s="1">
        <f>E236*E97/E89</f>
        <v>1.2047147266862165E-2</v>
      </c>
      <c r="F244" s="1">
        <f t="shared" ref="F244:AI244" si="473">F236*F97/F89</f>
        <v>0</v>
      </c>
      <c r="G244" s="1">
        <f t="shared" si="473"/>
        <v>1.1575461435131168E-2</v>
      </c>
      <c r="H244" s="1">
        <f t="shared" si="473"/>
        <v>0</v>
      </c>
      <c r="I244" s="1">
        <f t="shared" si="473"/>
        <v>0</v>
      </c>
      <c r="J244" s="1">
        <f t="shared" si="473"/>
        <v>7.9275222014376062E-2</v>
      </c>
      <c r="K244" s="1">
        <f t="shared" si="473"/>
        <v>0.47150387894816331</v>
      </c>
      <c r="L244" s="1">
        <f t="shared" si="473"/>
        <v>0</v>
      </c>
      <c r="M244" s="1">
        <f t="shared" si="473"/>
        <v>1.7778775478776123E-2</v>
      </c>
      <c r="N244" s="1">
        <f t="shared" si="473"/>
        <v>5.1202164095316804E-2</v>
      </c>
      <c r="O244" s="1">
        <f t="shared" si="473"/>
        <v>2.3206171319792097E-2</v>
      </c>
      <c r="P244" s="1">
        <f t="shared" si="473"/>
        <v>0</v>
      </c>
      <c r="Q244" s="1">
        <f t="shared" si="473"/>
        <v>0</v>
      </c>
      <c r="R244" s="1">
        <f t="shared" si="473"/>
        <v>1.9585362665312136E-3</v>
      </c>
      <c r="S244" s="1">
        <f t="shared" si="473"/>
        <v>7.3155186648281578E-3</v>
      </c>
      <c r="T244" s="1">
        <f t="shared" si="473"/>
        <v>0</v>
      </c>
      <c r="U244" s="1">
        <f t="shared" si="473"/>
        <v>0</v>
      </c>
      <c r="V244" s="1">
        <f t="shared" si="473"/>
        <v>0</v>
      </c>
      <c r="W244" s="1">
        <f t="shared" si="473"/>
        <v>0.13912939265998234</v>
      </c>
      <c r="X244" s="1">
        <f t="shared" si="473"/>
        <v>0</v>
      </c>
      <c r="Y244" s="1">
        <f t="shared" si="473"/>
        <v>8.6075920239910661E-2</v>
      </c>
      <c r="Z244" s="1">
        <f t="shared" si="473"/>
        <v>0</v>
      </c>
      <c r="AA244" s="1">
        <f t="shared" si="473"/>
        <v>5.7928330298122385E-3</v>
      </c>
      <c r="AB244" s="1">
        <f t="shared" si="473"/>
        <v>0</v>
      </c>
      <c r="AC244" s="1">
        <f t="shared" si="473"/>
        <v>2.3065833186525975</v>
      </c>
      <c r="AD244" s="1">
        <f t="shared" si="473"/>
        <v>0</v>
      </c>
      <c r="AE244" s="1">
        <f t="shared" si="473"/>
        <v>1.4795704598119705E-3</v>
      </c>
      <c r="AF244" s="1">
        <f t="shared" si="473"/>
        <v>0</v>
      </c>
      <c r="AG244" s="1">
        <f t="shared" si="473"/>
        <v>0</v>
      </c>
      <c r="AH244" s="1">
        <f t="shared" si="473"/>
        <v>0.71166817340593247</v>
      </c>
      <c r="AI244" s="1">
        <f t="shared" si="473"/>
        <v>3.5329385402494161E-2</v>
      </c>
      <c r="AJ244" s="1">
        <f t="shared" ref="AJ244:AO244" si="474">AJ236*AJ97/AJ89</f>
        <v>1.9346552221102668E-3</v>
      </c>
      <c r="AK244" s="1">
        <f t="shared" si="474"/>
        <v>0.12590696089012327</v>
      </c>
      <c r="AL244" s="1">
        <f t="shared" si="474"/>
        <v>0</v>
      </c>
      <c r="AM244" s="1">
        <f t="shared" si="474"/>
        <v>2.5944782009403151E-3</v>
      </c>
      <c r="AN244" s="1">
        <f t="shared" si="474"/>
        <v>0.34880007692338499</v>
      </c>
      <c r="AO244" s="1">
        <f t="shared" si="474"/>
        <v>8.280316488576786E-3</v>
      </c>
    </row>
    <row r="246" spans="1:41" x14ac:dyDescent="0.25">
      <c r="B246" t="s">
        <v>81</v>
      </c>
    </row>
    <row r="247" spans="1:41" x14ac:dyDescent="0.25">
      <c r="C247" s="36" t="s">
        <v>115</v>
      </c>
      <c r="E247" s="129">
        <f>E72*'Breakdown of cons by bldg type'!C46</f>
        <v>1.3753302363706699</v>
      </c>
      <c r="F247" s="129">
        <f>F72*'Breakdown of cons by bldg type'!D46</f>
        <v>1.6004500105739927</v>
      </c>
      <c r="G247" s="129">
        <f>G72*'Breakdown of cons by bldg type'!E46</f>
        <v>0.68056479469700626</v>
      </c>
      <c r="H247" s="129">
        <f>H72*'Breakdown of cons by bldg type'!F46</f>
        <v>1.3732002696238246</v>
      </c>
      <c r="I247" s="129">
        <f>I72*'Breakdown of cons by bldg type'!G46</f>
        <v>9.8332765048845319E-2</v>
      </c>
      <c r="J247" s="129">
        <f>J72*'Breakdown of cons by bldg type'!H46</f>
        <v>1.5728145465443442</v>
      </c>
      <c r="K247" s="129">
        <f>K72*'Breakdown of cons by bldg type'!I46</f>
        <v>13.779743462172908</v>
      </c>
      <c r="L247" s="129">
        <f>L72*'Breakdown of cons by bldg type'!J46</f>
        <v>0.65435877594276903</v>
      </c>
      <c r="M247" s="129">
        <f>M72*'Breakdown of cons by bldg type'!K46</f>
        <v>0.14057833235461317</v>
      </c>
      <c r="N247" s="129">
        <f>N72*'Breakdown of cons by bldg type'!L46</f>
        <v>4.8398486438264934</v>
      </c>
      <c r="O247" s="129">
        <f>O72*'Breakdown of cons by bldg type'!M46</f>
        <v>0.61765133979928388</v>
      </c>
      <c r="P247" s="129">
        <f>P72*'Breakdown of cons by bldg type'!N46</f>
        <v>10.320111255704225</v>
      </c>
      <c r="Q247" s="129">
        <f>Q72*'Breakdown of cons by bldg type'!O46</f>
        <v>0.96103265954074635</v>
      </c>
      <c r="R247" s="129">
        <f>R72*'Breakdown of cons by bldg type'!P46</f>
        <v>0.40046851664560434</v>
      </c>
      <c r="S247" s="129">
        <f>S72*'Breakdown of cons by bldg type'!Q46</f>
        <v>1.5443970971337182</v>
      </c>
      <c r="T247" s="129">
        <f>T72*'Breakdown of cons by bldg type'!R46</f>
        <v>1.331733766938682</v>
      </c>
      <c r="U247" s="129">
        <f>U72*'Breakdown of cons by bldg type'!S46</f>
        <v>1.6922647090449272E-2</v>
      </c>
      <c r="V247" s="129">
        <f>V72*'Breakdown of cons by bldg type'!T46</f>
        <v>7.404996341595516</v>
      </c>
      <c r="W247" s="129">
        <f>W72*'Breakdown of cons by bldg type'!U46</f>
        <v>0.4332995968794493</v>
      </c>
      <c r="X247" s="129">
        <f>X72*'Breakdown of cons by bldg type'!V46</f>
        <v>9.3844897460529916E-2</v>
      </c>
      <c r="Y247" s="129">
        <f>Y72*'Breakdown of cons by bldg type'!W46</f>
        <v>0.26207885055796848</v>
      </c>
      <c r="Z247" s="129">
        <f>Z72*'Breakdown of cons by bldg type'!X46</f>
        <v>2.2764485980065453E-2</v>
      </c>
      <c r="AA247" s="129">
        <f>AA72*'Breakdown of cons by bldg type'!Y46</f>
        <v>2.5678971980618464</v>
      </c>
      <c r="AB247" s="129">
        <f>AB72*'Breakdown of cons by bldg type'!Z46</f>
        <v>1.9147257293928788</v>
      </c>
      <c r="AC247" s="129">
        <f>AC72*'Breakdown of cons by bldg type'!AA46</f>
        <v>5.9589404292833583</v>
      </c>
      <c r="AD247" s="129">
        <f>AD72*'Breakdown of cons by bldg type'!AB46</f>
        <v>0.86890042593660277</v>
      </c>
      <c r="AE247" s="129">
        <f>AE72*'Breakdown of cons by bldg type'!AC46</f>
        <v>1.6339306415530983</v>
      </c>
      <c r="AF247" s="129">
        <f>AF72*'Breakdown of cons by bldg type'!AD46</f>
        <v>1.0927808169614179</v>
      </c>
      <c r="AG247" s="129">
        <f>AG72*'Breakdown of cons by bldg type'!AE46</f>
        <v>0.22069478835153569</v>
      </c>
      <c r="AH247" s="129">
        <f>AH72*'Breakdown of cons by bldg type'!AF46</f>
        <v>0.78547833447677085</v>
      </c>
      <c r="AI247" s="129">
        <f>AI72*'Breakdown of cons by bldg type'!AG46</f>
        <v>18.350618747277235</v>
      </c>
      <c r="AJ247" s="129">
        <f>AJ72*'Breakdown of cons by bldg type'!AH46</f>
        <v>0.13354907078907977</v>
      </c>
      <c r="AK247" s="129">
        <f>AK72*'Breakdown of cons by bldg type'!AI46</f>
        <v>1.1241859131622123E-2</v>
      </c>
      <c r="AL247" s="129">
        <f>AL72*'Breakdown of cons by bldg type'!AJ46</f>
        <v>8.634872631740054E-4</v>
      </c>
      <c r="AM247" s="129">
        <f>AM72*'Breakdown of cons by bldg type'!AK46</f>
        <v>9.644679758710252E-2</v>
      </c>
      <c r="AN247" s="129">
        <f>AN72*'Breakdown of cons by bldg type'!AL46</f>
        <v>0.23224133087764795</v>
      </c>
      <c r="AO247" s="129">
        <f>AO72*'Breakdown of cons by bldg type'!AM46</f>
        <v>7.0819199002804423E-2</v>
      </c>
    </row>
    <row r="248" spans="1:41" x14ac:dyDescent="0.25">
      <c r="C248" t="s">
        <v>63</v>
      </c>
      <c r="E248" s="1">
        <f>E247*E73/E72</f>
        <v>2.7506658578937769E-2</v>
      </c>
      <c r="F248" s="1">
        <f t="shared" ref="F248:AI248" si="475">F247*F73/F72</f>
        <v>5.1713014448916753E-3</v>
      </c>
      <c r="G248" s="1">
        <f t="shared" si="475"/>
        <v>1.0778113345252522E-2</v>
      </c>
      <c r="H248" s="1">
        <f t="shared" si="475"/>
        <v>0.13383292489556536</v>
      </c>
      <c r="I248" s="1">
        <f t="shared" si="475"/>
        <v>4.6583528856141134E-3</v>
      </c>
      <c r="J248" s="1">
        <f t="shared" si="475"/>
        <v>3.1456344782411258E-2</v>
      </c>
      <c r="K248" s="1">
        <f t="shared" si="475"/>
        <v>0</v>
      </c>
      <c r="L248" s="1">
        <f t="shared" si="475"/>
        <v>1.3087175518855382E-2</v>
      </c>
      <c r="M248" s="1">
        <f t="shared" si="475"/>
        <v>2.8115666470922632E-3</v>
      </c>
      <c r="N248" s="1">
        <f t="shared" si="475"/>
        <v>7.1353913910271891E-2</v>
      </c>
      <c r="O248" s="1">
        <f t="shared" si="475"/>
        <v>1.2353063710141089E-2</v>
      </c>
      <c r="P248" s="1">
        <f t="shared" si="475"/>
        <v>0.20640174554832588</v>
      </c>
      <c r="Q248" s="1">
        <f t="shared" si="475"/>
        <v>0</v>
      </c>
      <c r="R248" s="1">
        <f t="shared" si="475"/>
        <v>2.3717587282620686E-3</v>
      </c>
      <c r="S248" s="1">
        <f t="shared" si="475"/>
        <v>3.0887995794198729E-2</v>
      </c>
      <c r="T248" s="1">
        <f t="shared" si="475"/>
        <v>2.3422003387792423E-2</v>
      </c>
      <c r="U248" s="1">
        <f t="shared" si="475"/>
        <v>0</v>
      </c>
      <c r="V248" s="1">
        <f t="shared" si="475"/>
        <v>0</v>
      </c>
      <c r="W248" s="1">
        <f t="shared" si="475"/>
        <v>8.6660027078938606E-3</v>
      </c>
      <c r="X248" s="1">
        <f t="shared" si="475"/>
        <v>0</v>
      </c>
      <c r="Y248" s="1">
        <f t="shared" si="475"/>
        <v>5.2415578285290258E-3</v>
      </c>
      <c r="Z248" s="1">
        <f t="shared" si="475"/>
        <v>0</v>
      </c>
      <c r="AA248" s="1">
        <f t="shared" si="475"/>
        <v>1.0446141137068699E-2</v>
      </c>
      <c r="AB248" s="1">
        <f t="shared" si="475"/>
        <v>1.2975980229400944E-2</v>
      </c>
      <c r="AC248" s="1">
        <f t="shared" si="475"/>
        <v>0.11917880858566716</v>
      </c>
      <c r="AD248" s="1">
        <f t="shared" si="475"/>
        <v>0</v>
      </c>
      <c r="AE248" s="1">
        <f t="shared" si="475"/>
        <v>0</v>
      </c>
      <c r="AF248" s="1">
        <f t="shared" si="475"/>
        <v>2.1855616339228355E-2</v>
      </c>
      <c r="AG248" s="1">
        <f t="shared" si="475"/>
        <v>0</v>
      </c>
      <c r="AH248" s="1">
        <f t="shared" si="475"/>
        <v>1.5709566689535416E-2</v>
      </c>
      <c r="AI248" s="1">
        <f t="shared" si="475"/>
        <v>9.491084334522995E-2</v>
      </c>
      <c r="AJ248" s="1">
        <f t="shared" ref="AJ248:AO248" si="476">AJ247*AJ73/AJ72</f>
        <v>1.1470176272496148E-2</v>
      </c>
      <c r="AK248" s="1">
        <f t="shared" si="476"/>
        <v>0</v>
      </c>
      <c r="AL248" s="1">
        <f t="shared" si="476"/>
        <v>0</v>
      </c>
      <c r="AM248" s="1">
        <f t="shared" si="476"/>
        <v>1.0430920466316234E-2</v>
      </c>
      <c r="AN248" s="1">
        <f t="shared" si="476"/>
        <v>1.4522910281473568E-2</v>
      </c>
      <c r="AO248" s="1">
        <f t="shared" si="476"/>
        <v>4.6212083193765642E-3</v>
      </c>
    </row>
    <row r="249" spans="1:41" x14ac:dyDescent="0.25">
      <c r="C249" t="s">
        <v>52</v>
      </c>
      <c r="E249" s="1">
        <f>E247*E74/E72</f>
        <v>0.73026975169152564</v>
      </c>
      <c r="F249" s="1">
        <f t="shared" ref="F249:AI249" si="477">F247*F74/F72</f>
        <v>0.74449706630694046</v>
      </c>
      <c r="G249" s="1">
        <f t="shared" si="477"/>
        <v>0.55770254184435619</v>
      </c>
      <c r="H249" s="1">
        <f t="shared" si="477"/>
        <v>0.7900705644979148</v>
      </c>
      <c r="I249" s="1">
        <f t="shared" si="477"/>
        <v>9.3674526888742074E-2</v>
      </c>
      <c r="J249" s="1">
        <f t="shared" si="477"/>
        <v>0.63443557892072755</v>
      </c>
      <c r="K249" s="1">
        <f t="shared" si="477"/>
        <v>4.1981409814644008</v>
      </c>
      <c r="L249" s="1">
        <f t="shared" si="477"/>
        <v>0.41959582175760962</v>
      </c>
      <c r="M249" s="1">
        <f t="shared" si="477"/>
        <v>0.11498537926466978</v>
      </c>
      <c r="N249" s="1">
        <f t="shared" si="477"/>
        <v>3.5359396741019724</v>
      </c>
      <c r="O249" s="1">
        <f t="shared" si="477"/>
        <v>0.59156410616834965</v>
      </c>
      <c r="P249" s="1">
        <f t="shared" si="477"/>
        <v>5.0297336329480187</v>
      </c>
      <c r="Q249" s="1">
        <f t="shared" si="477"/>
        <v>0.72730237622463956</v>
      </c>
      <c r="R249" s="1">
        <f t="shared" si="477"/>
        <v>0.23899388975528749</v>
      </c>
      <c r="S249" s="1">
        <f t="shared" si="477"/>
        <v>0.59207596985042521</v>
      </c>
      <c r="T249" s="1">
        <f t="shared" si="477"/>
        <v>0.72113890418648852</v>
      </c>
      <c r="U249" s="1">
        <f t="shared" si="477"/>
        <v>1.3272494094820612E-2</v>
      </c>
      <c r="V249" s="1">
        <f t="shared" si="477"/>
        <v>1.9867399137483228</v>
      </c>
      <c r="W249" s="1">
        <f t="shared" si="477"/>
        <v>0.2462980244398521</v>
      </c>
      <c r="X249" s="1">
        <f t="shared" si="477"/>
        <v>3.3555261796298995E-2</v>
      </c>
      <c r="Y249" s="1">
        <f t="shared" si="477"/>
        <v>0.14459962666963064</v>
      </c>
      <c r="Z249" s="1">
        <f t="shared" si="477"/>
        <v>1.8211565838950186E-2</v>
      </c>
      <c r="AA249" s="1">
        <f t="shared" si="477"/>
        <v>0.92412801251200538</v>
      </c>
      <c r="AB249" s="1">
        <f t="shared" si="477"/>
        <v>1.8553324117387595</v>
      </c>
      <c r="AC249" s="1">
        <f t="shared" si="477"/>
        <v>3.2877863471235016</v>
      </c>
      <c r="AD249" s="1">
        <f t="shared" si="477"/>
        <v>0.53993649603889304</v>
      </c>
      <c r="AE249" s="1">
        <f t="shared" si="477"/>
        <v>0.43106260455707412</v>
      </c>
      <c r="AF249" s="1">
        <f t="shared" si="477"/>
        <v>1.0326402749612509</v>
      </c>
      <c r="AG249" s="1">
        <f t="shared" si="477"/>
        <v>0.15280826179843118</v>
      </c>
      <c r="AH249" s="1">
        <f t="shared" si="477"/>
        <v>0.33404208270438079</v>
      </c>
      <c r="AI249" s="1">
        <f t="shared" si="477"/>
        <v>7.8507782252709024</v>
      </c>
      <c r="AJ249" s="1">
        <f t="shared" ref="AJ249:AO249" si="478">AJ247*AJ74/AJ72</f>
        <v>3.8888102201026432E-2</v>
      </c>
      <c r="AK249" s="1">
        <f t="shared" si="478"/>
        <v>1.1241859131622123E-2</v>
      </c>
      <c r="AL249" s="1">
        <f t="shared" si="478"/>
        <v>8.634872631740054E-4</v>
      </c>
      <c r="AM249" s="1">
        <f t="shared" si="478"/>
        <v>6.1595229005824224E-2</v>
      </c>
      <c r="AN249" s="1">
        <f t="shared" si="478"/>
        <v>0.13449782084636991</v>
      </c>
      <c r="AO249" s="1">
        <f t="shared" si="478"/>
        <v>2.0821568534726376E-2</v>
      </c>
    </row>
    <row r="250" spans="1:41" x14ac:dyDescent="0.25">
      <c r="C250" t="s">
        <v>76</v>
      </c>
      <c r="E250" s="1">
        <f>E247*E75/E72</f>
        <v>0.43118053939544676</v>
      </c>
      <c r="F250" s="1">
        <f t="shared" ref="F250:AI250" si="479">F247*F75/F72</f>
        <v>0.53069226414284831</v>
      </c>
      <c r="G250" s="1">
        <f t="shared" si="479"/>
        <v>9.1376343583358971E-2</v>
      </c>
      <c r="H250" s="1">
        <f t="shared" si="479"/>
        <v>0.44929678023034458</v>
      </c>
      <c r="I250" s="1">
        <f t="shared" si="479"/>
        <v>0</v>
      </c>
      <c r="J250" s="1">
        <f t="shared" si="479"/>
        <v>0.90692429223846116</v>
      </c>
      <c r="K250" s="1">
        <f t="shared" si="479"/>
        <v>6.8256807140361104</v>
      </c>
      <c r="L250" s="1">
        <f t="shared" si="479"/>
        <v>0.1961223237226534</v>
      </c>
      <c r="M250" s="1">
        <f t="shared" si="479"/>
        <v>1.9206102834402685E-2</v>
      </c>
      <c r="N250" s="1">
        <f t="shared" si="479"/>
        <v>0.78130367419592106</v>
      </c>
      <c r="O250" s="1">
        <f t="shared" si="479"/>
        <v>1.3734280663259338E-2</v>
      </c>
      <c r="P250" s="1">
        <f t="shared" si="479"/>
        <v>3.0199262908187938</v>
      </c>
      <c r="Q250" s="1">
        <f t="shared" si="479"/>
        <v>8.247387526151416E-2</v>
      </c>
      <c r="R250" s="1">
        <f t="shared" si="479"/>
        <v>0.10899267710145823</v>
      </c>
      <c r="S250" s="1">
        <f t="shared" si="479"/>
        <v>0.81806389187371942</v>
      </c>
      <c r="T250" s="1">
        <f t="shared" si="479"/>
        <v>0.50260974635900857</v>
      </c>
      <c r="U250" s="1">
        <f t="shared" si="479"/>
        <v>0</v>
      </c>
      <c r="V250" s="1">
        <f t="shared" si="479"/>
        <v>4.2943288395914339</v>
      </c>
      <c r="W250" s="1">
        <f t="shared" si="479"/>
        <v>0.17833524662255715</v>
      </c>
      <c r="X250" s="1">
        <f t="shared" si="479"/>
        <v>4.1520440766027442E-2</v>
      </c>
      <c r="Y250" s="1">
        <f t="shared" si="479"/>
        <v>0.10284959085597621</v>
      </c>
      <c r="Z250" s="1">
        <f t="shared" si="479"/>
        <v>0</v>
      </c>
      <c r="AA250" s="1">
        <f t="shared" si="479"/>
        <v>1.2885404411696784</v>
      </c>
      <c r="AB250" s="1">
        <f t="shared" si="479"/>
        <v>1.7136762307610059E-2</v>
      </c>
      <c r="AC250" s="1">
        <f t="shared" si="479"/>
        <v>2.0780549333463814</v>
      </c>
      <c r="AD250" s="1">
        <f t="shared" si="479"/>
        <v>0.14745363978728554</v>
      </c>
      <c r="AE250" s="1">
        <f t="shared" si="479"/>
        <v>1.0969932475062356</v>
      </c>
      <c r="AF250" s="1">
        <f t="shared" si="479"/>
        <v>1.2733833223234464E-2</v>
      </c>
      <c r="AG250" s="1">
        <f t="shared" si="479"/>
        <v>2.3747683608308239E-2</v>
      </c>
      <c r="AH250" s="1">
        <f t="shared" si="479"/>
        <v>0.33987581833950137</v>
      </c>
      <c r="AI250" s="1">
        <f t="shared" si="479"/>
        <v>10.404933194451171</v>
      </c>
      <c r="AJ250" s="1">
        <f t="shared" ref="AJ250:AO250" si="480">AJ247*AJ75/AJ72</f>
        <v>0</v>
      </c>
      <c r="AK250" s="1">
        <f t="shared" si="480"/>
        <v>0</v>
      </c>
      <c r="AL250" s="1">
        <f t="shared" si="480"/>
        <v>0</v>
      </c>
      <c r="AM250" s="1">
        <f t="shared" si="480"/>
        <v>1.3210002521654258E-3</v>
      </c>
      <c r="AN250" s="1">
        <f t="shared" si="480"/>
        <v>5.987433642939792E-2</v>
      </c>
      <c r="AO250" s="1">
        <f t="shared" si="480"/>
        <v>0</v>
      </c>
    </row>
    <row r="251" spans="1:41" x14ac:dyDescent="0.25">
      <c r="C251" t="s">
        <v>51</v>
      </c>
      <c r="E251" s="1">
        <f>E247*E76/E72</f>
        <v>0.18637258663494288</v>
      </c>
      <c r="F251" s="1">
        <f t="shared" ref="F251:AI251" si="481">F247*F76/F72</f>
        <v>0.3200900021147986</v>
      </c>
      <c r="G251" s="1">
        <f t="shared" si="481"/>
        <v>2.0707042002697268E-2</v>
      </c>
      <c r="H251" s="1">
        <f t="shared" si="481"/>
        <v>0</v>
      </c>
      <c r="I251" s="1">
        <f t="shared" si="481"/>
        <v>0</v>
      </c>
      <c r="J251" s="1">
        <f t="shared" si="481"/>
        <v>0</v>
      </c>
      <c r="K251" s="1">
        <f t="shared" si="481"/>
        <v>2.7559540775870182</v>
      </c>
      <c r="L251" s="1">
        <f t="shared" si="481"/>
        <v>2.5551646150035325E-2</v>
      </c>
      <c r="M251" s="1">
        <f t="shared" si="481"/>
        <v>3.5750990376713526E-3</v>
      </c>
      <c r="N251" s="1">
        <f t="shared" si="481"/>
        <v>0.45125367612854578</v>
      </c>
      <c r="O251" s="1">
        <f t="shared" si="481"/>
        <v>0</v>
      </c>
      <c r="P251" s="1">
        <f t="shared" si="481"/>
        <v>2.0640174554832589</v>
      </c>
      <c r="Q251" s="1">
        <f t="shared" si="481"/>
        <v>0.15125870256481014</v>
      </c>
      <c r="R251" s="1">
        <f t="shared" si="481"/>
        <v>5.0108661387118204E-2</v>
      </c>
      <c r="S251" s="1">
        <f t="shared" si="481"/>
        <v>0.10337392469799492</v>
      </c>
      <c r="T251" s="1">
        <f t="shared" si="481"/>
        <v>8.4560927514269399E-2</v>
      </c>
      <c r="U251" s="1">
        <f t="shared" si="481"/>
        <v>3.6501529956286614E-3</v>
      </c>
      <c r="V251" s="1">
        <f t="shared" si="481"/>
        <v>1.1239275882557593</v>
      </c>
      <c r="W251" s="1">
        <f t="shared" si="481"/>
        <v>0</v>
      </c>
      <c r="X251" s="1">
        <f t="shared" si="481"/>
        <v>1.8768925640581614E-2</v>
      </c>
      <c r="Y251" s="1">
        <f t="shared" si="481"/>
        <v>9.3878833775291864E-3</v>
      </c>
      <c r="Z251" s="1">
        <f t="shared" si="481"/>
        <v>4.5528818992783063E-3</v>
      </c>
      <c r="AA251" s="1">
        <f t="shared" si="481"/>
        <v>0.3447780473683873</v>
      </c>
      <c r="AB251" s="1">
        <f t="shared" si="481"/>
        <v>2.9280575117108167E-2</v>
      </c>
      <c r="AC251" s="1">
        <f t="shared" si="481"/>
        <v>0.47392195577354002</v>
      </c>
      <c r="AD251" s="1">
        <f t="shared" si="481"/>
        <v>0.18150761318183711</v>
      </c>
      <c r="AE251" s="1">
        <f t="shared" si="481"/>
        <v>0.10586994285259511</v>
      </c>
      <c r="AF251" s="1">
        <f t="shared" si="481"/>
        <v>2.5551609235879909E-2</v>
      </c>
      <c r="AG251" s="1">
        <f t="shared" si="481"/>
        <v>4.413911063765498E-2</v>
      </c>
      <c r="AH251" s="1">
        <f t="shared" si="481"/>
        <v>9.5850328228109433E-2</v>
      </c>
      <c r="AI251" s="1">
        <f t="shared" si="481"/>
        <v>0</v>
      </c>
      <c r="AJ251" s="1">
        <f t="shared" ref="AJ251:AO251" si="482">AJ247*AJ76/AJ72</f>
        <v>8.3190792315557177E-2</v>
      </c>
      <c r="AK251" s="1">
        <f t="shared" si="482"/>
        <v>0</v>
      </c>
      <c r="AL251" s="1">
        <f t="shared" si="482"/>
        <v>0</v>
      </c>
      <c r="AM251" s="1">
        <f t="shared" si="482"/>
        <v>2.3099647862796644E-2</v>
      </c>
      <c r="AN251" s="1">
        <f t="shared" si="482"/>
        <v>2.3346263320406565E-2</v>
      </c>
      <c r="AO251" s="1">
        <f t="shared" si="482"/>
        <v>4.5376422148701481E-2</v>
      </c>
    </row>
    <row r="252" spans="1:41" x14ac:dyDescent="0.25">
      <c r="B252" t="s">
        <v>65</v>
      </c>
      <c r="C252" s="36" t="s">
        <v>115</v>
      </c>
      <c r="E252" s="129">
        <f>E77*'Breakdown of cons by bldg type'!C22</f>
        <v>0.33419342504240213</v>
      </c>
      <c r="F252" s="129">
        <f>F77*'Breakdown of cons by bldg type'!D22</f>
        <v>0.47266987857810899</v>
      </c>
      <c r="G252" s="129">
        <f>G77*'Breakdown of cons by bldg type'!E22</f>
        <v>0.20986095010371597</v>
      </c>
      <c r="H252" s="129">
        <f>H77*'Breakdown of cons by bldg type'!F22</f>
        <v>0.52202827007417896</v>
      </c>
      <c r="I252" s="129">
        <f>I77*'Breakdown of cons by bldg type'!G22</f>
        <v>0.17360257491381229</v>
      </c>
      <c r="J252" s="129">
        <f>J77*'Breakdown of cons by bldg type'!H22</f>
        <v>0.35152632377207976</v>
      </c>
      <c r="K252" s="129">
        <f>K77*'Breakdown of cons by bldg type'!I22</f>
        <v>2.7800939759889176</v>
      </c>
      <c r="L252" s="129">
        <f>L77*'Breakdown of cons by bldg type'!J22</f>
        <v>7.7798110561443812E-2</v>
      </c>
      <c r="M252" s="129">
        <f>M77*'Breakdown of cons by bldg type'!K22</f>
        <v>1.907508387828361E-3</v>
      </c>
      <c r="N252" s="129">
        <f>N77*'Breakdown of cons by bldg type'!L22</f>
        <v>4.0700846934047625</v>
      </c>
      <c r="O252" s="129">
        <f>O77*'Breakdown of cons by bldg type'!M22</f>
        <v>6.1914129198937913E-2</v>
      </c>
      <c r="P252" s="129">
        <f>P77*'Breakdown of cons by bldg type'!N22</f>
        <v>6.3663356260917512</v>
      </c>
      <c r="Q252" s="129">
        <f>Q77*'Breakdown of cons by bldg type'!O22</f>
        <v>0.83232659977467593</v>
      </c>
      <c r="R252" s="129">
        <f>R77*'Breakdown of cons by bldg type'!P22</f>
        <v>0.17248273217612389</v>
      </c>
      <c r="S252" s="129">
        <f>S77*'Breakdown of cons by bldg type'!Q22</f>
        <v>0.26363014692594544</v>
      </c>
      <c r="T252" s="129">
        <f>T77*'Breakdown of cons by bldg type'!R22</f>
        <v>0.34145701631365943</v>
      </c>
      <c r="U252" s="129">
        <f>U77*'Breakdown of cons by bldg type'!S22</f>
        <v>2.4560583504325329E-3</v>
      </c>
      <c r="V252" s="129">
        <f>V77*'Breakdown of cons by bldg type'!T22</f>
        <v>4.047097714054785</v>
      </c>
      <c r="W252" s="129">
        <f>W77*'Breakdown of cons by bldg type'!U22</f>
        <v>6.2939925846956487E-3</v>
      </c>
      <c r="X252" s="129">
        <f>X77*'Breakdown of cons by bldg type'!V22</f>
        <v>0.11969554995893554</v>
      </c>
      <c r="Y252" s="129">
        <f>Y77*'Breakdown of cons by bldg type'!W22</f>
        <v>8.1723187253397288E-3</v>
      </c>
      <c r="Z252" s="129">
        <f>Z77*'Breakdown of cons by bldg type'!X22</f>
        <v>3.6943518983333028E-2</v>
      </c>
      <c r="AA252" s="129">
        <f>AA77*'Breakdown of cons by bldg type'!Y22</f>
        <v>1.1569028611722696</v>
      </c>
      <c r="AB252" s="129">
        <f>AB77*'Breakdown of cons by bldg type'!Z22</f>
        <v>0.34334023751594189</v>
      </c>
      <c r="AC252" s="129">
        <f>AC77*'Breakdown of cons by bldg type'!AA22</f>
        <v>0.45839506441582223</v>
      </c>
      <c r="AD252" s="129">
        <f>AD77*'Breakdown of cons by bldg type'!AB22</f>
        <v>0.63528539109552007</v>
      </c>
      <c r="AE252" s="129">
        <f>AE77*'Breakdown of cons by bldg type'!AC22</f>
        <v>0.12609805165275989</v>
      </c>
      <c r="AF252" s="129">
        <f>AF77*'Breakdown of cons by bldg type'!AD22</f>
        <v>0.17601895311782273</v>
      </c>
      <c r="AG252" s="129">
        <f>AG77*'Breakdown of cons by bldg type'!AE22</f>
        <v>5.9283359337136562E-2</v>
      </c>
      <c r="AH252" s="129">
        <f>AH77*'Breakdown of cons by bldg type'!AF22</f>
        <v>0.23153252499769908</v>
      </c>
      <c r="AI252" s="129">
        <f>AI77*'Breakdown of cons by bldg type'!AG22</f>
        <v>3.5908429907303727</v>
      </c>
      <c r="AJ252" s="129">
        <f>AJ77*'Breakdown of cons by bldg type'!AH22</f>
        <v>4.4476060163040745E-2</v>
      </c>
      <c r="AK252" s="129">
        <f>AK77*'Breakdown of cons by bldg type'!AI22</f>
        <v>8.1004592565089746E-3</v>
      </c>
      <c r="AL252" s="129">
        <f>AL77*'Breakdown of cons by bldg type'!AJ22</f>
        <v>9.8756455813708496E-4</v>
      </c>
      <c r="AM252" s="129">
        <f>AM77*'Breakdown of cons by bldg type'!AK22</f>
        <v>4.4386501371130607E-2</v>
      </c>
      <c r="AN252" s="129">
        <f>AN77*'Breakdown of cons by bldg type'!AL22</f>
        <v>9.7063844677795399E-2</v>
      </c>
      <c r="AO252" s="129">
        <f>AO77*'Breakdown of cons by bldg type'!AM22</f>
        <v>1.5003236172718634E-2</v>
      </c>
    </row>
    <row r="253" spans="1:41" x14ac:dyDescent="0.25">
      <c r="C253" t="s">
        <v>52</v>
      </c>
      <c r="E253" s="1">
        <f>E252*E78/E77</f>
        <v>0.33296736918079639</v>
      </c>
      <c r="F253" s="1">
        <f t="shared" ref="F253:AI253" si="483">F252*F78/F77</f>
        <v>0.47066921003205892</v>
      </c>
      <c r="G253" s="1">
        <f t="shared" si="483"/>
        <v>0.20986095010371594</v>
      </c>
      <c r="H253" s="1">
        <f t="shared" si="483"/>
        <v>0.52139771488373599</v>
      </c>
      <c r="I253" s="1">
        <f t="shared" si="483"/>
        <v>0.17360257491381229</v>
      </c>
      <c r="J253" s="1">
        <f t="shared" si="483"/>
        <v>0.35047682558188131</v>
      </c>
      <c r="K253" s="1">
        <f t="shared" si="483"/>
        <v>2.7705134362097605</v>
      </c>
      <c r="L253" s="1">
        <f t="shared" si="483"/>
        <v>7.7645679438390958E-2</v>
      </c>
      <c r="M253" s="1">
        <f t="shared" si="483"/>
        <v>1.907508387828361E-3</v>
      </c>
      <c r="N253" s="1">
        <f t="shared" si="483"/>
        <v>4.0574132778625369</v>
      </c>
      <c r="O253" s="1">
        <f t="shared" si="483"/>
        <v>6.191412919893792E-2</v>
      </c>
      <c r="P253" s="1">
        <f t="shared" si="483"/>
        <v>6.3485856600324331</v>
      </c>
      <c r="Q253" s="1">
        <f t="shared" si="483"/>
        <v>0.83181082158428843</v>
      </c>
      <c r="R253" s="1">
        <f t="shared" si="483"/>
        <v>0.17220997379976583</v>
      </c>
      <c r="S253" s="1">
        <f t="shared" si="483"/>
        <v>0.26250256944679795</v>
      </c>
      <c r="T253" s="1">
        <f t="shared" si="483"/>
        <v>0.34029793614655029</v>
      </c>
      <c r="U253" s="1">
        <f t="shared" si="483"/>
        <v>2.4560583504325329E-3</v>
      </c>
      <c r="V253" s="1">
        <f t="shared" si="483"/>
        <v>4.0350164231087691</v>
      </c>
      <c r="W253" s="1">
        <f t="shared" si="483"/>
        <v>6.2939925846956487E-3</v>
      </c>
      <c r="X253" s="1">
        <f t="shared" si="483"/>
        <v>0.11894078349909444</v>
      </c>
      <c r="Y253" s="1">
        <f t="shared" si="483"/>
        <v>8.1723187253397288E-3</v>
      </c>
      <c r="Z253" s="1">
        <f t="shared" si="483"/>
        <v>3.6943518983333028E-2</v>
      </c>
      <c r="AA253" s="1">
        <f t="shared" si="483"/>
        <v>1.1480625969026292</v>
      </c>
      <c r="AB253" s="1">
        <f t="shared" si="483"/>
        <v>0.34332693087860067</v>
      </c>
      <c r="AC253" s="1">
        <f t="shared" si="483"/>
        <v>0.45701496022737098</v>
      </c>
      <c r="AD253" s="1">
        <f t="shared" si="483"/>
        <v>0.63211637554737288</v>
      </c>
      <c r="AE253" s="1">
        <f t="shared" si="483"/>
        <v>0.12593837598977395</v>
      </c>
      <c r="AF253" s="1">
        <f t="shared" si="483"/>
        <v>0.17601895311782273</v>
      </c>
      <c r="AG253" s="1">
        <f t="shared" si="483"/>
        <v>5.9283359337136562E-2</v>
      </c>
      <c r="AH253" s="1">
        <f t="shared" si="483"/>
        <v>0.23094306153698441</v>
      </c>
      <c r="AI253" s="1">
        <f t="shared" si="483"/>
        <v>3.5708512265401802</v>
      </c>
      <c r="AJ253" s="1">
        <f t="shared" ref="AJ253:AO253" si="484">AJ252*AJ78/AJ77</f>
        <v>4.4476060163040745E-2</v>
      </c>
      <c r="AK253" s="1">
        <f t="shared" si="484"/>
        <v>8.1004592565089746E-3</v>
      </c>
      <c r="AL253" s="1">
        <f t="shared" si="484"/>
        <v>9.8756455813708496E-4</v>
      </c>
      <c r="AM253" s="1">
        <f t="shared" si="484"/>
        <v>4.4383196508265089E-2</v>
      </c>
      <c r="AN253" s="1">
        <f t="shared" si="484"/>
        <v>9.6914051768415652E-2</v>
      </c>
      <c r="AO253" s="1">
        <f t="shared" si="484"/>
        <v>1.5003236172718634E-2</v>
      </c>
    </row>
    <row r="254" spans="1:41" x14ac:dyDescent="0.25">
      <c r="C254" t="s">
        <v>76</v>
      </c>
      <c r="E254" s="1">
        <f>E252*E79/E77</f>
        <v>1.2255845722040171E-3</v>
      </c>
      <c r="F254" s="1">
        <f t="shared" ref="F254:AI254" si="485">F252*F79/F77</f>
        <v>1.9997962372047128E-3</v>
      </c>
      <c r="G254" s="1">
        <f t="shared" si="485"/>
        <v>0</v>
      </c>
      <c r="H254" s="1">
        <f t="shared" si="485"/>
        <v>6.3055519044298493E-4</v>
      </c>
      <c r="I254" s="1">
        <f t="shared" si="485"/>
        <v>0</v>
      </c>
      <c r="J254" s="1">
        <f t="shared" si="485"/>
        <v>1.0494137801563017E-3</v>
      </c>
      <c r="K254" s="1">
        <f t="shared" si="485"/>
        <v>9.5793439702272064E-3</v>
      </c>
      <c r="L254" s="1">
        <f t="shared" si="485"/>
        <v>1.5228831382793333E-4</v>
      </c>
      <c r="M254" s="1">
        <f t="shared" si="485"/>
        <v>0</v>
      </c>
      <c r="N254" s="1">
        <f t="shared" si="485"/>
        <v>1.2668069953963197E-2</v>
      </c>
      <c r="O254" s="1">
        <f t="shared" si="485"/>
        <v>0</v>
      </c>
      <c r="P254" s="1">
        <f t="shared" si="485"/>
        <v>1.7779043020832393E-2</v>
      </c>
      <c r="Q254" s="1">
        <f t="shared" si="485"/>
        <v>5.1914236525103222E-4</v>
      </c>
      <c r="R254" s="1">
        <f t="shared" si="485"/>
        <v>2.7267659531172517E-4</v>
      </c>
      <c r="S254" s="1">
        <f t="shared" si="485"/>
        <v>1.127232804808882E-3</v>
      </c>
      <c r="T254" s="1">
        <f t="shared" si="485"/>
        <v>1.1589011992358977E-3</v>
      </c>
      <c r="U254" s="1">
        <f t="shared" si="485"/>
        <v>0</v>
      </c>
      <c r="V254" s="1">
        <f t="shared" si="485"/>
        <v>1.2078456489293982E-2</v>
      </c>
      <c r="W254" s="1">
        <f t="shared" si="485"/>
        <v>0</v>
      </c>
      <c r="X254" s="1">
        <f t="shared" si="485"/>
        <v>7.5501265579722653E-4</v>
      </c>
      <c r="Y254" s="1">
        <f t="shared" si="485"/>
        <v>0</v>
      </c>
      <c r="Z254" s="1">
        <f t="shared" si="485"/>
        <v>0</v>
      </c>
      <c r="AA254" s="1">
        <f t="shared" si="485"/>
        <v>8.8411756370908173E-3</v>
      </c>
      <c r="AB254" s="1">
        <f t="shared" si="485"/>
        <v>1.330663734122674E-5</v>
      </c>
      <c r="AC254" s="1">
        <f t="shared" si="485"/>
        <v>1.3798157874740594E-3</v>
      </c>
      <c r="AD254" s="1">
        <f t="shared" si="485"/>
        <v>3.1730627806141713E-3</v>
      </c>
      <c r="AE254" s="1">
        <f t="shared" si="485"/>
        <v>1.5937249025138288E-4</v>
      </c>
      <c r="AF254" s="1">
        <f t="shared" si="485"/>
        <v>0</v>
      </c>
      <c r="AG254" s="1">
        <f t="shared" si="485"/>
        <v>0</v>
      </c>
      <c r="AH254" s="1">
        <f t="shared" si="485"/>
        <v>5.8981798289150567E-4</v>
      </c>
      <c r="AI254" s="1">
        <f t="shared" si="485"/>
        <v>1.9993027492827033E-2</v>
      </c>
      <c r="AJ254" s="1">
        <f t="shared" ref="AJ254:AO254" si="486">AJ252*AJ79/AJ77</f>
        <v>0</v>
      </c>
      <c r="AK254" s="1">
        <f t="shared" si="486"/>
        <v>0</v>
      </c>
      <c r="AL254" s="1">
        <f t="shared" si="486"/>
        <v>0</v>
      </c>
      <c r="AM254" s="1">
        <f t="shared" si="486"/>
        <v>3.3048628655216276E-6</v>
      </c>
      <c r="AN254" s="1">
        <f t="shared" si="486"/>
        <v>1.4979290937976777E-4</v>
      </c>
      <c r="AO254" s="1">
        <f t="shared" si="486"/>
        <v>0</v>
      </c>
    </row>
    <row r="255" spans="1:41" x14ac:dyDescent="0.25">
      <c r="B255" t="s">
        <v>77</v>
      </c>
      <c r="C255" s="36" t="s">
        <v>115</v>
      </c>
      <c r="E255" s="129">
        <f>E80*'Breakdown of cons by bldg type'!C38</f>
        <v>0.75177686846776881</v>
      </c>
      <c r="F255" s="129">
        <f>F80*'Breakdown of cons by bldg type'!D38</f>
        <v>0.90479821164262331</v>
      </c>
      <c r="G255" s="129">
        <f>G80*'Breakdown of cons by bldg type'!E38</f>
        <v>0.33825322010484854</v>
      </c>
      <c r="H255" s="129">
        <f>H80*'Breakdown of cons by bldg type'!F38</f>
        <v>0.80705522060437118</v>
      </c>
      <c r="I255" s="129">
        <f>I80*'Breakdown of cons by bldg type'!G38</f>
        <v>4.9642464827405537E-2</v>
      </c>
      <c r="J255" s="129">
        <f>J80*'Breakdown of cons by bldg type'!H38</f>
        <v>0.76981304327044975</v>
      </c>
      <c r="K255" s="129">
        <f>K80*'Breakdown of cons by bldg type'!I38</f>
        <v>7.0968413364433767</v>
      </c>
      <c r="L255" s="129">
        <f>L80*'Breakdown of cons by bldg type'!J38</f>
        <v>0.25138900420276511</v>
      </c>
      <c r="M255" s="129">
        <f>M80*'Breakdown of cons by bldg type'!K38</f>
        <v>5.1086615541919303E-2</v>
      </c>
      <c r="N255" s="129">
        <f>N80*'Breakdown of cons by bldg type'!L38</f>
        <v>2.2334343587067744</v>
      </c>
      <c r="O255" s="129">
        <f>O80*'Breakdown of cons by bldg type'!M38</f>
        <v>0.23796496869014083</v>
      </c>
      <c r="P255" s="129">
        <f>P80*'Breakdown of cons by bldg type'!N38</f>
        <v>5.3344835855737207</v>
      </c>
      <c r="Q255" s="129">
        <f>Q80*'Breakdown of cons by bldg type'!O38</f>
        <v>0.53218410673758243</v>
      </c>
      <c r="R255" s="129">
        <f>R80*'Breakdown of cons by bldg type'!P38</f>
        <v>0.19712305397671226</v>
      </c>
      <c r="S255" s="129">
        <f>S80*'Breakdown of cons by bldg type'!Q38</f>
        <v>0.73607015807000487</v>
      </c>
      <c r="T255" s="129">
        <f>T80*'Breakdown of cons by bldg type'!R38</f>
        <v>0.79548812379368983</v>
      </c>
      <c r="U255" s="129">
        <f>U80*'Breakdown of cons by bldg type'!S38</f>
        <v>7.4762884134641893E-3</v>
      </c>
      <c r="V255" s="129">
        <f>V80*'Breakdown of cons by bldg type'!T38</f>
        <v>3.5956231016393998</v>
      </c>
      <c r="W255" s="129">
        <f>W80*'Breakdown of cons by bldg type'!U38</f>
        <v>0.22346339699129728</v>
      </c>
      <c r="X255" s="129">
        <f>X80*'Breakdown of cons by bldg type'!V38</f>
        <v>4.8850679682842874E-2</v>
      </c>
      <c r="Y255" s="129">
        <f>Y80*'Breakdown of cons by bldg type'!W38</f>
        <v>0.15270074002191403</v>
      </c>
      <c r="Z255" s="129">
        <f>Z80*'Breakdown of cons by bldg type'!X38</f>
        <v>2.1010147758918574E-2</v>
      </c>
      <c r="AA255" s="129">
        <f>AA80*'Breakdown of cons by bldg type'!Y38</f>
        <v>1.3988714867889027</v>
      </c>
      <c r="AB255" s="129">
        <f>AB80*'Breakdown of cons by bldg type'!Z38</f>
        <v>0.40686601348013346</v>
      </c>
      <c r="AC255" s="129">
        <f>AC80*'Breakdown of cons by bldg type'!AA38</f>
        <v>3.0848197803659367</v>
      </c>
      <c r="AD255" s="129">
        <f>AD80*'Breakdown of cons by bldg type'!AB38</f>
        <v>0.4009679989111819</v>
      </c>
      <c r="AE255" s="129">
        <f>AE80*'Breakdown of cons by bldg type'!AC38</f>
        <v>0.8120900118738944</v>
      </c>
      <c r="AF255" s="129">
        <f>AF80*'Breakdown of cons by bldg type'!AD38</f>
        <v>0.4090762531197325</v>
      </c>
      <c r="AG255" s="129">
        <f>AG80*'Breakdown of cons by bldg type'!AE38</f>
        <v>0.12153713827003483</v>
      </c>
      <c r="AH255" s="129">
        <f>AH80*'Breakdown of cons by bldg type'!AF38</f>
        <v>0.40540799422300217</v>
      </c>
      <c r="AI255" s="129">
        <f>AI80*'Breakdown of cons by bldg type'!AG38</f>
        <v>10.518365976497018</v>
      </c>
      <c r="AJ255" s="129">
        <f>AJ80*'Breakdown of cons by bldg type'!AH38</f>
        <v>4.4104977869155841E-2</v>
      </c>
      <c r="AK255" s="129">
        <f>AK80*'Breakdown of cons by bldg type'!AI38</f>
        <v>4.0118393457474671E-2</v>
      </c>
      <c r="AL255" s="129">
        <f>AL80*'Breakdown of cons by bldg type'!AJ38</f>
        <v>4.5335621967662273E-4</v>
      </c>
      <c r="AM255" s="129">
        <f>AM80*'Breakdown of cons by bldg type'!AK38</f>
        <v>5.2612780560306736E-2</v>
      </c>
      <c r="AN255" s="129">
        <f>AN80*'Breakdown of cons by bldg type'!AL38</f>
        <v>0.14940140246507405</v>
      </c>
      <c r="AO255" s="129">
        <f>AO80*'Breakdown of cons by bldg type'!AM38</f>
        <v>2.2939289844688897E-2</v>
      </c>
    </row>
    <row r="256" spans="1:41" x14ac:dyDescent="0.25">
      <c r="C256" t="s">
        <v>63</v>
      </c>
      <c r="E256" s="1">
        <f>E255*E81/E80</f>
        <v>2.2375848329996301E-2</v>
      </c>
      <c r="F256" s="1">
        <f t="shared" ref="F256:AI256" si="487">F255*F81/F80</f>
        <v>3.1028451983837821E-4</v>
      </c>
      <c r="G256" s="1">
        <f t="shared" si="487"/>
        <v>2.4998993870680528E-3</v>
      </c>
      <c r="H256" s="1">
        <f t="shared" si="487"/>
        <v>9.7096851416316535E-2</v>
      </c>
      <c r="I256" s="1">
        <f t="shared" si="487"/>
        <v>1.070060562325958E-3</v>
      </c>
      <c r="J256" s="1">
        <f t="shared" si="487"/>
        <v>1.2219602107009529E-2</v>
      </c>
      <c r="K256" s="1">
        <f t="shared" si="487"/>
        <v>0</v>
      </c>
      <c r="L256" s="1">
        <f t="shared" si="487"/>
        <v>4.5438914822829466E-3</v>
      </c>
      <c r="M256" s="1">
        <f t="shared" si="487"/>
        <v>2.4996770658904624E-3</v>
      </c>
      <c r="N256" s="1">
        <f t="shared" si="487"/>
        <v>1.6390670506921074E-2</v>
      </c>
      <c r="O256" s="1">
        <f t="shared" si="487"/>
        <v>1.2082475104014074E-2</v>
      </c>
      <c r="P256" s="1">
        <f t="shared" si="487"/>
        <v>0.15495177245048009</v>
      </c>
      <c r="Q256" s="1">
        <f t="shared" si="487"/>
        <v>0</v>
      </c>
      <c r="R256" s="1">
        <f t="shared" si="487"/>
        <v>5.4481400575027939E-4</v>
      </c>
      <c r="S256" s="1">
        <f t="shared" si="487"/>
        <v>3.5462816828096662E-2</v>
      </c>
      <c r="T256" s="1">
        <f t="shared" si="487"/>
        <v>5.9132935163140601E-3</v>
      </c>
      <c r="U256" s="1">
        <f t="shared" si="487"/>
        <v>0</v>
      </c>
      <c r="V256" s="1">
        <f t="shared" si="487"/>
        <v>0</v>
      </c>
      <c r="W256" s="1">
        <f t="shared" si="487"/>
        <v>8.8768831380826151E-3</v>
      </c>
      <c r="X256" s="1">
        <f t="shared" si="487"/>
        <v>0</v>
      </c>
      <c r="Y256" s="1">
        <f t="shared" si="487"/>
        <v>2.2076634387113336E-2</v>
      </c>
      <c r="Z256" s="1">
        <f t="shared" si="487"/>
        <v>0</v>
      </c>
      <c r="AA256" s="1">
        <f t="shared" si="487"/>
        <v>2.5071258532655028E-3</v>
      </c>
      <c r="AB256" s="1">
        <f t="shared" si="487"/>
        <v>4.505284272660514E-3</v>
      </c>
      <c r="AC256" s="1">
        <f t="shared" si="487"/>
        <v>5.2367359056592726E-2</v>
      </c>
      <c r="AD256" s="1">
        <f t="shared" si="487"/>
        <v>0</v>
      </c>
      <c r="AE256" s="1">
        <f t="shared" si="487"/>
        <v>0</v>
      </c>
      <c r="AF256" s="1">
        <f t="shared" si="487"/>
        <v>5.8943801693352822E-3</v>
      </c>
      <c r="AG256" s="1">
        <f t="shared" si="487"/>
        <v>0</v>
      </c>
      <c r="AH256" s="1">
        <f t="shared" si="487"/>
        <v>4.5483260896968377E-3</v>
      </c>
      <c r="AI256" s="1">
        <f t="shared" si="487"/>
        <v>2.3961862176745122E-2</v>
      </c>
      <c r="AJ256" s="1">
        <f t="shared" ref="AJ256:AO256" si="488">AJ255*AJ81/AJ80</f>
        <v>2.6348011740045495E-3</v>
      </c>
      <c r="AK256" s="1">
        <f t="shared" si="488"/>
        <v>0</v>
      </c>
      <c r="AL256" s="1">
        <f t="shared" si="488"/>
        <v>0</v>
      </c>
      <c r="AM256" s="1">
        <f t="shared" si="488"/>
        <v>2.3960749022226787E-3</v>
      </c>
      <c r="AN256" s="1">
        <f t="shared" si="488"/>
        <v>3.3360412386462869E-3</v>
      </c>
      <c r="AO256" s="1">
        <f t="shared" si="488"/>
        <v>1.061532518415536E-3</v>
      </c>
    </row>
    <row r="257" spans="1:41" x14ac:dyDescent="0.25">
      <c r="C257" t="s">
        <v>67</v>
      </c>
      <c r="E257" s="1">
        <f>E255*E82/E80</f>
        <v>0.22162418179760285</v>
      </c>
      <c r="F257" s="1">
        <f t="shared" ref="F257:AI257" si="489">F255*F82/F80</f>
        <v>4.5390689182740723E-2</v>
      </c>
      <c r="G257" s="1">
        <f t="shared" si="489"/>
        <v>5.3732874853201523E-2</v>
      </c>
      <c r="H257" s="1">
        <f t="shared" si="489"/>
        <v>4.5299939722727806E-2</v>
      </c>
      <c r="I257" s="1">
        <f t="shared" si="489"/>
        <v>0</v>
      </c>
      <c r="J257" s="1">
        <f t="shared" si="489"/>
        <v>0.20476179475605902</v>
      </c>
      <c r="K257" s="1">
        <f t="shared" si="489"/>
        <v>1.5456183683010007</v>
      </c>
      <c r="L257" s="1">
        <f t="shared" si="489"/>
        <v>9.902830899110987E-2</v>
      </c>
      <c r="M257" s="1">
        <f t="shared" si="489"/>
        <v>2.0369874793735747E-2</v>
      </c>
      <c r="N257" s="1">
        <f t="shared" si="489"/>
        <v>0</v>
      </c>
      <c r="O257" s="1">
        <f t="shared" si="489"/>
        <v>9.5185836914868441E-2</v>
      </c>
      <c r="P257" s="1">
        <f t="shared" si="489"/>
        <v>0.54716230532273813</v>
      </c>
      <c r="Q257" s="1">
        <f t="shared" si="489"/>
        <v>0</v>
      </c>
      <c r="R257" s="1">
        <f t="shared" si="489"/>
        <v>1.4886414616165225E-2</v>
      </c>
      <c r="S257" s="1">
        <f t="shared" si="489"/>
        <v>0.10272188600137659</v>
      </c>
      <c r="T257" s="1">
        <f t="shared" si="489"/>
        <v>0</v>
      </c>
      <c r="U257" s="1">
        <f t="shared" si="489"/>
        <v>5.0674240773862069E-3</v>
      </c>
      <c r="V257" s="1">
        <f t="shared" si="489"/>
        <v>2.5909191372299547E-2</v>
      </c>
      <c r="W257" s="1">
        <f t="shared" si="489"/>
        <v>0.13407785083839191</v>
      </c>
      <c r="X257" s="1">
        <f t="shared" si="489"/>
        <v>1.3189889606392677E-2</v>
      </c>
      <c r="Y257" s="1">
        <f t="shared" si="489"/>
        <v>6.0829957492486368E-2</v>
      </c>
      <c r="Z257" s="1">
        <f t="shared" si="489"/>
        <v>0</v>
      </c>
      <c r="AA257" s="1">
        <f t="shared" si="489"/>
        <v>0.23491162102259427</v>
      </c>
      <c r="AB257" s="1">
        <f t="shared" si="489"/>
        <v>2.9516902552757348E-2</v>
      </c>
      <c r="AC257" s="1">
        <f t="shared" si="489"/>
        <v>0.41141276640886693</v>
      </c>
      <c r="AD257" s="1">
        <f t="shared" si="489"/>
        <v>3.9182334589625062E-3</v>
      </c>
      <c r="AE257" s="1">
        <f t="shared" si="489"/>
        <v>0.16712033541414126</v>
      </c>
      <c r="AF257" s="1">
        <f t="shared" si="489"/>
        <v>0.16316767615630703</v>
      </c>
      <c r="AG257" s="1">
        <f t="shared" si="489"/>
        <v>1.2274127209522378E-2</v>
      </c>
      <c r="AH257" s="1">
        <f t="shared" si="489"/>
        <v>0.11729914964946439</v>
      </c>
      <c r="AI257" s="1">
        <f t="shared" si="489"/>
        <v>0.35324607388068607</v>
      </c>
      <c r="AJ257" s="1">
        <f t="shared" ref="AJ257:AO257" si="490">AJ255*AJ82/AJ80</f>
        <v>0</v>
      </c>
      <c r="AK257" s="1">
        <f t="shared" si="490"/>
        <v>1.9666274675482716E-2</v>
      </c>
      <c r="AL257" s="1">
        <f t="shared" si="490"/>
        <v>0</v>
      </c>
      <c r="AM257" s="1">
        <f t="shared" si="490"/>
        <v>4.2880718751467607E-3</v>
      </c>
      <c r="AN257" s="1">
        <f t="shared" si="490"/>
        <v>3.0197467627180306E-2</v>
      </c>
      <c r="AO257" s="1">
        <f t="shared" si="490"/>
        <v>6.2157372135154875E-4</v>
      </c>
    </row>
    <row r="258" spans="1:41" x14ac:dyDescent="0.25">
      <c r="C258" t="s">
        <v>52</v>
      </c>
      <c r="E258" s="1">
        <f>E255*E83/E80</f>
        <v>7.3123636329948019E-2</v>
      </c>
      <c r="F258" s="1">
        <f t="shared" ref="F258:AI258" si="491">F255*F83/F80</f>
        <v>0.1173276199262369</v>
      </c>
      <c r="G258" s="1">
        <f t="shared" si="491"/>
        <v>0.19586423996333763</v>
      </c>
      <c r="H258" s="1">
        <f t="shared" si="491"/>
        <v>7.6554465230549776E-2</v>
      </c>
      <c r="I258" s="1">
        <f t="shared" si="491"/>
        <v>1.8520447895814026E-2</v>
      </c>
      <c r="J258" s="1">
        <f t="shared" si="491"/>
        <v>0.16928836106606326</v>
      </c>
      <c r="K258" s="1">
        <f t="shared" si="491"/>
        <v>0.40678194105700144</v>
      </c>
      <c r="L258" s="1">
        <f t="shared" si="491"/>
        <v>7.0924105975262053E-2</v>
      </c>
      <c r="M258" s="1">
        <f t="shared" si="491"/>
        <v>1.7267561517180972E-2</v>
      </c>
      <c r="N258" s="1">
        <f t="shared" si="491"/>
        <v>1.1766032367655299</v>
      </c>
      <c r="O258" s="1">
        <f t="shared" si="491"/>
        <v>0.10457678988737759</v>
      </c>
      <c r="P258" s="1">
        <f t="shared" si="491"/>
        <v>1.6539002534306122</v>
      </c>
      <c r="Q258" s="1">
        <f t="shared" si="491"/>
        <v>0.38185514704063739</v>
      </c>
      <c r="R258" s="1">
        <f t="shared" si="491"/>
        <v>8.3937329367863994E-2</v>
      </c>
      <c r="S258" s="1">
        <f t="shared" si="491"/>
        <v>0.13096242639229863</v>
      </c>
      <c r="T258" s="1">
        <f t="shared" si="491"/>
        <v>0.17217743634502289</v>
      </c>
      <c r="U258" s="1">
        <f t="shared" si="491"/>
        <v>2.2434441167550187E-3</v>
      </c>
      <c r="V258" s="1">
        <f t="shared" si="491"/>
        <v>0.9079494068016577</v>
      </c>
      <c r="W258" s="1">
        <f t="shared" si="491"/>
        <v>3.6091085244007226E-2</v>
      </c>
      <c r="X258" s="1">
        <f t="shared" si="491"/>
        <v>3.8298767997728736E-3</v>
      </c>
      <c r="Y258" s="1">
        <f t="shared" si="491"/>
        <v>2.2300097481070182E-2</v>
      </c>
      <c r="Z258" s="1">
        <f t="shared" si="491"/>
        <v>1.8557628245368007E-2</v>
      </c>
      <c r="AA258" s="1">
        <f t="shared" si="491"/>
        <v>0.23427109971542465</v>
      </c>
      <c r="AB258" s="1">
        <f t="shared" si="491"/>
        <v>0.31360606032324462</v>
      </c>
      <c r="AC258" s="1">
        <f t="shared" si="491"/>
        <v>0.88412541985918636</v>
      </c>
      <c r="AD258" s="1">
        <f t="shared" si="491"/>
        <v>0.19039479426445358</v>
      </c>
      <c r="AE258" s="1">
        <f t="shared" si="491"/>
        <v>0.10849933243834339</v>
      </c>
      <c r="AF258" s="1">
        <f t="shared" si="491"/>
        <v>0.10227561269160648</v>
      </c>
      <c r="AG258" s="1">
        <f t="shared" si="491"/>
        <v>2.7045465020216319E-2</v>
      </c>
      <c r="AH258" s="1">
        <f t="shared" si="491"/>
        <v>7.0733593360077535E-2</v>
      </c>
      <c r="AI258" s="1">
        <f t="shared" si="491"/>
        <v>3.8710760637468611</v>
      </c>
      <c r="AJ258" s="1">
        <f t="shared" ref="AJ258:AO258" si="492">AJ255*AJ83/AJ80</f>
        <v>2.0417397865778078E-2</v>
      </c>
      <c r="AK258" s="1">
        <f t="shared" si="492"/>
        <v>3.9482667678419981E-3</v>
      </c>
      <c r="AL258" s="1">
        <f t="shared" si="492"/>
        <v>4.5335621967662273E-4</v>
      </c>
      <c r="AM258" s="1">
        <f t="shared" si="492"/>
        <v>2.1632933920799104E-2</v>
      </c>
      <c r="AN258" s="1">
        <f t="shared" si="492"/>
        <v>4.7237140243213904E-2</v>
      </c>
      <c r="AO258" s="1">
        <f t="shared" si="492"/>
        <v>7.3127679450064936E-3</v>
      </c>
    </row>
    <row r="259" spans="1:41" x14ac:dyDescent="0.25">
      <c r="C259" t="s">
        <v>76</v>
      </c>
      <c r="E259" s="1">
        <f>E255*E84/E80</f>
        <v>0.11816879554325713</v>
      </c>
      <c r="F259" s="1">
        <f t="shared" ref="F259:AI259" si="493">F255*F84/F80</f>
        <v>0.21757898784259874</v>
      </c>
      <c r="G259" s="1">
        <f t="shared" si="493"/>
        <v>5.0365768327971121E-2</v>
      </c>
      <c r="H259" s="1">
        <f t="shared" si="493"/>
        <v>0.1128542882331993</v>
      </c>
      <c r="I259" s="1">
        <f t="shared" si="493"/>
        <v>0</v>
      </c>
      <c r="J259" s="1">
        <f t="shared" si="493"/>
        <v>0.36670328738795549</v>
      </c>
      <c r="K259" s="1">
        <f t="shared" si="493"/>
        <v>1.7144733115930659</v>
      </c>
      <c r="L259" s="1">
        <f t="shared" si="493"/>
        <v>5.9071327019498986E-2</v>
      </c>
      <c r="M259" s="1">
        <f t="shared" si="493"/>
        <v>4.3814359605453788E-3</v>
      </c>
      <c r="N259" s="1">
        <f t="shared" si="493"/>
        <v>0.40440932246411115</v>
      </c>
      <c r="O259" s="1">
        <f t="shared" si="493"/>
        <v>3.36409401394598E-3</v>
      </c>
      <c r="P259" s="1">
        <f t="shared" si="493"/>
        <v>1.6780161971655116</v>
      </c>
      <c r="Q259" s="1">
        <f t="shared" si="493"/>
        <v>6.3269622950112153E-2</v>
      </c>
      <c r="R259" s="1">
        <f t="shared" si="493"/>
        <v>6.7236258943284333E-2</v>
      </c>
      <c r="S259" s="1">
        <f t="shared" si="493"/>
        <v>0.45974134629479008</v>
      </c>
      <c r="T259" s="1">
        <f t="shared" si="493"/>
        <v>0.22002619272894616</v>
      </c>
      <c r="U259" s="1">
        <f t="shared" si="493"/>
        <v>0</v>
      </c>
      <c r="V259" s="1">
        <f t="shared" si="493"/>
        <v>2.0716240719296035</v>
      </c>
      <c r="W259" s="1">
        <f t="shared" si="493"/>
        <v>3.6668767435575088E-2</v>
      </c>
      <c r="X259" s="1">
        <f t="shared" si="493"/>
        <v>6.5264035918184225E-3</v>
      </c>
      <c r="Y259" s="1">
        <f t="shared" si="493"/>
        <v>3.2388049098112985E-2</v>
      </c>
      <c r="Z259" s="1">
        <f t="shared" si="493"/>
        <v>0</v>
      </c>
      <c r="AA259" s="1">
        <f t="shared" si="493"/>
        <v>0.76161033523932054</v>
      </c>
      <c r="AB259" s="1">
        <f t="shared" si="493"/>
        <v>5.1615301670593647E-3</v>
      </c>
      <c r="AC259" s="1">
        <f t="shared" si="493"/>
        <v>1.0963721022541002</v>
      </c>
      <c r="AD259" s="1">
        <f t="shared" si="493"/>
        <v>8.1397294382976992E-2</v>
      </c>
      <c r="AE259" s="1">
        <f t="shared" si="493"/>
        <v>0.50491921628183778</v>
      </c>
      <c r="AF259" s="1">
        <f t="shared" si="493"/>
        <v>1.7421585612396484E-3</v>
      </c>
      <c r="AG259" s="1">
        <f t="shared" si="493"/>
        <v>6.9368693640089896E-3</v>
      </c>
      <c r="AH259" s="1">
        <f t="shared" si="493"/>
        <v>0.14473374531798824</v>
      </c>
      <c r="AI259" s="1">
        <f t="shared" si="493"/>
        <v>5.4723619065090876</v>
      </c>
      <c r="AJ259" s="1">
        <f t="shared" ref="AJ259:AO259" si="494">AJ255*AJ84/AJ80</f>
        <v>0</v>
      </c>
      <c r="AK259" s="1">
        <f t="shared" si="494"/>
        <v>0</v>
      </c>
      <c r="AL259" s="1">
        <f t="shared" si="494"/>
        <v>0</v>
      </c>
      <c r="AM259" s="1">
        <f t="shared" si="494"/>
        <v>8.1490901389695428E-4</v>
      </c>
      <c r="AN259" s="1">
        <f t="shared" si="494"/>
        <v>3.6935751054879458E-2</v>
      </c>
      <c r="AO259" s="1">
        <f t="shared" si="494"/>
        <v>0</v>
      </c>
    </row>
    <row r="260" spans="1:41" x14ac:dyDescent="0.25">
      <c r="C260" t="s">
        <v>75</v>
      </c>
      <c r="E260" s="1">
        <f>E255*E85/E80</f>
        <v>0.11876802371926722</v>
      </c>
      <c r="F260" s="1">
        <f t="shared" ref="F260:AI260" si="495">F255*F85/F80</f>
        <v>0.42601572816884825</v>
      </c>
      <c r="G260" s="1">
        <f t="shared" si="495"/>
        <v>1.8859512442954939E-2</v>
      </c>
      <c r="H260" s="1">
        <f t="shared" si="495"/>
        <v>0.4578004306849951</v>
      </c>
      <c r="I260" s="1">
        <f t="shared" si="495"/>
        <v>1.0014361345136202E-2</v>
      </c>
      <c r="J260" s="1">
        <f t="shared" si="495"/>
        <v>1.0873665052785236E-2</v>
      </c>
      <c r="K260" s="1">
        <f t="shared" si="495"/>
        <v>3.1818735111557785</v>
      </c>
      <c r="L260" s="1">
        <f t="shared" si="495"/>
        <v>1.4003093841264417E-2</v>
      </c>
      <c r="M260" s="1">
        <f t="shared" si="495"/>
        <v>6.4060322541552809E-3</v>
      </c>
      <c r="N260" s="1">
        <f t="shared" si="495"/>
        <v>0.40032453509432919</v>
      </c>
      <c r="O260" s="1">
        <f t="shared" si="495"/>
        <v>2.275536625472744E-2</v>
      </c>
      <c r="P260" s="1">
        <f t="shared" si="495"/>
        <v>0.90724692517542371</v>
      </c>
      <c r="Q260" s="1">
        <f t="shared" si="495"/>
        <v>6.938165076131661E-2</v>
      </c>
      <c r="R260" s="1">
        <f t="shared" si="495"/>
        <v>2.7320858749340333E-2</v>
      </c>
      <c r="S260" s="1">
        <f t="shared" si="495"/>
        <v>0</v>
      </c>
      <c r="T260" s="1">
        <f t="shared" si="495"/>
        <v>0.39029284546564658</v>
      </c>
      <c r="U260" s="1">
        <f t="shared" si="495"/>
        <v>0</v>
      </c>
      <c r="V260" s="1">
        <f t="shared" si="495"/>
        <v>7.9437035669929976E-2</v>
      </c>
      <c r="W260" s="1">
        <f t="shared" si="495"/>
        <v>7.7487478831116058E-3</v>
      </c>
      <c r="X260" s="1">
        <f t="shared" si="495"/>
        <v>1.5534404974354739E-2</v>
      </c>
      <c r="Y260" s="1">
        <f t="shared" si="495"/>
        <v>1.4480184046975157E-2</v>
      </c>
      <c r="Z260" s="1">
        <f t="shared" si="495"/>
        <v>0</v>
      </c>
      <c r="AA260" s="1">
        <f t="shared" si="495"/>
        <v>0.13324051719896604</v>
      </c>
      <c r="AB260" s="1">
        <f t="shared" si="495"/>
        <v>5.2749278318103526E-2</v>
      </c>
      <c r="AC260" s="1">
        <f t="shared" si="495"/>
        <v>0.30346519852863191</v>
      </c>
      <c r="AD260" s="1">
        <f t="shared" si="495"/>
        <v>6.2481215065299391E-2</v>
      </c>
      <c r="AE260" s="1">
        <f t="shared" si="495"/>
        <v>2.4507214582302029E-2</v>
      </c>
      <c r="AF260" s="1">
        <f t="shared" si="495"/>
        <v>0.13483853472574564</v>
      </c>
      <c r="AG260" s="1">
        <f t="shared" si="495"/>
        <v>5.097331490594742E-2</v>
      </c>
      <c r="AH260" s="1">
        <f t="shared" si="495"/>
        <v>1.8130883456033611E-2</v>
      </c>
      <c r="AI260" s="1">
        <f t="shared" si="495"/>
        <v>0.79774915775582911</v>
      </c>
      <c r="AJ260" s="1">
        <f t="shared" ref="AJ260:AO260" si="496">AJ255*AJ85/AJ80</f>
        <v>2.8323286906762227E-3</v>
      </c>
      <c r="AK260" s="1">
        <f t="shared" si="496"/>
        <v>1.6503852014149955E-2</v>
      </c>
      <c r="AL260" s="1">
        <f t="shared" si="496"/>
        <v>0</v>
      </c>
      <c r="AM260" s="1">
        <f t="shared" si="496"/>
        <v>2.2006848099719839E-2</v>
      </c>
      <c r="AN260" s="1">
        <f t="shared" si="496"/>
        <v>3.0205323509054159E-2</v>
      </c>
      <c r="AO260" s="1">
        <f t="shared" si="496"/>
        <v>1.0103873480234978E-2</v>
      </c>
    </row>
    <row r="261" spans="1:41" x14ac:dyDescent="0.25">
      <c r="C261" t="s">
        <v>51</v>
      </c>
      <c r="E261" s="1">
        <f>E255*E86/E80</f>
        <v>1.2007670807865151E-2</v>
      </c>
      <c r="F261" s="1">
        <f t="shared" ref="F261:AI261" si="497">F255*F86/F80</f>
        <v>9.5632766163720448E-2</v>
      </c>
      <c r="G261" s="1">
        <f t="shared" si="497"/>
        <v>5.1458992842932797E-3</v>
      </c>
      <c r="H261" s="1">
        <f t="shared" si="497"/>
        <v>0</v>
      </c>
      <c r="I261" s="1">
        <f t="shared" si="497"/>
        <v>0</v>
      </c>
      <c r="J261" s="1">
        <f t="shared" si="497"/>
        <v>0</v>
      </c>
      <c r="K261" s="1">
        <f t="shared" si="497"/>
        <v>0.20432057046595878</v>
      </c>
      <c r="L261" s="1">
        <f t="shared" si="497"/>
        <v>1.157967601704224E-3</v>
      </c>
      <c r="M261" s="1">
        <f t="shared" si="497"/>
        <v>1.6201889429267617E-4</v>
      </c>
      <c r="N261" s="1">
        <f t="shared" si="497"/>
        <v>0.17276103072377369</v>
      </c>
      <c r="O261" s="1">
        <f t="shared" si="497"/>
        <v>0</v>
      </c>
      <c r="P261" s="1">
        <f t="shared" si="497"/>
        <v>0.34544125537745535</v>
      </c>
      <c r="Q261" s="1">
        <f t="shared" si="497"/>
        <v>9.6515180283429855E-3</v>
      </c>
      <c r="R261" s="1">
        <f t="shared" si="497"/>
        <v>3.1973343718632364E-3</v>
      </c>
      <c r="S261" s="1">
        <f t="shared" si="497"/>
        <v>6.6602072778112996E-3</v>
      </c>
      <c r="T261" s="1">
        <f t="shared" si="497"/>
        <v>5.9302302799986249E-3</v>
      </c>
      <c r="U261" s="1">
        <f t="shared" si="497"/>
        <v>1.6542021932296387E-4</v>
      </c>
      <c r="V261" s="1">
        <f t="shared" si="497"/>
        <v>0.45180822880927507</v>
      </c>
      <c r="W261" s="1">
        <f t="shared" si="497"/>
        <v>0</v>
      </c>
      <c r="X261" s="1">
        <f t="shared" si="497"/>
        <v>9.7701359365685737E-3</v>
      </c>
      <c r="Y261" s="1">
        <f t="shared" si="497"/>
        <v>6.2587218778598216E-4</v>
      </c>
      <c r="Z261" s="1">
        <f t="shared" si="497"/>
        <v>2.452519513550566E-3</v>
      </c>
      <c r="AA261" s="1">
        <f t="shared" si="497"/>
        <v>2.2985679721170077E-2</v>
      </c>
      <c r="AB261" s="1">
        <f t="shared" si="497"/>
        <v>1.3269578463081233E-3</v>
      </c>
      <c r="AC261" s="1">
        <f t="shared" si="497"/>
        <v>3.0534001143575268E-2</v>
      </c>
      <c r="AD261" s="1">
        <f t="shared" si="497"/>
        <v>1.1581645944232237E-2</v>
      </c>
      <c r="AE261" s="1">
        <f t="shared" si="497"/>
        <v>6.8210215095180302E-3</v>
      </c>
      <c r="AF261" s="1">
        <f t="shared" si="497"/>
        <v>1.1579660960923449E-3</v>
      </c>
      <c r="AG261" s="1">
        <f t="shared" si="497"/>
        <v>2.4307339809117295E-2</v>
      </c>
      <c r="AH261" s="1">
        <f t="shared" si="497"/>
        <v>6.1754850799892519E-3</v>
      </c>
      <c r="AI261" s="1">
        <f t="shared" si="497"/>
        <v>0</v>
      </c>
      <c r="AJ261" s="1">
        <f t="shared" ref="AJ261:AO261" si="498">AJ255*AJ86/AJ80</f>
        <v>5.3082395803422267E-3</v>
      </c>
      <c r="AK261" s="1">
        <f t="shared" si="498"/>
        <v>0</v>
      </c>
      <c r="AL261" s="1">
        <f t="shared" si="498"/>
        <v>0</v>
      </c>
      <c r="AM261" s="1">
        <f t="shared" si="498"/>
        <v>1.473942748521394E-3</v>
      </c>
      <c r="AN261" s="1">
        <f t="shared" si="498"/>
        <v>1.489678792099914E-3</v>
      </c>
      <c r="AO261" s="1">
        <f t="shared" si="498"/>
        <v>2.8953795649691253E-3</v>
      </c>
    </row>
    <row r="262" spans="1:41" x14ac:dyDescent="0.25">
      <c r="C262" t="s">
        <v>53</v>
      </c>
      <c r="E262" s="1">
        <f>E255*E87/E80</f>
        <v>0.18570889929621867</v>
      </c>
      <c r="F262" s="1">
        <f t="shared" ref="F262:AI262" si="499">F255*F87/F80</f>
        <v>2.5431803545181327E-3</v>
      </c>
      <c r="G262" s="1">
        <f t="shared" si="499"/>
        <v>1.1784685481919957E-2</v>
      </c>
      <c r="H262" s="1">
        <f t="shared" si="499"/>
        <v>1.7449245316582717E-2</v>
      </c>
      <c r="I262" s="1">
        <f t="shared" si="499"/>
        <v>2.0037573062906929E-2</v>
      </c>
      <c r="J262" s="1">
        <f t="shared" si="499"/>
        <v>5.9673009085739592E-3</v>
      </c>
      <c r="K262" s="1">
        <f t="shared" si="499"/>
        <v>4.3778942301521143E-2</v>
      </c>
      <c r="L262" s="1">
        <f t="shared" si="499"/>
        <v>2.6606269757490919E-3</v>
      </c>
      <c r="M262" s="1">
        <f t="shared" si="499"/>
        <v>0</v>
      </c>
      <c r="N262" s="1">
        <f t="shared" si="499"/>
        <v>6.2944816470547241E-2</v>
      </c>
      <c r="O262" s="1">
        <f t="shared" si="499"/>
        <v>0</v>
      </c>
      <c r="P262" s="1">
        <f t="shared" si="499"/>
        <v>4.7765739887762365E-2</v>
      </c>
      <c r="Q262" s="1">
        <f t="shared" si="499"/>
        <v>8.0262118796181111E-3</v>
      </c>
      <c r="R262" s="1">
        <f t="shared" si="499"/>
        <v>0</v>
      </c>
      <c r="S262" s="1">
        <f t="shared" si="499"/>
        <v>5.2156895382475586E-4</v>
      </c>
      <c r="T262" s="1">
        <f t="shared" si="499"/>
        <v>1.1455705493586506E-3</v>
      </c>
      <c r="U262" s="1">
        <f t="shared" si="499"/>
        <v>0</v>
      </c>
      <c r="V262" s="1">
        <f t="shared" si="499"/>
        <v>5.8904829994498323E-2</v>
      </c>
      <c r="W262" s="1">
        <f t="shared" si="499"/>
        <v>0</v>
      </c>
      <c r="X262" s="1">
        <f t="shared" si="499"/>
        <v>0</v>
      </c>
      <c r="Y262" s="1">
        <f t="shared" si="499"/>
        <v>0</v>
      </c>
      <c r="Z262" s="1">
        <f t="shared" si="499"/>
        <v>0</v>
      </c>
      <c r="AA262" s="1">
        <f t="shared" si="499"/>
        <v>9.3460000489669296E-3</v>
      </c>
      <c r="AB262" s="1">
        <f t="shared" si="499"/>
        <v>0</v>
      </c>
      <c r="AC262" s="1">
        <f t="shared" si="499"/>
        <v>7.4567841808867684E-3</v>
      </c>
      <c r="AD262" s="1">
        <f t="shared" si="499"/>
        <v>5.1195562476819424E-2</v>
      </c>
      <c r="AE262" s="1">
        <f t="shared" si="499"/>
        <v>2.2482766374532965E-4</v>
      </c>
      <c r="AF262" s="1">
        <f t="shared" si="499"/>
        <v>0</v>
      </c>
      <c r="AG262" s="1">
        <f t="shared" si="499"/>
        <v>0</v>
      </c>
      <c r="AH262" s="1">
        <f t="shared" si="499"/>
        <v>7.4942554581776554E-5</v>
      </c>
      <c r="AI262" s="1">
        <f t="shared" si="499"/>
        <v>0</v>
      </c>
      <c r="AJ262" s="1">
        <f t="shared" ref="AJ262:AO262" si="500">AJ255*AJ87/AJ80</f>
        <v>1.0330712609298522E-2</v>
      </c>
      <c r="AK262" s="1">
        <f t="shared" si="500"/>
        <v>0</v>
      </c>
      <c r="AL262" s="1">
        <f t="shared" si="500"/>
        <v>0</v>
      </c>
      <c r="AM262" s="1">
        <f t="shared" si="500"/>
        <v>0</v>
      </c>
      <c r="AN262" s="1">
        <f t="shared" si="500"/>
        <v>0</v>
      </c>
      <c r="AO262" s="1">
        <f t="shared" si="500"/>
        <v>9.4416261471121305E-4</v>
      </c>
    </row>
    <row r="263" spans="1:41" x14ac:dyDescent="0.25">
      <c r="C263" t="s">
        <v>43</v>
      </c>
      <c r="E263" s="1">
        <f>E255*E88/E80</f>
        <v>0</v>
      </c>
      <c r="F263" s="1">
        <f t="shared" ref="F263:AI263" si="501">F255*F88/F80</f>
        <v>0</v>
      </c>
      <c r="G263" s="1">
        <f t="shared" si="501"/>
        <v>0</v>
      </c>
      <c r="H263" s="1">
        <f t="shared" si="501"/>
        <v>0</v>
      </c>
      <c r="I263" s="1">
        <f t="shared" si="501"/>
        <v>0</v>
      </c>
      <c r="J263" s="1">
        <f t="shared" si="501"/>
        <v>0</v>
      </c>
      <c r="K263" s="1">
        <f t="shared" si="501"/>
        <v>0</v>
      </c>
      <c r="L263" s="1">
        <f t="shared" si="501"/>
        <v>0</v>
      </c>
      <c r="M263" s="1">
        <f t="shared" si="501"/>
        <v>0</v>
      </c>
      <c r="N263" s="1">
        <f t="shared" si="501"/>
        <v>0</v>
      </c>
      <c r="O263" s="1">
        <f t="shared" si="501"/>
        <v>0</v>
      </c>
      <c r="P263" s="1">
        <f t="shared" si="501"/>
        <v>0</v>
      </c>
      <c r="Q263" s="1">
        <f t="shared" si="501"/>
        <v>0</v>
      </c>
      <c r="R263" s="1">
        <f t="shared" si="501"/>
        <v>0</v>
      </c>
      <c r="S263" s="1">
        <f t="shared" si="501"/>
        <v>0</v>
      </c>
      <c r="T263" s="1">
        <f t="shared" si="501"/>
        <v>0</v>
      </c>
      <c r="U263" s="1">
        <f t="shared" si="501"/>
        <v>0</v>
      </c>
      <c r="V263" s="1">
        <f t="shared" si="501"/>
        <v>0</v>
      </c>
      <c r="W263" s="1">
        <f t="shared" si="501"/>
        <v>0</v>
      </c>
      <c r="X263" s="1">
        <f t="shared" si="501"/>
        <v>0</v>
      </c>
      <c r="Y263" s="1">
        <f t="shared" si="501"/>
        <v>0</v>
      </c>
      <c r="Z263" s="1">
        <f t="shared" si="501"/>
        <v>0</v>
      </c>
      <c r="AA263" s="1">
        <f t="shared" si="501"/>
        <v>0</v>
      </c>
      <c r="AB263" s="1">
        <f t="shared" si="501"/>
        <v>0</v>
      </c>
      <c r="AC263" s="1">
        <f t="shared" si="501"/>
        <v>0.29908449395268299</v>
      </c>
      <c r="AD263" s="1">
        <f t="shared" si="501"/>
        <v>0</v>
      </c>
      <c r="AE263" s="1">
        <f t="shared" si="501"/>
        <v>0</v>
      </c>
      <c r="AF263" s="1">
        <f t="shared" si="501"/>
        <v>0</v>
      </c>
      <c r="AG263" s="1">
        <f t="shared" si="501"/>
        <v>0</v>
      </c>
      <c r="AH263" s="1">
        <f t="shared" si="501"/>
        <v>4.3711181741753452E-2</v>
      </c>
      <c r="AI263" s="1">
        <f t="shared" si="501"/>
        <v>0</v>
      </c>
      <c r="AJ263" s="1">
        <f t="shared" ref="AJ263:AO263" si="502">AJ255*AJ88/AJ80</f>
        <v>2.5814979490562423E-3</v>
      </c>
      <c r="AK263" s="1">
        <f t="shared" si="502"/>
        <v>0</v>
      </c>
      <c r="AL263" s="1">
        <f t="shared" si="502"/>
        <v>0</v>
      </c>
      <c r="AM263" s="1">
        <f t="shared" si="502"/>
        <v>0</v>
      </c>
      <c r="AN263" s="1">
        <f t="shared" si="502"/>
        <v>0</v>
      </c>
      <c r="AO263" s="1">
        <f t="shared" si="502"/>
        <v>0</v>
      </c>
    </row>
    <row r="264" spans="1:41" x14ac:dyDescent="0.25">
      <c r="B264" t="s">
        <v>66</v>
      </c>
      <c r="C264" s="36" t="s">
        <v>115</v>
      </c>
      <c r="E264" s="129">
        <f>E89*'Breakdown of cons by bldg type'!C30</f>
        <v>12.630738908800238</v>
      </c>
      <c r="F264" s="129">
        <f>F89*'Breakdown of cons by bldg type'!D30</f>
        <v>19.94249647761659</v>
      </c>
      <c r="G264" s="129">
        <f>G89*'Breakdown of cons by bldg type'!E30</f>
        <v>2.7287455273342585</v>
      </c>
      <c r="H264" s="129">
        <f>H89*'Breakdown of cons by bldg type'!F30</f>
        <v>15.988822228772438</v>
      </c>
      <c r="I264" s="129">
        <f>I89*'Breakdown of cons by bldg type'!G30</f>
        <v>0.40042791110983117</v>
      </c>
      <c r="J264" s="129">
        <f>J89*'Breakdown of cons by bldg type'!H30</f>
        <v>15.467138868523516</v>
      </c>
      <c r="K264" s="129">
        <f>K89*'Breakdown of cons by bldg type'!I30</f>
        <v>139.7238059785891</v>
      </c>
      <c r="L264" s="129">
        <f>L89*'Breakdown of cons by bldg type'!J30</f>
        <v>4.5996697947327903</v>
      </c>
      <c r="M264" s="129">
        <f>M89*'Breakdown of cons by bldg type'!K30</f>
        <v>0.96004134971803756</v>
      </c>
      <c r="N264" s="129">
        <f>N89*'Breakdown of cons by bldg type'!L30</f>
        <v>16.933710857462852</v>
      </c>
      <c r="O264" s="129">
        <f>O89*'Breakdown of cons by bldg type'!M30</f>
        <v>7.7267649129894789</v>
      </c>
      <c r="P264" s="129">
        <f>P89*'Breakdown of cons by bldg type'!N30</f>
        <v>79.950710938383779</v>
      </c>
      <c r="Q264" s="129">
        <f>Q89*'Breakdown of cons by bldg type'!O30</f>
        <v>3.1015371065995283</v>
      </c>
      <c r="R264" s="129">
        <f>R89*'Breakdown of cons by bldg type'!P30</f>
        <v>1.5714298213726476</v>
      </c>
      <c r="S264" s="129">
        <f>S89*'Breakdown of cons by bldg type'!Q30</f>
        <v>15.392668889307043</v>
      </c>
      <c r="T264" s="129">
        <f>T89*'Breakdown of cons by bldg type'!R30</f>
        <v>10.191489157013054</v>
      </c>
      <c r="U264" s="129">
        <f>U89*'Breakdown of cons by bldg type'!S30</f>
        <v>0.76106665361149162</v>
      </c>
      <c r="V264" s="129">
        <f>V89*'Breakdown of cons by bldg type'!T30</f>
        <v>45.255933283588035</v>
      </c>
      <c r="W264" s="129">
        <f>W89*'Breakdown of cons by bldg type'!U30</f>
        <v>2.3577668245200085</v>
      </c>
      <c r="X264" s="129">
        <f>X89*'Breakdown of cons by bldg type'!V30</f>
        <v>2.1190609895521595</v>
      </c>
      <c r="Y264" s="129">
        <f>Y89*'Breakdown of cons by bldg type'!W30</f>
        <v>2.2664059290055154</v>
      </c>
      <c r="Z264" s="129">
        <f>Z89*'Breakdown of cons by bldg type'!X30</f>
        <v>3.0340094768846613E-2</v>
      </c>
      <c r="AA264" s="129">
        <f>AA89*'Breakdown of cons by bldg type'!Y30</f>
        <v>39.764609672517444</v>
      </c>
      <c r="AB264" s="129">
        <f>AB89*'Breakdown of cons by bldg type'!Z30</f>
        <v>4.3102643085289873</v>
      </c>
      <c r="AC264" s="129">
        <f>AC89*'Breakdown of cons by bldg type'!AA30</f>
        <v>33.977617554360208</v>
      </c>
      <c r="AD264" s="129">
        <f>AD89*'Breakdown of cons by bldg type'!AB30</f>
        <v>3.1576450854471267</v>
      </c>
      <c r="AE264" s="129">
        <f>AE89*'Breakdown of cons by bldg type'!AC30</f>
        <v>6.9744563519396845</v>
      </c>
      <c r="AF264" s="129">
        <f>AF89*'Breakdown of cons by bldg type'!AD30</f>
        <v>11.331052938656574</v>
      </c>
      <c r="AG264" s="129">
        <f>AG89*'Breakdown of cons by bldg type'!AE30</f>
        <v>1.4030829882867597</v>
      </c>
      <c r="AH264" s="129">
        <f>AH89*'Breakdown of cons by bldg type'!AF30</f>
        <v>11.610854812483215</v>
      </c>
      <c r="AI264" s="129">
        <f>AI89*'Breakdown of cons by bldg type'!AG30</f>
        <v>70.832437733981735</v>
      </c>
      <c r="AJ264" s="129">
        <f>AJ89*'Breakdown of cons by bldg type'!AH30</f>
        <v>0.19392052286335648</v>
      </c>
      <c r="AK264" s="129">
        <f>AK89*'Breakdown of cons by bldg type'!AI30</f>
        <v>0.9874538822842881</v>
      </c>
      <c r="AL264" s="129">
        <f>AL89*'Breakdown of cons by bldg type'!AJ30</f>
        <v>1.8551885232985209E-3</v>
      </c>
      <c r="AM264" s="129">
        <f>AM89*'Breakdown of cons by bldg type'!AK30</f>
        <v>0.55274080273476556</v>
      </c>
      <c r="AN264" s="129">
        <f>AN89*'Breakdown of cons by bldg type'!AL30</f>
        <v>2.6918243193088442</v>
      </c>
      <c r="AO264" s="129">
        <f>AO89*'Breakdown of cons by bldg type'!AM30</f>
        <v>0.24049734731440758</v>
      </c>
    </row>
    <row r="265" spans="1:41" x14ac:dyDescent="0.25">
      <c r="C265" t="s">
        <v>63</v>
      </c>
      <c r="E265" s="1">
        <f>E264*E90/E89</f>
        <v>0.50822254027861435</v>
      </c>
      <c r="F265" s="1">
        <f t="shared" ref="F265:AI265" si="503">F264*F90/F89</f>
        <v>5.8269831825121807E-3</v>
      </c>
      <c r="G265" s="1">
        <f t="shared" si="503"/>
        <v>5.6780246386233309E-2</v>
      </c>
      <c r="H265" s="1">
        <f t="shared" si="503"/>
        <v>2.2053585225185159</v>
      </c>
      <c r="I265" s="1">
        <f t="shared" si="503"/>
        <v>2.5101766398840198E-2</v>
      </c>
      <c r="J265" s="1">
        <f t="shared" si="503"/>
        <v>0.27754370222398245</v>
      </c>
      <c r="K265" s="1">
        <f t="shared" si="503"/>
        <v>0</v>
      </c>
      <c r="L265" s="1">
        <f t="shared" si="503"/>
        <v>0.1035832381779689</v>
      </c>
      <c r="M265" s="1">
        <f t="shared" si="503"/>
        <v>5.6983232327241916E-2</v>
      </c>
      <c r="N265" s="1">
        <f t="shared" si="503"/>
        <v>0.38449649642623218</v>
      </c>
      <c r="O265" s="1">
        <f t="shared" si="503"/>
        <v>0.27543408343765419</v>
      </c>
      <c r="P265" s="1">
        <f t="shared" si="503"/>
        <v>2.9099251239277537</v>
      </c>
      <c r="Q265" s="1">
        <f t="shared" si="503"/>
        <v>0</v>
      </c>
      <c r="R265" s="1">
        <f t="shared" si="503"/>
        <v>1.2780392423241204E-2</v>
      </c>
      <c r="S265" s="1">
        <f t="shared" si="503"/>
        <v>0.80546571912115117</v>
      </c>
      <c r="T265" s="1">
        <f t="shared" si="503"/>
        <v>0.10022977381741327</v>
      </c>
      <c r="U265" s="1">
        <f t="shared" si="503"/>
        <v>0</v>
      </c>
      <c r="V265" s="1">
        <f t="shared" si="503"/>
        <v>0</v>
      </c>
      <c r="W265" s="1">
        <f t="shared" si="503"/>
        <v>0.20162057336015354</v>
      </c>
      <c r="X265" s="1">
        <f t="shared" si="503"/>
        <v>0</v>
      </c>
      <c r="Y265" s="1">
        <f t="shared" si="503"/>
        <v>0.41458981861164995</v>
      </c>
      <c r="Z265" s="1">
        <f t="shared" si="503"/>
        <v>0</v>
      </c>
      <c r="AA265" s="1">
        <f t="shared" si="503"/>
        <v>4.7082772472421999E-2</v>
      </c>
      <c r="AB265" s="1">
        <f t="shared" si="503"/>
        <v>0.10270314238226164</v>
      </c>
      <c r="AC265" s="1">
        <f t="shared" si="503"/>
        <v>1.1894234754559865</v>
      </c>
      <c r="AD265" s="1">
        <f t="shared" si="503"/>
        <v>0</v>
      </c>
      <c r="AE265" s="1">
        <f t="shared" si="503"/>
        <v>0</v>
      </c>
      <c r="AF265" s="1">
        <f t="shared" si="503"/>
        <v>0.13436910234844751</v>
      </c>
      <c r="AG265" s="1">
        <f t="shared" si="503"/>
        <v>0</v>
      </c>
      <c r="AH265" s="1">
        <f t="shared" si="503"/>
        <v>0.10330601603646374</v>
      </c>
      <c r="AI265" s="1">
        <f t="shared" si="503"/>
        <v>0.4061507652254383</v>
      </c>
      <c r="AJ265" s="1">
        <f t="shared" ref="AJ265:AO265" si="504">AJ264*AJ90/AJ89</f>
        <v>6.1807869484965978E-2</v>
      </c>
      <c r="AK265" s="1">
        <f t="shared" si="504"/>
        <v>0</v>
      </c>
      <c r="AL265" s="1">
        <f t="shared" si="504"/>
        <v>0</v>
      </c>
      <c r="AM265" s="1">
        <f t="shared" si="504"/>
        <v>5.6207764856767227E-2</v>
      </c>
      <c r="AN265" s="1">
        <f t="shared" si="504"/>
        <v>7.8257746166602374E-2</v>
      </c>
      <c r="AO265" s="1">
        <f t="shared" si="504"/>
        <v>2.4901713267629435E-2</v>
      </c>
    </row>
    <row r="266" spans="1:41" x14ac:dyDescent="0.25">
      <c r="C266" t="s">
        <v>67</v>
      </c>
      <c r="E266" s="1">
        <f>E264*E91/E89</f>
        <v>4.9484079724078454</v>
      </c>
      <c r="F266" s="1">
        <f t="shared" ref="F266:AI266" si="505">F264*F91/F89</f>
        <v>0.53670770134617729</v>
      </c>
      <c r="G266" s="1">
        <f t="shared" si="505"/>
        <v>0.76842222374518587</v>
      </c>
      <c r="H266" s="1">
        <f t="shared" si="505"/>
        <v>0.64782471902261418</v>
      </c>
      <c r="I266" s="1">
        <f t="shared" si="505"/>
        <v>0</v>
      </c>
      <c r="J266" s="1">
        <f t="shared" si="505"/>
        <v>2.9282541478446751</v>
      </c>
      <c r="K266" s="1">
        <f t="shared" si="505"/>
        <v>22.10355667776798</v>
      </c>
      <c r="L266" s="1">
        <f t="shared" si="505"/>
        <v>2.96030832207996</v>
      </c>
      <c r="M266" s="1">
        <f t="shared" si="505"/>
        <v>0.43926688276246867</v>
      </c>
      <c r="N266" s="1">
        <f t="shared" si="505"/>
        <v>0</v>
      </c>
      <c r="O266" s="1">
        <f t="shared" si="505"/>
        <v>3.9649761514792616</v>
      </c>
      <c r="P266" s="1">
        <f t="shared" si="505"/>
        <v>6.469775874830499</v>
      </c>
      <c r="Q266" s="1">
        <f t="shared" si="505"/>
        <v>0</v>
      </c>
      <c r="R266" s="1">
        <f t="shared" si="505"/>
        <v>0.21987264124714673</v>
      </c>
      <c r="S266" s="1">
        <f t="shared" si="505"/>
        <v>1.4690050545715434</v>
      </c>
      <c r="T266" s="1">
        <f t="shared" si="505"/>
        <v>0</v>
      </c>
      <c r="U266" s="1">
        <f t="shared" si="505"/>
        <v>0.15148332654192304</v>
      </c>
      <c r="V266" s="1">
        <f t="shared" si="505"/>
        <v>0.38268080055901549</v>
      </c>
      <c r="W266" s="1">
        <f t="shared" si="505"/>
        <v>1.279764622729811</v>
      </c>
      <c r="X266" s="1">
        <f t="shared" si="505"/>
        <v>0.18862575899740613</v>
      </c>
      <c r="Y266" s="1">
        <f t="shared" si="505"/>
        <v>0.80177667950187037</v>
      </c>
      <c r="Z266" s="1">
        <f t="shared" si="505"/>
        <v>0</v>
      </c>
      <c r="AA266" s="1">
        <f t="shared" si="505"/>
        <v>2.7776356043229651</v>
      </c>
      <c r="AB266" s="1">
        <f t="shared" si="505"/>
        <v>0.88236518586614598</v>
      </c>
      <c r="AC266" s="1">
        <f t="shared" si="505"/>
        <v>5.8835460204186329</v>
      </c>
      <c r="AD266" s="1">
        <f t="shared" si="505"/>
        <v>5.78721574928577E-2</v>
      </c>
      <c r="AE266" s="1">
        <f t="shared" si="505"/>
        <v>1.2652646479405718</v>
      </c>
      <c r="AF266" s="1">
        <f t="shared" si="505"/>
        <v>5.1226256278119005</v>
      </c>
      <c r="AG266" s="1">
        <f t="shared" si="505"/>
        <v>0.18128910406879151</v>
      </c>
      <c r="AH266" s="1">
        <f t="shared" si="505"/>
        <v>1.6774658334300991</v>
      </c>
      <c r="AI266" s="1">
        <f t="shared" si="505"/>
        <v>3.7699017468860472</v>
      </c>
      <c r="AJ266" s="1">
        <f t="shared" ref="AJ266:AO266" si="506">AJ264*AJ91/AJ89</f>
        <v>0</v>
      </c>
      <c r="AK266" s="1">
        <f t="shared" si="506"/>
        <v>0.29047126980426347</v>
      </c>
      <c r="AL266" s="1">
        <f t="shared" si="506"/>
        <v>0</v>
      </c>
      <c r="AM266" s="1">
        <f t="shared" si="506"/>
        <v>6.333490725310717E-2</v>
      </c>
      <c r="AN266" s="1">
        <f t="shared" si="506"/>
        <v>0.44601720006867029</v>
      </c>
      <c r="AO266" s="1">
        <f t="shared" si="506"/>
        <v>9.1806562807256274E-3</v>
      </c>
    </row>
    <row r="267" spans="1:41" x14ac:dyDescent="0.25">
      <c r="C267" t="s">
        <v>52</v>
      </c>
      <c r="E267" s="1">
        <f>E264*E92/E89</f>
        <v>1.3928407848226325</v>
      </c>
      <c r="F267" s="1">
        <f t="shared" ref="F267:AI267" si="507">F264*F92/F89</f>
        <v>3.466546201605853</v>
      </c>
      <c r="G267" s="1">
        <f t="shared" si="507"/>
        <v>0.96308990158547747</v>
      </c>
      <c r="H267" s="1">
        <f t="shared" si="507"/>
        <v>1.8526070364524327</v>
      </c>
      <c r="I267" s="1">
        <f t="shared" si="507"/>
        <v>0.22659392147188157</v>
      </c>
      <c r="J267" s="1">
        <f t="shared" si="507"/>
        <v>2.4035599514223285</v>
      </c>
      <c r="K267" s="1">
        <f t="shared" si="507"/>
        <v>9.8440644060987523</v>
      </c>
      <c r="L267" s="1">
        <f t="shared" si="507"/>
        <v>0.56558781191664698</v>
      </c>
      <c r="M267" s="1">
        <f t="shared" si="507"/>
        <v>0.27635887589387592</v>
      </c>
      <c r="N267" s="1">
        <f t="shared" si="507"/>
        <v>5.9051901875686719</v>
      </c>
      <c r="O267" s="1">
        <f t="shared" si="507"/>
        <v>2.2926196094192961</v>
      </c>
      <c r="P267" s="1">
        <f t="shared" si="507"/>
        <v>17.964668190365039</v>
      </c>
      <c r="Q267" s="1">
        <f t="shared" si="507"/>
        <v>1.5625974798748059</v>
      </c>
      <c r="R267" s="1">
        <f t="shared" si="507"/>
        <v>0.32577487718465148</v>
      </c>
      <c r="S267" s="1">
        <f t="shared" si="507"/>
        <v>1.3018376821779953</v>
      </c>
      <c r="T267" s="1">
        <f t="shared" si="507"/>
        <v>1.9457524611022303</v>
      </c>
      <c r="U267" s="1">
        <f t="shared" si="507"/>
        <v>1.7890456731246195E-2</v>
      </c>
      <c r="V267" s="1">
        <f t="shared" si="507"/>
        <v>5.2885404890077554</v>
      </c>
      <c r="W267" s="1">
        <f t="shared" si="507"/>
        <v>0.26413674183869307</v>
      </c>
      <c r="X267" s="1">
        <f t="shared" si="507"/>
        <v>0.36871150566921523</v>
      </c>
      <c r="Y267" s="1">
        <f t="shared" si="507"/>
        <v>0.23582754855558205</v>
      </c>
      <c r="Z267" s="1">
        <f t="shared" si="507"/>
        <v>3.0340094768846613E-2</v>
      </c>
      <c r="AA267" s="1">
        <f t="shared" si="507"/>
        <v>3.7563066616488405</v>
      </c>
      <c r="AB267" s="1">
        <f t="shared" si="507"/>
        <v>2.5008671314643038</v>
      </c>
      <c r="AC267" s="1">
        <f t="shared" si="507"/>
        <v>5.367961590766047</v>
      </c>
      <c r="AD267" s="1">
        <f t="shared" si="507"/>
        <v>1.1235848867594651</v>
      </c>
      <c r="AE267" s="1">
        <f t="shared" si="507"/>
        <v>0.82450481645310858</v>
      </c>
      <c r="AF267" s="1">
        <f t="shared" si="507"/>
        <v>4.0562350524169348</v>
      </c>
      <c r="AG267" s="1">
        <f t="shared" si="507"/>
        <v>0.19627889841772098</v>
      </c>
      <c r="AH267" s="1">
        <f t="shared" si="507"/>
        <v>1.6513107158619007</v>
      </c>
      <c r="AI267" s="1">
        <f t="shared" si="507"/>
        <v>16.327310234652984</v>
      </c>
      <c r="AJ267" s="1">
        <f t="shared" ref="AJ267:AO267" si="508">AJ264*AJ92/AJ89</f>
        <v>8.355046330505736E-2</v>
      </c>
      <c r="AK267" s="1">
        <f t="shared" si="508"/>
        <v>1.5323886655350467E-2</v>
      </c>
      <c r="AL267" s="1">
        <f t="shared" si="508"/>
        <v>1.8551885232985209E-3</v>
      </c>
      <c r="AM267" s="1">
        <f t="shared" si="508"/>
        <v>8.3961050992053393E-2</v>
      </c>
      <c r="AN267" s="1">
        <f t="shared" si="508"/>
        <v>0.18333527736919908</v>
      </c>
      <c r="AO267" s="1">
        <f t="shared" si="508"/>
        <v>2.8382080977625585E-2</v>
      </c>
    </row>
    <row r="268" spans="1:41" x14ac:dyDescent="0.25">
      <c r="C268" t="s">
        <v>76</v>
      </c>
      <c r="E268" s="1">
        <f>E264*E93/E89</f>
        <v>3.9730955377255697</v>
      </c>
      <c r="F268" s="1">
        <f t="shared" ref="F268:AI268" si="509">F264*F93/F89</f>
        <v>10.889853742005076</v>
      </c>
      <c r="G268" s="1">
        <f t="shared" si="509"/>
        <v>0.37916567227541337</v>
      </c>
      <c r="H268" s="1">
        <f t="shared" si="509"/>
        <v>3.5989780182885247</v>
      </c>
      <c r="I268" s="1">
        <f t="shared" si="509"/>
        <v>8.194672772722111E-4</v>
      </c>
      <c r="J268" s="1">
        <f t="shared" si="509"/>
        <v>9.4687987542163796</v>
      </c>
      <c r="K268" s="1">
        <f t="shared" si="509"/>
        <v>54.675385915469292</v>
      </c>
      <c r="L268" s="1">
        <f t="shared" si="509"/>
        <v>0.7691946953709875</v>
      </c>
      <c r="M268" s="1">
        <f t="shared" si="509"/>
        <v>8.624061478038586E-2</v>
      </c>
      <c r="N268" s="1">
        <f t="shared" si="509"/>
        <v>4.5384955303912955</v>
      </c>
      <c r="O268" s="1">
        <f t="shared" si="509"/>
        <v>8.6564387479491925E-2</v>
      </c>
      <c r="P268" s="1">
        <f t="shared" si="509"/>
        <v>35.385660258540014</v>
      </c>
      <c r="Q268" s="1">
        <f t="shared" si="509"/>
        <v>0.51416648892066397</v>
      </c>
      <c r="R268" s="1">
        <f t="shared" si="509"/>
        <v>0.56369858059216371</v>
      </c>
      <c r="S268" s="1">
        <f t="shared" si="509"/>
        <v>11.178613716184428</v>
      </c>
      <c r="T268" s="1">
        <f t="shared" si="509"/>
        <v>3.9802393217308834</v>
      </c>
      <c r="U268" s="1">
        <f t="shared" si="509"/>
        <v>0</v>
      </c>
      <c r="V268" s="1">
        <f t="shared" si="509"/>
        <v>37.471280356290684</v>
      </c>
      <c r="W268" s="1">
        <f t="shared" si="509"/>
        <v>0.18294239931371084</v>
      </c>
      <c r="X268" s="1">
        <f t="shared" si="509"/>
        <v>1.1835131596451554</v>
      </c>
      <c r="Y268" s="1">
        <f t="shared" si="509"/>
        <v>0.51457458937235934</v>
      </c>
      <c r="Z268" s="1">
        <f t="shared" si="509"/>
        <v>0</v>
      </c>
      <c r="AA268" s="1">
        <f t="shared" si="509"/>
        <v>31.599560985976684</v>
      </c>
      <c r="AB268" s="1">
        <f t="shared" si="509"/>
        <v>6.7210638812783913E-2</v>
      </c>
      <c r="AC268" s="1">
        <f t="shared" si="509"/>
        <v>10.380642277511411</v>
      </c>
      <c r="AD268" s="1">
        <f t="shared" si="509"/>
        <v>0.98010369947177844</v>
      </c>
      <c r="AE268" s="1">
        <f t="shared" si="509"/>
        <v>4.4965446276170997</v>
      </c>
      <c r="AF268" s="1">
        <f t="shared" si="509"/>
        <v>8.2443054665311266E-2</v>
      </c>
      <c r="AG268" s="1">
        <f t="shared" si="509"/>
        <v>9.4725288427014928E-2</v>
      </c>
      <c r="AH268" s="1">
        <f t="shared" si="509"/>
        <v>5.8144977709059624</v>
      </c>
      <c r="AI268" s="1">
        <f t="shared" si="509"/>
        <v>41.56149395333798</v>
      </c>
      <c r="AJ268" s="1">
        <f t="shared" ref="AJ268:AO268" si="510">AJ264*AJ93/AJ89</f>
        <v>0</v>
      </c>
      <c r="AK268" s="1">
        <f t="shared" si="510"/>
        <v>0</v>
      </c>
      <c r="AL268" s="1">
        <f t="shared" si="510"/>
        <v>0</v>
      </c>
      <c r="AM268" s="1">
        <f t="shared" si="510"/>
        <v>6.8320733732814996E-3</v>
      </c>
      <c r="AN268" s="1">
        <f t="shared" si="510"/>
        <v>0.30966372564398398</v>
      </c>
      <c r="AO268" s="1">
        <f t="shared" si="510"/>
        <v>0</v>
      </c>
    </row>
    <row r="269" spans="1:41" x14ac:dyDescent="0.25">
      <c r="C269" t="s">
        <v>75</v>
      </c>
      <c r="E269" s="1">
        <f>E264*E94/E89</f>
        <v>1.7122500120821105</v>
      </c>
      <c r="F269" s="1">
        <f t="shared" ref="F269:AI269" si="511">F264*F94/F89</f>
        <v>5.043603230104627</v>
      </c>
      <c r="G269" s="1">
        <f t="shared" si="511"/>
        <v>0.26970583541671228</v>
      </c>
      <c r="H269" s="1">
        <f t="shared" si="511"/>
        <v>7.4401708234948334</v>
      </c>
      <c r="I269" s="1">
        <f t="shared" si="511"/>
        <v>0.14791224078961762</v>
      </c>
      <c r="J269" s="1">
        <f t="shared" si="511"/>
        <v>0.15550198506718396</v>
      </c>
      <c r="K269" s="1">
        <f t="shared" si="511"/>
        <v>51.711795959496939</v>
      </c>
      <c r="L269" s="1">
        <f t="shared" si="511"/>
        <v>0.2009884813906628</v>
      </c>
      <c r="M269" s="1">
        <f t="shared" si="511"/>
        <v>9.1946870253559271E-2</v>
      </c>
      <c r="N269" s="1">
        <f t="shared" si="511"/>
        <v>5.9128032881468506</v>
      </c>
      <c r="O269" s="1">
        <f t="shared" si="511"/>
        <v>1.0951106248292164</v>
      </c>
      <c r="P269" s="1">
        <f t="shared" si="511"/>
        <v>17.037746934222554</v>
      </c>
      <c r="Q269" s="1">
        <f t="shared" si="511"/>
        <v>1.024769130909017</v>
      </c>
      <c r="R269" s="1">
        <f t="shared" si="511"/>
        <v>0.40352982028525591</v>
      </c>
      <c r="S269" s="1">
        <f t="shared" si="511"/>
        <v>0</v>
      </c>
      <c r="T269" s="1">
        <f t="shared" si="511"/>
        <v>4.1652758457942545</v>
      </c>
      <c r="U269" s="1">
        <f t="shared" si="511"/>
        <v>0</v>
      </c>
      <c r="V269" s="1">
        <f t="shared" si="511"/>
        <v>1.1732875576770021</v>
      </c>
      <c r="W269" s="1">
        <f t="shared" si="511"/>
        <v>1.9555264912770022E-2</v>
      </c>
      <c r="X269" s="1">
        <f t="shared" si="511"/>
        <v>0.36972256369392148</v>
      </c>
      <c r="Y269" s="1">
        <f t="shared" si="511"/>
        <v>0.1717926483814326</v>
      </c>
      <c r="Z269" s="1">
        <f t="shared" si="511"/>
        <v>0</v>
      </c>
      <c r="AA269" s="1">
        <f t="shared" si="511"/>
        <v>1.575459923600899</v>
      </c>
      <c r="AB269" s="1">
        <f t="shared" si="511"/>
        <v>0.75711821000349233</v>
      </c>
      <c r="AC269" s="1">
        <f t="shared" si="511"/>
        <v>4.3397872914716968</v>
      </c>
      <c r="AD269" s="1">
        <f t="shared" si="511"/>
        <v>0.93729861216078647</v>
      </c>
      <c r="AE269" s="1">
        <f t="shared" si="511"/>
        <v>0.35047227107699019</v>
      </c>
      <c r="AF269" s="1">
        <f t="shared" si="511"/>
        <v>1.9353598894551443</v>
      </c>
      <c r="AG269" s="1">
        <f t="shared" si="511"/>
        <v>0.83978223513082428</v>
      </c>
      <c r="AH269" s="1">
        <f t="shared" si="511"/>
        <v>0.25928555462116287</v>
      </c>
      <c r="AI269" s="1">
        <f t="shared" si="511"/>
        <v>8.5137245221791389</v>
      </c>
      <c r="AJ269" s="1">
        <f t="shared" ref="AJ269:AO269" si="512">AJ264*AJ94/AJ89</f>
        <v>4.1833582495434236E-2</v>
      </c>
      <c r="AK269" s="1">
        <f t="shared" si="512"/>
        <v>0.24376233918508117</v>
      </c>
      <c r="AL269" s="1">
        <f t="shared" si="512"/>
        <v>0</v>
      </c>
      <c r="AM269" s="1">
        <f t="shared" si="512"/>
        <v>0.32504173972713407</v>
      </c>
      <c r="AN269" s="1">
        <f t="shared" si="512"/>
        <v>0.44613344255004211</v>
      </c>
      <c r="AO269" s="1">
        <f t="shared" si="512"/>
        <v>0.14923448369874645</v>
      </c>
    </row>
    <row r="270" spans="1:41" x14ac:dyDescent="0.25">
      <c r="C270" t="s">
        <v>68</v>
      </c>
      <c r="E270" s="1">
        <f>E264*E95/E89</f>
        <v>6.0419188428856636E-2</v>
      </c>
      <c r="F270" s="1">
        <f t="shared" ref="F270:AI270" si="513">F264*F95/F89</f>
        <v>0</v>
      </c>
      <c r="G270" s="1">
        <f t="shared" si="513"/>
        <v>0.25748487840412965</v>
      </c>
      <c r="H270" s="1">
        <f t="shared" si="513"/>
        <v>0.24388310899551779</v>
      </c>
      <c r="I270" s="1">
        <f t="shared" si="513"/>
        <v>0</v>
      </c>
      <c r="J270" s="1">
        <f t="shared" si="513"/>
        <v>0</v>
      </c>
      <c r="K270" s="1">
        <f t="shared" si="513"/>
        <v>0</v>
      </c>
      <c r="L270" s="1">
        <f t="shared" si="513"/>
        <v>0</v>
      </c>
      <c r="M270" s="1">
        <f t="shared" si="513"/>
        <v>0</v>
      </c>
      <c r="N270" s="1">
        <f t="shared" si="513"/>
        <v>1.4630776553242707E-2</v>
      </c>
      <c r="O270" s="1">
        <f t="shared" si="513"/>
        <v>0</v>
      </c>
      <c r="P270" s="1">
        <f t="shared" si="513"/>
        <v>0.18284449419165069</v>
      </c>
      <c r="Q270" s="1">
        <f t="shared" si="513"/>
        <v>0</v>
      </c>
      <c r="R270" s="1">
        <f t="shared" si="513"/>
        <v>3.896419220726418E-2</v>
      </c>
      <c r="S270" s="1">
        <f t="shared" si="513"/>
        <v>0.61623947203736473</v>
      </c>
      <c r="T270" s="1">
        <f t="shared" si="513"/>
        <v>0</v>
      </c>
      <c r="U270" s="1">
        <f t="shared" si="513"/>
        <v>0.59169287033832252</v>
      </c>
      <c r="V270" s="1">
        <f t="shared" si="513"/>
        <v>0.4354447392879886</v>
      </c>
      <c r="W270" s="1">
        <f t="shared" si="513"/>
        <v>0</v>
      </c>
      <c r="X270" s="1">
        <f t="shared" si="513"/>
        <v>0</v>
      </c>
      <c r="Y270" s="1">
        <f t="shared" si="513"/>
        <v>0</v>
      </c>
      <c r="Z270" s="1">
        <f t="shared" si="513"/>
        <v>0</v>
      </c>
      <c r="AA270" s="1">
        <f t="shared" si="513"/>
        <v>0</v>
      </c>
      <c r="AB270" s="1">
        <f t="shared" si="513"/>
        <v>0</v>
      </c>
      <c r="AC270" s="1">
        <f t="shared" si="513"/>
        <v>2.3152677136295922E-2</v>
      </c>
      <c r="AD270" s="1">
        <f t="shared" si="513"/>
        <v>5.8786874389393735E-2</v>
      </c>
      <c r="AE270" s="1">
        <f t="shared" si="513"/>
        <v>3.3312352406693044E-2</v>
      </c>
      <c r="AF270" s="1">
        <f t="shared" si="513"/>
        <v>0</v>
      </c>
      <c r="AG270" s="1">
        <f t="shared" si="513"/>
        <v>5.6737519299920436E-2</v>
      </c>
      <c r="AH270" s="1">
        <f t="shared" si="513"/>
        <v>9.0364000494959715E-3</v>
      </c>
      <c r="AI270" s="1">
        <f t="shared" si="513"/>
        <v>8.9005482213366481E-3</v>
      </c>
      <c r="AJ270" s="1">
        <f t="shared" ref="AJ270:AO270" si="514">AJ264*AJ95/AJ89</f>
        <v>0</v>
      </c>
      <c r="AK270" s="1">
        <f t="shared" si="514"/>
        <v>0</v>
      </c>
      <c r="AL270" s="1">
        <f t="shared" si="514"/>
        <v>0</v>
      </c>
      <c r="AM270" s="1">
        <f t="shared" si="514"/>
        <v>8.3398366809272258E-3</v>
      </c>
      <c r="AN270" s="1">
        <f t="shared" si="514"/>
        <v>1.5312487020718841E-2</v>
      </c>
      <c r="AO270" s="1">
        <f t="shared" si="514"/>
        <v>0</v>
      </c>
    </row>
    <row r="271" spans="1:41" x14ac:dyDescent="0.25">
      <c r="C271" t="s">
        <v>51</v>
      </c>
      <c r="E271" s="1">
        <f>E264*E96/E89</f>
        <v>0</v>
      </c>
      <c r="F271" s="1">
        <f t="shared" ref="F271:AI271" si="515">F264*F96/F89</f>
        <v>0</v>
      </c>
      <c r="G271" s="1">
        <f t="shared" si="515"/>
        <v>0</v>
      </c>
      <c r="H271" s="1">
        <f t="shared" si="515"/>
        <v>0</v>
      </c>
      <c r="I271" s="1">
        <f t="shared" si="515"/>
        <v>0</v>
      </c>
      <c r="J271" s="1">
        <f t="shared" si="515"/>
        <v>0</v>
      </c>
      <c r="K271" s="1">
        <f t="shared" si="515"/>
        <v>0</v>
      </c>
      <c r="L271" s="1">
        <f t="shared" si="515"/>
        <v>0</v>
      </c>
      <c r="M271" s="1">
        <f t="shared" si="515"/>
        <v>0</v>
      </c>
      <c r="N271" s="1">
        <f t="shared" si="515"/>
        <v>0</v>
      </c>
      <c r="O271" s="1">
        <f t="shared" si="515"/>
        <v>0</v>
      </c>
      <c r="P271" s="1">
        <f t="shared" si="515"/>
        <v>0</v>
      </c>
      <c r="Q271" s="1">
        <f t="shared" si="515"/>
        <v>0</v>
      </c>
      <c r="R271" s="1">
        <f t="shared" si="515"/>
        <v>0</v>
      </c>
      <c r="S271" s="1">
        <f t="shared" si="515"/>
        <v>0</v>
      </c>
      <c r="T271" s="1">
        <f t="shared" si="515"/>
        <v>0</v>
      </c>
      <c r="U271" s="1">
        <f t="shared" si="515"/>
        <v>0</v>
      </c>
      <c r="V271" s="1">
        <f t="shared" si="515"/>
        <v>0.50469647869770262</v>
      </c>
      <c r="W271" s="1">
        <f t="shared" si="515"/>
        <v>0</v>
      </c>
      <c r="X271" s="1">
        <f t="shared" si="515"/>
        <v>8.4857950285589442E-3</v>
      </c>
      <c r="Y271" s="1">
        <f t="shared" si="515"/>
        <v>0</v>
      </c>
      <c r="Z271" s="1">
        <f t="shared" si="515"/>
        <v>0</v>
      </c>
      <c r="AA271" s="1">
        <f t="shared" si="515"/>
        <v>0</v>
      </c>
      <c r="AB271" s="1">
        <f t="shared" si="515"/>
        <v>0</v>
      </c>
      <c r="AC271" s="1">
        <f t="shared" si="515"/>
        <v>0</v>
      </c>
      <c r="AD271" s="1">
        <f t="shared" si="515"/>
        <v>0</v>
      </c>
      <c r="AE271" s="1">
        <f t="shared" si="515"/>
        <v>0</v>
      </c>
      <c r="AF271" s="1">
        <f t="shared" si="515"/>
        <v>0</v>
      </c>
      <c r="AG271" s="1">
        <f t="shared" si="515"/>
        <v>3.4268111219040359E-2</v>
      </c>
      <c r="AH271" s="1">
        <f t="shared" si="515"/>
        <v>0</v>
      </c>
      <c r="AI271" s="1">
        <f t="shared" si="515"/>
        <v>0</v>
      </c>
      <c r="AJ271" s="1">
        <f t="shared" ref="AJ271:AO271" si="516">AJ264*AJ96/AJ89</f>
        <v>0</v>
      </c>
      <c r="AK271" s="1">
        <f t="shared" si="516"/>
        <v>0</v>
      </c>
      <c r="AL271" s="1">
        <f t="shared" si="516"/>
        <v>0</v>
      </c>
      <c r="AM271" s="1">
        <f t="shared" si="516"/>
        <v>0</v>
      </c>
      <c r="AN271" s="1">
        <f t="shared" si="516"/>
        <v>0</v>
      </c>
      <c r="AO271" s="1">
        <f t="shared" si="516"/>
        <v>0</v>
      </c>
    </row>
    <row r="272" spans="1:41" x14ac:dyDescent="0.25">
      <c r="A272" s="102"/>
      <c r="B272" s="102"/>
      <c r="C272" t="s">
        <v>43</v>
      </c>
      <c r="E272" s="1">
        <f>E264*E97/E89</f>
        <v>3.5480019833473493E-2</v>
      </c>
      <c r="F272" s="1">
        <f t="shared" ref="F272:AI272" si="517">F264*F97/F89</f>
        <v>0</v>
      </c>
      <c r="G272" s="1">
        <f t="shared" si="517"/>
        <v>3.4090859205295733E-2</v>
      </c>
      <c r="H272" s="1">
        <f t="shared" si="517"/>
        <v>0</v>
      </c>
      <c r="I272" s="1">
        <f t="shared" si="517"/>
        <v>0</v>
      </c>
      <c r="J272" s="1">
        <f t="shared" si="517"/>
        <v>0.23347323536999293</v>
      </c>
      <c r="K272" s="1">
        <f t="shared" si="517"/>
        <v>1.3886247595442396</v>
      </c>
      <c r="L272" s="1">
        <f t="shared" si="517"/>
        <v>0</v>
      </c>
      <c r="M272" s="1">
        <f t="shared" si="517"/>
        <v>9.2441872566209095E-3</v>
      </c>
      <c r="N272" s="1">
        <f t="shared" si="517"/>
        <v>0.17807786390010116</v>
      </c>
      <c r="O272" s="1">
        <f t="shared" si="517"/>
        <v>1.2066196203752908E-2</v>
      </c>
      <c r="P272" s="1">
        <f t="shared" si="517"/>
        <v>0</v>
      </c>
      <c r="Q272" s="1">
        <f t="shared" si="517"/>
        <v>0</v>
      </c>
      <c r="R272" s="1">
        <f t="shared" si="517"/>
        <v>6.8116643285914937E-3</v>
      </c>
      <c r="S272" s="1">
        <f t="shared" si="517"/>
        <v>2.1544913627328223E-2</v>
      </c>
      <c r="T272" s="1">
        <f t="shared" si="517"/>
        <v>0</v>
      </c>
      <c r="U272" s="1">
        <f t="shared" si="517"/>
        <v>0</v>
      </c>
      <c r="V272" s="1">
        <f t="shared" si="517"/>
        <v>0</v>
      </c>
      <c r="W272" s="1">
        <f t="shared" si="517"/>
        <v>0.40974958649119436</v>
      </c>
      <c r="X272" s="1">
        <f t="shared" si="517"/>
        <v>0</v>
      </c>
      <c r="Y272" s="1">
        <f t="shared" si="517"/>
        <v>0.12784644582874652</v>
      </c>
      <c r="Z272" s="1">
        <f t="shared" si="517"/>
        <v>0</v>
      </c>
      <c r="AA272" s="1">
        <f t="shared" si="517"/>
        <v>8.6039523257687399E-3</v>
      </c>
      <c r="AB272" s="1">
        <f t="shared" si="517"/>
        <v>0</v>
      </c>
      <c r="AC272" s="1">
        <f t="shared" si="517"/>
        <v>6.7931121020212242</v>
      </c>
      <c r="AD272" s="1">
        <f t="shared" si="517"/>
        <v>0</v>
      </c>
      <c r="AE272" s="1">
        <f t="shared" si="517"/>
        <v>4.3574788367987845E-3</v>
      </c>
      <c r="AF272" s="1">
        <f t="shared" si="517"/>
        <v>0</v>
      </c>
      <c r="AG272" s="1">
        <f t="shared" si="517"/>
        <v>0</v>
      </c>
      <c r="AH272" s="1">
        <f t="shared" si="517"/>
        <v>2.095931953679107</v>
      </c>
      <c r="AI272" s="1">
        <f t="shared" si="517"/>
        <v>0.24490061743022989</v>
      </c>
      <c r="AJ272" s="1">
        <f t="shared" ref="AJ272:AO272" si="518">AJ264*AJ97/AJ89</f>
        <v>6.7286075778989086E-3</v>
      </c>
      <c r="AK272" s="1">
        <f t="shared" si="518"/>
        <v>0.43789638663959302</v>
      </c>
      <c r="AL272" s="1">
        <f t="shared" si="518"/>
        <v>0</v>
      </c>
      <c r="AM272" s="1">
        <f t="shared" si="518"/>
        <v>9.0234298514950319E-3</v>
      </c>
      <c r="AN272" s="1">
        <f t="shared" si="518"/>
        <v>1.2131044404896274</v>
      </c>
      <c r="AO272" s="1">
        <f t="shared" si="518"/>
        <v>2.8798413089680508E-2</v>
      </c>
    </row>
    <row r="274" spans="2:41" x14ac:dyDescent="0.25">
      <c r="B274" t="s">
        <v>81</v>
      </c>
    </row>
    <row r="275" spans="2:41" x14ac:dyDescent="0.25">
      <c r="C275" s="36" t="s">
        <v>116</v>
      </c>
      <c r="E275" s="129">
        <f>E72*'Breakdown of cons by bldg type'!C47</f>
        <v>0.89862769975160495</v>
      </c>
      <c r="F275" s="129">
        <f>F72*'Breakdown of cons by bldg type'!D47</f>
        <v>1.6004500105739927</v>
      </c>
      <c r="G275" s="129">
        <f>G72*'Breakdown of cons by bldg type'!E47</f>
        <v>0.44467456601867844</v>
      </c>
      <c r="H275" s="129">
        <f>H72*'Breakdown of cons by bldg type'!F47</f>
        <v>0.89723599973102219</v>
      </c>
      <c r="I275" s="129">
        <f>I72*'Breakdown of cons by bldg type'!G47</f>
        <v>0.11756868157283777</v>
      </c>
      <c r="J275" s="129">
        <f>J72*'Breakdown of cons by bldg type'!H47</f>
        <v>1.0276620703306374</v>
      </c>
      <c r="K275" s="129">
        <f>K72*'Breakdown of cons by bldg type'!I47</f>
        <v>9.0035533598508852</v>
      </c>
      <c r="L275" s="129">
        <f>L72*'Breakdown of cons by bldg type'!J47</f>
        <v>0.55250352298960526</v>
      </c>
      <c r="M275" s="129">
        <f>M72*'Breakdown of cons by bldg type'!K47</f>
        <v>0.11869638910248298</v>
      </c>
      <c r="N275" s="129">
        <f>N72*'Breakdown of cons by bldg type'!L47</f>
        <v>5.7866228391332051</v>
      </c>
      <c r="O275" s="129">
        <f>O72*'Breakdown of cons by bldg type'!M47</f>
        <v>0.52150984102977882</v>
      </c>
      <c r="P275" s="129">
        <f>P72*'Breakdown of cons by bldg type'!N47</f>
        <v>10.320111255704225</v>
      </c>
      <c r="Q275" s="129">
        <f>Q72*'Breakdown of cons by bldg type'!O47</f>
        <v>1.1490304648152492</v>
      </c>
      <c r="R275" s="129">
        <f>R72*'Breakdown of cons by bldg type'!P47</f>
        <v>0.47880841640185945</v>
      </c>
      <c r="S275" s="129">
        <f>S72*'Breakdown of cons by bldg type'!Q47</f>
        <v>1.0090943790799407</v>
      </c>
      <c r="T275" s="129">
        <f>T72*'Breakdown of cons by bldg type'!R47</f>
        <v>0.55035155467338359</v>
      </c>
      <c r="U275" s="129">
        <f>U72*'Breakdown of cons by bldg type'!S47</f>
        <v>1.4288525621609087E-2</v>
      </c>
      <c r="V275" s="129">
        <f>V72*'Breakdown of cons by bldg type'!T47</f>
        <v>8.8535663214658573</v>
      </c>
      <c r="W275" s="129">
        <f>W72*'Breakdown of cons by bldg type'!U47</f>
        <v>0.28311383677173479</v>
      </c>
      <c r="X275" s="129">
        <f>X72*'Breakdown of cons by bldg type'!V47</f>
        <v>6.1317363719801718E-2</v>
      </c>
      <c r="Y275" s="129">
        <f>Y72*'Breakdown of cons by bldg type'!W47</f>
        <v>0.26207885055796848</v>
      </c>
      <c r="Z275" s="129">
        <f>Z72*'Breakdown of cons by bldg type'!X47</f>
        <v>2.7217688855084958E-2</v>
      </c>
      <c r="AA275" s="129">
        <f>AA72*'Breakdown of cons by bldg type'!Y47</f>
        <v>2.5678971980618464</v>
      </c>
      <c r="AB275" s="129">
        <f>AB72*'Breakdown of cons by bldg type'!Z47</f>
        <v>1.6166860596073547</v>
      </c>
      <c r="AC275" s="129">
        <f>AC72*'Breakdown of cons by bldg type'!AA47</f>
        <v>3.893515018658062</v>
      </c>
      <c r="AD275" s="129">
        <f>AD72*'Breakdown of cons by bldg type'!AB47</f>
        <v>1.0388752664963643</v>
      </c>
      <c r="AE275" s="129">
        <f>AE72*'Breakdown of cons by bldg type'!AC47</f>
        <v>1.0675947457151662</v>
      </c>
      <c r="AF275" s="129">
        <f>AF72*'Breakdown of cons by bldg type'!AD47</f>
        <v>0.9226822859627215</v>
      </c>
      <c r="AG275" s="129">
        <f>AG72*'Breakdown of cons by bldg type'!AE47</f>
        <v>0.26386723981165228</v>
      </c>
      <c r="AH275" s="129">
        <f>AH72*'Breakdown of cons by bldg type'!AF47</f>
        <v>0.51322407538878945</v>
      </c>
      <c r="AI275" s="129">
        <f>AI72*'Breakdown of cons by bldg type'!AG47</f>
        <v>7.5835664811580719</v>
      </c>
      <c r="AJ275" s="129">
        <f>AJ72*'Breakdown of cons by bldg type'!AH47</f>
        <v>0.15967402289715296</v>
      </c>
      <c r="AK275" s="129">
        <f>AK72*'Breakdown of cons by bldg type'!AI47</f>
        <v>1.3440998591627623E-2</v>
      </c>
      <c r="AL275" s="129">
        <f>AL72*'Breakdown of cons by bldg type'!AJ47</f>
        <v>1.0324031774747485E-3</v>
      </c>
      <c r="AM275" s="129">
        <f>AM72*'Breakdown of cons by bldg type'!AK47</f>
        <v>0.11531377998580083</v>
      </c>
      <c r="AN275" s="129">
        <f>AN72*'Breakdown of cons by bldg type'!AL47</f>
        <v>0.27767252415248617</v>
      </c>
      <c r="AO275" s="129">
        <f>AO72*'Breakdown of cons by bldg type'!AM47</f>
        <v>8.4672894662000689E-2</v>
      </c>
    </row>
    <row r="276" spans="2:41" x14ac:dyDescent="0.25">
      <c r="C276" t="s">
        <v>63</v>
      </c>
      <c r="E276" s="1">
        <f>E275*E73/E72</f>
        <v>1.7972589181106099E-2</v>
      </c>
      <c r="F276" s="1">
        <f t="shared" ref="F276:AI276" si="519">F275*F73/F72</f>
        <v>5.1713014448916753E-3</v>
      </c>
      <c r="G276" s="1">
        <f t="shared" si="519"/>
        <v>7.0423167810701537E-3</v>
      </c>
      <c r="H276" s="1">
        <f t="shared" si="519"/>
        <v>8.7445160638145017E-2</v>
      </c>
      <c r="I276" s="1">
        <f t="shared" si="519"/>
        <v>5.5696227680633783E-3</v>
      </c>
      <c r="J276" s="1">
        <f t="shared" si="519"/>
        <v>2.0553276592686753E-2</v>
      </c>
      <c r="K276" s="1">
        <f t="shared" si="519"/>
        <v>0</v>
      </c>
      <c r="L276" s="1">
        <f t="shared" si="519"/>
        <v>1.1050070459792106E-2</v>
      </c>
      <c r="M276" s="1">
        <f t="shared" si="519"/>
        <v>2.3739277820496595E-3</v>
      </c>
      <c r="N276" s="1">
        <f t="shared" si="519"/>
        <v>8.5312210831510055E-2</v>
      </c>
      <c r="O276" s="1">
        <f t="shared" si="519"/>
        <v>1.0430227988819589E-2</v>
      </c>
      <c r="P276" s="1">
        <f t="shared" si="519"/>
        <v>0.20640174554832588</v>
      </c>
      <c r="Q276" s="1">
        <f t="shared" si="519"/>
        <v>0</v>
      </c>
      <c r="R276" s="1">
        <f t="shared" si="519"/>
        <v>2.8357236425939E-3</v>
      </c>
      <c r="S276" s="1">
        <f t="shared" si="519"/>
        <v>2.0181922767672812E-2</v>
      </c>
      <c r="T276" s="1">
        <f t="shared" si="519"/>
        <v>9.6793640726467647E-3</v>
      </c>
      <c r="U276" s="1">
        <f t="shared" si="519"/>
        <v>0</v>
      </c>
      <c r="V276" s="1">
        <f t="shared" si="519"/>
        <v>0</v>
      </c>
      <c r="W276" s="1">
        <f t="shared" si="519"/>
        <v>5.6622837726494962E-3</v>
      </c>
      <c r="X276" s="1">
        <f t="shared" si="519"/>
        <v>0</v>
      </c>
      <c r="Y276" s="1">
        <f t="shared" si="519"/>
        <v>5.2415578285290258E-3</v>
      </c>
      <c r="Z276" s="1">
        <f t="shared" si="519"/>
        <v>0</v>
      </c>
      <c r="AA276" s="1">
        <f t="shared" si="519"/>
        <v>1.0446141137068699E-2</v>
      </c>
      <c r="AB276" s="1">
        <f t="shared" si="519"/>
        <v>1.0956183449451469E-2</v>
      </c>
      <c r="AC276" s="1">
        <f t="shared" si="519"/>
        <v>7.7870300373161241E-2</v>
      </c>
      <c r="AD276" s="1">
        <f t="shared" si="519"/>
        <v>0</v>
      </c>
      <c r="AE276" s="1">
        <f t="shared" si="519"/>
        <v>0</v>
      </c>
      <c r="AF276" s="1">
        <f t="shared" si="519"/>
        <v>1.8453645719254428E-2</v>
      </c>
      <c r="AG276" s="1">
        <f t="shared" si="519"/>
        <v>0</v>
      </c>
      <c r="AH276" s="1">
        <f t="shared" si="519"/>
        <v>1.0264481507775787E-2</v>
      </c>
      <c r="AI276" s="1">
        <f t="shared" si="519"/>
        <v>3.9222802250094425E-2</v>
      </c>
      <c r="AJ276" s="1">
        <f t="shared" ref="AJ276:AO276" si="520">AJ275*AJ73/AJ72</f>
        <v>1.3713979273292633E-2</v>
      </c>
      <c r="AK276" s="1">
        <f t="shared" si="520"/>
        <v>0</v>
      </c>
      <c r="AL276" s="1">
        <f t="shared" si="520"/>
        <v>0</v>
      </c>
      <c r="AM276" s="1">
        <f t="shared" si="520"/>
        <v>1.2471423601347519E-2</v>
      </c>
      <c r="AN276" s="1">
        <f t="shared" si="520"/>
        <v>1.7363891003627459E-2</v>
      </c>
      <c r="AO276" s="1">
        <f t="shared" si="520"/>
        <v>5.5252119587265872E-3</v>
      </c>
    </row>
    <row r="277" spans="2:41" x14ac:dyDescent="0.25">
      <c r="C277" t="s">
        <v>52</v>
      </c>
      <c r="E277" s="1">
        <f>E275*E74/E72</f>
        <v>0.47715131232224706</v>
      </c>
      <c r="F277" s="1">
        <f t="shared" ref="F277:AI277" si="521">F275*F74/F72</f>
        <v>0.74449706630694046</v>
      </c>
      <c r="G277" s="1">
        <f t="shared" si="521"/>
        <v>0.36439753818380088</v>
      </c>
      <c r="H277" s="1">
        <f t="shared" si="521"/>
        <v>0.5162245948215044</v>
      </c>
      <c r="I277" s="1">
        <f t="shared" si="521"/>
        <v>0.1119991959729609</v>
      </c>
      <c r="J277" s="1">
        <f t="shared" si="521"/>
        <v>0.41453417502882262</v>
      </c>
      <c r="K277" s="1">
        <f t="shared" si="521"/>
        <v>2.7430254012022921</v>
      </c>
      <c r="L277" s="1">
        <f t="shared" si="521"/>
        <v>0.35428296872581982</v>
      </c>
      <c r="M277" s="1">
        <f t="shared" si="521"/>
        <v>9.7087147711124075E-2</v>
      </c>
      <c r="N277" s="1">
        <f t="shared" si="521"/>
        <v>4.2276423875476095</v>
      </c>
      <c r="O277" s="1">
        <f t="shared" si="521"/>
        <v>0.49948325711886832</v>
      </c>
      <c r="P277" s="1">
        <f t="shared" si="521"/>
        <v>5.0297336329480187</v>
      </c>
      <c r="Q277" s="1">
        <f t="shared" si="521"/>
        <v>0.86957771842425169</v>
      </c>
      <c r="R277" s="1">
        <f t="shared" si="521"/>
        <v>0.28574602278839539</v>
      </c>
      <c r="S277" s="1">
        <f t="shared" si="521"/>
        <v>0.38685680921908566</v>
      </c>
      <c r="T277" s="1">
        <f t="shared" si="521"/>
        <v>0.29801746182859085</v>
      </c>
      <c r="U277" s="1">
        <f t="shared" si="521"/>
        <v>1.1206542978936803E-2</v>
      </c>
      <c r="V277" s="1">
        <f t="shared" si="521"/>
        <v>2.3753872086429908</v>
      </c>
      <c r="W277" s="1">
        <f t="shared" si="521"/>
        <v>0.16092878735787308</v>
      </c>
      <c r="X277" s="1">
        <f t="shared" si="521"/>
        <v>2.1924689012976992E-2</v>
      </c>
      <c r="Y277" s="1">
        <f t="shared" si="521"/>
        <v>0.14459962666963064</v>
      </c>
      <c r="Z277" s="1">
        <f t="shared" si="521"/>
        <v>2.177412365043066E-2</v>
      </c>
      <c r="AA277" s="1">
        <f t="shared" si="521"/>
        <v>0.92412801251200538</v>
      </c>
      <c r="AB277" s="1">
        <f t="shared" si="521"/>
        <v>1.5665377029987597</v>
      </c>
      <c r="AC277" s="1">
        <f t="shared" si="521"/>
        <v>2.1482083388109614</v>
      </c>
      <c r="AD277" s="1">
        <f t="shared" si="521"/>
        <v>0.64555920847764059</v>
      </c>
      <c r="AE277" s="1">
        <f t="shared" si="521"/>
        <v>0.28165220725770418</v>
      </c>
      <c r="AF277" s="1">
        <f t="shared" si="521"/>
        <v>0.87190301539861326</v>
      </c>
      <c r="AG277" s="1">
        <f t="shared" si="521"/>
        <v>0.18270070880397307</v>
      </c>
      <c r="AH277" s="1">
        <f t="shared" si="521"/>
        <v>0.21825992075402226</v>
      </c>
      <c r="AI277" s="1">
        <f t="shared" si="521"/>
        <v>3.2444082360440207</v>
      </c>
      <c r="AJ277" s="1">
        <f t="shared" ref="AJ277:AO277" si="522">AJ275*AJ74/AJ72</f>
        <v>4.6495416887477582E-2</v>
      </c>
      <c r="AK277" s="1">
        <f t="shared" si="522"/>
        <v>1.3440998591627623E-2</v>
      </c>
      <c r="AL277" s="1">
        <f t="shared" si="522"/>
        <v>1.0324031774747485E-3</v>
      </c>
      <c r="AM277" s="1">
        <f t="shared" si="522"/>
        <v>7.3644525929832033E-2</v>
      </c>
      <c r="AN277" s="1">
        <f t="shared" si="522"/>
        <v>0.16080836802944276</v>
      </c>
      <c r="AO277" s="1">
        <f t="shared" si="522"/>
        <v>2.4894696693317578E-2</v>
      </c>
    </row>
    <row r="278" spans="2:41" x14ac:dyDescent="0.25">
      <c r="C278" t="s">
        <v>76</v>
      </c>
      <c r="E278" s="1">
        <f>E275*E75/E72</f>
        <v>0.28172926475976784</v>
      </c>
      <c r="F278" s="1">
        <f t="shared" ref="F278:AI278" si="523">F275*F75/F72</f>
        <v>0.53069226414284831</v>
      </c>
      <c r="G278" s="1">
        <f t="shared" si="523"/>
        <v>5.9704434087563804E-2</v>
      </c>
      <c r="H278" s="1">
        <f t="shared" si="523"/>
        <v>0.29356624427137273</v>
      </c>
      <c r="I278" s="1">
        <f t="shared" si="523"/>
        <v>0</v>
      </c>
      <c r="J278" s="1">
        <f t="shared" si="523"/>
        <v>0.59257570947742222</v>
      </c>
      <c r="K278" s="1">
        <f t="shared" si="523"/>
        <v>4.4598348797154168</v>
      </c>
      <c r="L278" s="1">
        <f t="shared" si="523"/>
        <v>0.16559459241232977</v>
      </c>
      <c r="M278" s="1">
        <f t="shared" si="523"/>
        <v>1.6216546440627578E-2</v>
      </c>
      <c r="N278" s="1">
        <f t="shared" si="523"/>
        <v>0.93414278381778371</v>
      </c>
      <c r="O278" s="1">
        <f t="shared" si="523"/>
        <v>1.1596449426762899E-2</v>
      </c>
      <c r="P278" s="1">
        <f t="shared" si="523"/>
        <v>3.0199262908187938</v>
      </c>
      <c r="Q278" s="1">
        <f t="shared" si="523"/>
        <v>9.8607465923310392E-2</v>
      </c>
      <c r="R278" s="1">
        <f t="shared" si="523"/>
        <v>0.13031389223670506</v>
      </c>
      <c r="S278" s="1">
        <f t="shared" si="523"/>
        <v>0.53451516876721783</v>
      </c>
      <c r="T278" s="1">
        <f t="shared" si="523"/>
        <v>0.20770822379801654</v>
      </c>
      <c r="U278" s="1">
        <f t="shared" si="523"/>
        <v>0</v>
      </c>
      <c r="V278" s="1">
        <f t="shared" si="523"/>
        <v>5.1343881122450732</v>
      </c>
      <c r="W278" s="1">
        <f t="shared" si="523"/>
        <v>0.11652255452476822</v>
      </c>
      <c r="X278" s="1">
        <f t="shared" si="523"/>
        <v>2.7129061218568368E-2</v>
      </c>
      <c r="Y278" s="1">
        <f t="shared" si="523"/>
        <v>0.10284959085597621</v>
      </c>
      <c r="Z278" s="1">
        <f t="shared" si="523"/>
        <v>0</v>
      </c>
      <c r="AA278" s="1">
        <f t="shared" si="523"/>
        <v>1.2885404411696784</v>
      </c>
      <c r="AB278" s="1">
        <f t="shared" si="523"/>
        <v>1.4469312395098263E-2</v>
      </c>
      <c r="AC278" s="1">
        <f t="shared" si="523"/>
        <v>1.3577813352219827</v>
      </c>
      <c r="AD278" s="1">
        <f t="shared" si="523"/>
        <v>0.17629861231193827</v>
      </c>
      <c r="AE278" s="1">
        <f t="shared" si="523"/>
        <v>0.71676495766642068</v>
      </c>
      <c r="AF278" s="1">
        <f t="shared" si="523"/>
        <v>1.0751728219527162E-2</v>
      </c>
      <c r="AG278" s="1">
        <f t="shared" si="523"/>
        <v>2.839322021353528E-2</v>
      </c>
      <c r="AH278" s="1">
        <f t="shared" si="523"/>
        <v>0.22207162815062634</v>
      </c>
      <c r="AI278" s="1">
        <f t="shared" si="523"/>
        <v>4.2999368957974022</v>
      </c>
      <c r="AJ278" s="1">
        <f t="shared" ref="AJ278:AO278" si="524">AJ275*AJ75/AJ72</f>
        <v>0</v>
      </c>
      <c r="AK278" s="1">
        <f t="shared" si="524"/>
        <v>0</v>
      </c>
      <c r="AL278" s="1">
        <f t="shared" si="524"/>
        <v>0</v>
      </c>
      <c r="AM278" s="1">
        <f t="shared" si="524"/>
        <v>1.5794151413044098E-3</v>
      </c>
      <c r="AN278" s="1">
        <f t="shared" si="524"/>
        <v>7.158699127962237E-2</v>
      </c>
      <c r="AO278" s="1">
        <f t="shared" si="524"/>
        <v>0</v>
      </c>
    </row>
    <row r="279" spans="2:41" x14ac:dyDescent="0.25">
      <c r="C279" t="s">
        <v>51</v>
      </c>
      <c r="E279" s="1">
        <f>E275*E76/E72</f>
        <v>0.12177407606952186</v>
      </c>
      <c r="F279" s="1">
        <f t="shared" ref="F279:AI279" si="525">F275*F76/F72</f>
        <v>0.3200900021147986</v>
      </c>
      <c r="G279" s="1">
        <f t="shared" si="525"/>
        <v>1.3529784361207508E-2</v>
      </c>
      <c r="H279" s="1">
        <f t="shared" si="525"/>
        <v>0</v>
      </c>
      <c r="I279" s="1">
        <f t="shared" si="525"/>
        <v>0</v>
      </c>
      <c r="J279" s="1">
        <f t="shared" si="525"/>
        <v>0</v>
      </c>
      <c r="K279" s="1">
        <f t="shared" si="525"/>
        <v>1.800714190577577</v>
      </c>
      <c r="L279" s="1">
        <f t="shared" si="525"/>
        <v>2.1574364148686874E-2</v>
      </c>
      <c r="M279" s="1">
        <f t="shared" si="525"/>
        <v>3.018611327561576E-3</v>
      </c>
      <c r="N279" s="1">
        <f t="shared" si="525"/>
        <v>0.53952820030003257</v>
      </c>
      <c r="O279" s="1">
        <f t="shared" si="525"/>
        <v>0</v>
      </c>
      <c r="P279" s="1">
        <f t="shared" si="525"/>
        <v>2.0640174554832589</v>
      </c>
      <c r="Q279" s="1">
        <f t="shared" si="525"/>
        <v>0.18084802383141735</v>
      </c>
      <c r="R279" s="1">
        <f t="shared" si="525"/>
        <v>5.9910948825011495E-2</v>
      </c>
      <c r="S279" s="1">
        <f t="shared" si="525"/>
        <v>6.7543539514402451E-2</v>
      </c>
      <c r="T279" s="1">
        <f t="shared" si="525"/>
        <v>3.4945601799285353E-2</v>
      </c>
      <c r="U279" s="1">
        <f t="shared" si="525"/>
        <v>3.0819826426722839E-3</v>
      </c>
      <c r="V279" s="1">
        <f t="shared" si="525"/>
        <v>1.3437910005777931</v>
      </c>
      <c r="W279" s="1">
        <f t="shared" si="525"/>
        <v>0</v>
      </c>
      <c r="X279" s="1">
        <f t="shared" si="525"/>
        <v>1.2263437557886342E-2</v>
      </c>
      <c r="Y279" s="1">
        <f t="shared" si="525"/>
        <v>9.3878833775291864E-3</v>
      </c>
      <c r="Z279" s="1">
        <f t="shared" si="525"/>
        <v>5.4435194819254552E-3</v>
      </c>
      <c r="AA279" s="1">
        <f t="shared" si="525"/>
        <v>0.3447780473683873</v>
      </c>
      <c r="AB279" s="1">
        <f t="shared" si="525"/>
        <v>2.4722860764045059E-2</v>
      </c>
      <c r="AC279" s="1">
        <f t="shared" si="525"/>
        <v>0.3096560998341768</v>
      </c>
      <c r="AD279" s="1">
        <f t="shared" si="525"/>
        <v>0.21701424511576675</v>
      </c>
      <c r="AE279" s="1">
        <f t="shared" si="525"/>
        <v>6.9174414044381211E-2</v>
      </c>
      <c r="AF279" s="1">
        <f t="shared" si="525"/>
        <v>2.1574332980462858E-2</v>
      </c>
      <c r="AG279" s="1">
        <f t="shared" si="525"/>
        <v>5.2773630853245816E-2</v>
      </c>
      <c r="AH279" s="1">
        <f t="shared" si="525"/>
        <v>6.2627693115625008E-2</v>
      </c>
      <c r="AI279" s="1">
        <f t="shared" si="525"/>
        <v>0</v>
      </c>
      <c r="AJ279" s="1">
        <f t="shared" ref="AJ279:AO279" si="526">AJ275*AJ76/AJ72</f>
        <v>9.9464626736382747E-2</v>
      </c>
      <c r="AK279" s="1">
        <f t="shared" si="526"/>
        <v>0</v>
      </c>
      <c r="AL279" s="1">
        <f t="shared" si="526"/>
        <v>0</v>
      </c>
      <c r="AM279" s="1">
        <f t="shared" si="526"/>
        <v>2.761841531331689E-2</v>
      </c>
      <c r="AN279" s="1">
        <f t="shared" si="526"/>
        <v>2.7913273839793574E-2</v>
      </c>
      <c r="AO279" s="1">
        <f t="shared" si="526"/>
        <v>5.4252986009956525E-2</v>
      </c>
    </row>
    <row r="280" spans="2:41" x14ac:dyDescent="0.25">
      <c r="B280" t="s">
        <v>65</v>
      </c>
      <c r="C280" s="36" t="s">
        <v>116</v>
      </c>
      <c r="E280" s="129">
        <f>E77*'Breakdown of cons by bldg type'!C23</f>
        <v>0.21835880639871663</v>
      </c>
      <c r="F280" s="129">
        <f>F77*'Breakdown of cons by bldg type'!D23</f>
        <v>0.47266987857810899</v>
      </c>
      <c r="G280" s="129">
        <f>G77*'Breakdown of cons by bldg type'!E23</f>
        <v>0.13712114943175144</v>
      </c>
      <c r="H280" s="129">
        <f>H77*'Breakdown of cons by bldg type'!F23</f>
        <v>0.34108830820152053</v>
      </c>
      <c r="I280" s="129">
        <f>I77*'Breakdown of cons by bldg type'!G23</f>
        <v>0.20756281835589832</v>
      </c>
      <c r="J280" s="129">
        <f>J77*'Breakdown of cons by bldg type'!H23</f>
        <v>0.22968395762681765</v>
      </c>
      <c r="K280" s="129">
        <f>K77*'Breakdown of cons by bldg type'!I23</f>
        <v>1.8164869706702922</v>
      </c>
      <c r="L280" s="129">
        <f>L77*'Breakdown of cons by bldg type'!J23</f>
        <v>6.5688322289562937E-2</v>
      </c>
      <c r="M280" s="129">
        <f>M77*'Breakdown of cons by bldg type'!K23</f>
        <v>1.6105921447893399E-3</v>
      </c>
      <c r="N280" s="129">
        <f>N77*'Breakdown of cons by bldg type'!L23</f>
        <v>4.8662771870158501</v>
      </c>
      <c r="O280" s="129">
        <f>O77*'Breakdown of cons by bldg type'!M23</f>
        <v>5.2276787234895469E-2</v>
      </c>
      <c r="P280" s="129">
        <f>P77*'Breakdown of cons by bldg type'!N23</f>
        <v>6.3663356260917512</v>
      </c>
      <c r="Q280" s="129">
        <f>Q77*'Breakdown of cons by bldg type'!O23</f>
        <v>0.99514684576299051</v>
      </c>
      <c r="R280" s="129">
        <f>R77*'Breakdown of cons by bldg type'!P23</f>
        <v>0.20622391128689094</v>
      </c>
      <c r="S280" s="129">
        <f>S77*'Breakdown of cons by bldg type'!Q23</f>
        <v>0.17225343139579669</v>
      </c>
      <c r="T280" s="129">
        <f>T77*'Breakdown of cons by bldg type'!R23</f>
        <v>0.14111033635074147</v>
      </c>
      <c r="U280" s="129">
        <f>U77*'Breakdown of cons by bldg type'!S23</f>
        <v>2.0737566930724496E-3</v>
      </c>
      <c r="V280" s="129">
        <f>V77*'Breakdown of cons by bldg type'!T23</f>
        <v>4.8387934804997528</v>
      </c>
      <c r="W280" s="129">
        <f>W77*'Breakdown of cons by bldg type'!U23</f>
        <v>4.1124349113156235E-3</v>
      </c>
      <c r="X280" s="129">
        <f>X77*'Breakdown of cons by bldg type'!V23</f>
        <v>7.8207934273257881E-2</v>
      </c>
      <c r="Y280" s="129">
        <f>Y77*'Breakdown of cons by bldg type'!W23</f>
        <v>8.1723187253397288E-3</v>
      </c>
      <c r="Z280" s="129">
        <f>Z77*'Breakdown of cons by bldg type'!X23</f>
        <v>4.417043309393414E-2</v>
      </c>
      <c r="AA280" s="129">
        <f>AA77*'Breakdown of cons by bldg type'!Y23</f>
        <v>1.1569028611722696</v>
      </c>
      <c r="AB280" s="129">
        <f>AB77*'Breakdown of cons by bldg type'!Z23</f>
        <v>0.28989706837558604</v>
      </c>
      <c r="AC280" s="129">
        <f>AC77*'Breakdown of cons by bldg type'!AA23</f>
        <v>0.29951097665132659</v>
      </c>
      <c r="AD280" s="129">
        <f>AD77*'Breakdown of cons by bldg type'!AB23</f>
        <v>0.75956031355859799</v>
      </c>
      <c r="AE280" s="129">
        <f>AE77*'Breakdown of cons by bldg type'!AC23</f>
        <v>8.2391268004769397E-2</v>
      </c>
      <c r="AF280" s="129">
        <f>AF77*'Breakdown of cons by bldg type'!AD23</f>
        <v>0.14862044383896961</v>
      </c>
      <c r="AG280" s="129">
        <f>AG77*'Breakdown of cons by bldg type'!AE23</f>
        <v>7.0880406881813518E-2</v>
      </c>
      <c r="AH280" s="129">
        <f>AH77*'Breakdown of cons by bldg type'!AF23</f>
        <v>0.15128115041330917</v>
      </c>
      <c r="AI280" s="129">
        <f>AI77*'Breakdown of cons by bldg type'!AG23</f>
        <v>1.4839497740447964</v>
      </c>
      <c r="AJ280" s="129">
        <f>AJ77*'Breakdown of cons by bldg type'!AH23</f>
        <v>5.3176494653897802E-2</v>
      </c>
      <c r="AK280" s="129">
        <f>AK77*'Breakdown of cons by bldg type'!AI23</f>
        <v>9.6850761233977217E-3</v>
      </c>
      <c r="AL280" s="129">
        <f>AL77*'Breakdown of cons by bldg type'!AJ23</f>
        <v>1.1807525498806518E-3</v>
      </c>
      <c r="AM280" s="129">
        <f>AM77*'Breakdown of cons by bldg type'!AK23</f>
        <v>5.3069416315534183E-2</v>
      </c>
      <c r="AN280" s="129">
        <f>AN77*'Breakdown of cons by bldg type'!AL23</f>
        <v>0.11605153421131335</v>
      </c>
      <c r="AO280" s="129">
        <f>AO77*'Breakdown of cons by bldg type'!AM23</f>
        <v>1.7938178543807266E-2</v>
      </c>
    </row>
    <row r="281" spans="2:41" x14ac:dyDescent="0.25">
      <c r="C281" t="s">
        <v>52</v>
      </c>
      <c r="E281" s="1">
        <f>E280*E78/E77</f>
        <v>0.2175577131561299</v>
      </c>
      <c r="F281" s="1">
        <f t="shared" ref="F281:AI281" si="527">F280*F78/F77</f>
        <v>0.47066921003205892</v>
      </c>
      <c r="G281" s="1">
        <f t="shared" si="527"/>
        <v>0.13712114943175144</v>
      </c>
      <c r="H281" s="1">
        <f t="shared" si="527"/>
        <v>0.34067630943542815</v>
      </c>
      <c r="I281" s="1">
        <f t="shared" si="527"/>
        <v>0.20756281835589832</v>
      </c>
      <c r="J281" s="1">
        <f t="shared" si="527"/>
        <v>0.2289982254880113</v>
      </c>
      <c r="K281" s="1">
        <f t="shared" si="527"/>
        <v>1.8102271370707332</v>
      </c>
      <c r="L281" s="1">
        <f t="shared" si="527"/>
        <v>6.5559618074694528E-2</v>
      </c>
      <c r="M281" s="1">
        <f t="shared" si="527"/>
        <v>1.6105921447893399E-3</v>
      </c>
      <c r="N281" s="1">
        <f t="shared" si="527"/>
        <v>4.8511269813013964</v>
      </c>
      <c r="O281" s="1">
        <f t="shared" si="527"/>
        <v>5.2276787234895469E-2</v>
      </c>
      <c r="P281" s="1">
        <f t="shared" si="527"/>
        <v>6.3485856600324331</v>
      </c>
      <c r="Q281" s="1">
        <f t="shared" si="527"/>
        <v>0.99453017072290828</v>
      </c>
      <c r="R281" s="1">
        <f t="shared" si="527"/>
        <v>0.2058977957476763</v>
      </c>
      <c r="S281" s="1">
        <f t="shared" si="527"/>
        <v>0.17151668299197195</v>
      </c>
      <c r="T281" s="1">
        <f t="shared" si="527"/>
        <v>0.14063133552655571</v>
      </c>
      <c r="U281" s="1">
        <f t="shared" si="527"/>
        <v>2.0737566930724496E-3</v>
      </c>
      <c r="V281" s="1">
        <f t="shared" si="527"/>
        <v>4.8243488399212504</v>
      </c>
      <c r="W281" s="1">
        <f t="shared" si="527"/>
        <v>4.1124349113156235E-3</v>
      </c>
      <c r="X281" s="1">
        <f t="shared" si="527"/>
        <v>7.7714777044746358E-2</v>
      </c>
      <c r="Y281" s="1">
        <f t="shared" si="527"/>
        <v>8.1723187253397288E-3</v>
      </c>
      <c r="Z281" s="1">
        <f t="shared" si="527"/>
        <v>4.417043309393414E-2</v>
      </c>
      <c r="AA281" s="1">
        <f t="shared" si="527"/>
        <v>1.1480625969026292</v>
      </c>
      <c r="AB281" s="1">
        <f t="shared" si="527"/>
        <v>0.28988583300398191</v>
      </c>
      <c r="AC281" s="1">
        <f t="shared" si="527"/>
        <v>0.29860922969667647</v>
      </c>
      <c r="AD281" s="1">
        <f t="shared" si="527"/>
        <v>0.75577137322223698</v>
      </c>
      <c r="AE281" s="1">
        <f t="shared" si="527"/>
        <v>8.2286937444776748E-2</v>
      </c>
      <c r="AF281" s="1">
        <f t="shared" si="527"/>
        <v>0.14862044383896961</v>
      </c>
      <c r="AG281" s="1">
        <f t="shared" si="527"/>
        <v>7.0880406881813518E-2</v>
      </c>
      <c r="AH281" s="1">
        <f t="shared" si="527"/>
        <v>0.15089600059271957</v>
      </c>
      <c r="AI281" s="1">
        <f t="shared" si="527"/>
        <v>1.4756879887121108</v>
      </c>
      <c r="AJ281" s="1">
        <f t="shared" ref="AJ281:AO281" si="528">AJ280*AJ78/AJ77</f>
        <v>5.3176494653897802E-2</v>
      </c>
      <c r="AK281" s="1">
        <f t="shared" si="528"/>
        <v>9.6850761233977217E-3</v>
      </c>
      <c r="AL281" s="1">
        <f t="shared" si="528"/>
        <v>1.1807525498806518E-3</v>
      </c>
      <c r="AM281" s="1">
        <f t="shared" si="528"/>
        <v>5.306546495334391E-2</v>
      </c>
      <c r="AN281" s="1">
        <f t="shared" si="528"/>
        <v>0.11587243872003951</v>
      </c>
      <c r="AO281" s="1">
        <f t="shared" si="528"/>
        <v>1.7938178543807266E-2</v>
      </c>
    </row>
    <row r="282" spans="2:41" x14ac:dyDescent="0.25">
      <c r="C282" t="s">
        <v>76</v>
      </c>
      <c r="E282" s="1">
        <f>E280*E79/E77</f>
        <v>8.0078530657267093E-4</v>
      </c>
      <c r="F282" s="1">
        <f t="shared" ref="F282:AI282" si="529">F280*F79/F77</f>
        <v>1.9997962372047128E-3</v>
      </c>
      <c r="G282" s="1">
        <f t="shared" si="529"/>
        <v>0</v>
      </c>
      <c r="H282" s="1">
        <f t="shared" si="529"/>
        <v>4.1199876609234907E-4</v>
      </c>
      <c r="I282" s="1">
        <f t="shared" si="529"/>
        <v>0</v>
      </c>
      <c r="J282" s="1">
        <f t="shared" si="529"/>
        <v>6.8567698608738663E-4</v>
      </c>
      <c r="K282" s="1">
        <f t="shared" si="529"/>
        <v>6.2590522693741161E-3</v>
      </c>
      <c r="L282" s="1">
        <f t="shared" si="529"/>
        <v>1.2858363483985539E-4</v>
      </c>
      <c r="M282" s="1">
        <f t="shared" si="529"/>
        <v>0</v>
      </c>
      <c r="N282" s="1">
        <f t="shared" si="529"/>
        <v>1.5146205660138932E-2</v>
      </c>
      <c r="O282" s="1">
        <f t="shared" si="529"/>
        <v>0</v>
      </c>
      <c r="P282" s="1">
        <f t="shared" si="529"/>
        <v>1.7779043020832393E-2</v>
      </c>
      <c r="Q282" s="1">
        <f t="shared" si="529"/>
        <v>6.2069731692025829E-4</v>
      </c>
      <c r="R282" s="1">
        <f t="shared" si="529"/>
        <v>3.2601776010920996E-4</v>
      </c>
      <c r="S282" s="1">
        <f t="shared" si="529"/>
        <v>7.3652319688909151E-4</v>
      </c>
      <c r="T282" s="1">
        <f t="shared" si="529"/>
        <v>4.7892686402213283E-4</v>
      </c>
      <c r="U282" s="1">
        <f t="shared" si="529"/>
        <v>0</v>
      </c>
      <c r="V282" s="1">
        <f t="shared" si="529"/>
        <v>1.4441251643598069E-2</v>
      </c>
      <c r="W282" s="1">
        <f t="shared" si="529"/>
        <v>0</v>
      </c>
      <c r="X282" s="1">
        <f t="shared" si="529"/>
        <v>4.9331809060842459E-4</v>
      </c>
      <c r="Y282" s="1">
        <f t="shared" si="529"/>
        <v>0</v>
      </c>
      <c r="Z282" s="1">
        <f t="shared" si="529"/>
        <v>0</v>
      </c>
      <c r="AA282" s="1">
        <f t="shared" si="529"/>
        <v>8.8411756370908173E-3</v>
      </c>
      <c r="AB282" s="1">
        <f t="shared" si="529"/>
        <v>1.123537160417914E-5</v>
      </c>
      <c r="AC282" s="1">
        <f t="shared" si="529"/>
        <v>9.0155851619376666E-4</v>
      </c>
      <c r="AD282" s="1">
        <f t="shared" si="529"/>
        <v>3.793779290954976E-3</v>
      </c>
      <c r="AE282" s="1">
        <f t="shared" si="529"/>
        <v>1.0413246981046271E-4</v>
      </c>
      <c r="AF282" s="1">
        <f t="shared" si="529"/>
        <v>0</v>
      </c>
      <c r="AG282" s="1">
        <f t="shared" si="529"/>
        <v>0</v>
      </c>
      <c r="AH282" s="1">
        <f t="shared" si="529"/>
        <v>3.8538146200915502E-4</v>
      </c>
      <c r="AI282" s="1">
        <f t="shared" si="529"/>
        <v>8.2623074044285948E-3</v>
      </c>
      <c r="AJ282" s="1">
        <f t="shared" ref="AJ282:AO282" si="530">AJ280*AJ79/AJ77</f>
        <v>0</v>
      </c>
      <c r="AK282" s="1">
        <f t="shared" si="530"/>
        <v>0</v>
      </c>
      <c r="AL282" s="1">
        <f t="shared" si="530"/>
        <v>0</v>
      </c>
      <c r="AM282" s="1">
        <f t="shared" si="530"/>
        <v>3.9513621902669257E-6</v>
      </c>
      <c r="AN282" s="1">
        <f t="shared" si="530"/>
        <v>1.7909549127384834E-4</v>
      </c>
      <c r="AO282" s="1">
        <f t="shared" si="530"/>
        <v>0</v>
      </c>
    </row>
    <row r="283" spans="2:41" x14ac:dyDescent="0.25">
      <c r="B283" t="s">
        <v>77</v>
      </c>
      <c r="C283" s="36" t="s">
        <v>116</v>
      </c>
      <c r="E283" s="129">
        <f>E80*'Breakdown of cons by bldg type'!C39</f>
        <v>0.49120385793334792</v>
      </c>
      <c r="F283" s="129">
        <f>F80*'Breakdown of cons by bldg type'!D39</f>
        <v>0.90479821164262331</v>
      </c>
      <c r="G283" s="129">
        <f>G80*'Breakdown of cons by bldg type'!E39</f>
        <v>0.22101143789183098</v>
      </c>
      <c r="H283" s="129">
        <f>H80*'Breakdown of cons by bldg type'!F39</f>
        <v>0.52732220763069737</v>
      </c>
      <c r="I283" s="129">
        <f>I80*'Breakdown of cons by bldg type'!G39</f>
        <v>5.93535546049671E-2</v>
      </c>
      <c r="J283" s="129">
        <f>J80*'Breakdown of cons by bldg type'!H39</f>
        <v>0.50298852306077324</v>
      </c>
      <c r="K283" s="129">
        <f>K80*'Breakdown of cons by bldg type'!I39</f>
        <v>4.6370086521906595</v>
      </c>
      <c r="L283" s="129">
        <f>L80*'Breakdown of cons by bldg type'!J39</f>
        <v>0.21225865010026884</v>
      </c>
      <c r="M283" s="129">
        <f>M80*'Breakdown of cons by bldg type'!K39</f>
        <v>4.3134647386458488E-2</v>
      </c>
      <c r="N283" s="129">
        <f>N80*'Breakdown of cons by bldg type'!L39</f>
        <v>2.670340174022344</v>
      </c>
      <c r="O283" s="129">
        <f>O80*'Breakdown of cons by bldg type'!M39</f>
        <v>0.20092415412323134</v>
      </c>
      <c r="P283" s="129">
        <f>P80*'Breakdown of cons by bldg type'!N39</f>
        <v>5.3344835855737207</v>
      </c>
      <c r="Q283" s="129">
        <f>Q80*'Breakdown of cons by bldg type'!O39</f>
        <v>0.63629029197008891</v>
      </c>
      <c r="R283" s="129">
        <f>R80*'Breakdown of cons by bldg type'!P39</f>
        <v>0.23568438812984988</v>
      </c>
      <c r="S283" s="129">
        <f>S80*'Breakdown of cons by bldg type'!Q39</f>
        <v>0.48094124269945793</v>
      </c>
      <c r="T283" s="129">
        <f>T80*'Breakdown of cons by bldg type'!R39</f>
        <v>0.32874297890670517</v>
      </c>
      <c r="U283" s="129">
        <f>U80*'Breakdown of cons by bldg type'!S39</f>
        <v>6.3125548845494586E-3</v>
      </c>
      <c r="V283" s="129">
        <f>V80*'Breakdown of cons by bldg type'!T39</f>
        <v>4.2990011242193367</v>
      </c>
      <c r="W283" s="129">
        <f>W80*'Breakdown of cons by bldg type'!U39</f>
        <v>0.14600885889550691</v>
      </c>
      <c r="X283" s="129">
        <f>X80*'Breakdown of cons by bldg type'!V39</f>
        <v>3.1918569630620938E-2</v>
      </c>
      <c r="Y283" s="129">
        <f>Y80*'Breakdown of cons by bldg type'!W39</f>
        <v>0.15270074002191403</v>
      </c>
      <c r="Z283" s="129">
        <f>Z80*'Breakdown of cons by bldg type'!X39</f>
        <v>2.5120165902378179E-2</v>
      </c>
      <c r="AA283" s="129">
        <f>AA80*'Breakdown of cons by bldg type'!Y39</f>
        <v>1.3988714867889027</v>
      </c>
      <c r="AB283" s="129">
        <f>AB80*'Breakdown of cons by bldg type'!Z39</f>
        <v>0.34353463894273623</v>
      </c>
      <c r="AC283" s="129">
        <f>AC80*'Breakdown of cons by bldg type'!AA39</f>
        <v>2.0155919139055234</v>
      </c>
      <c r="AD283" s="129">
        <f>AD80*'Breakdown of cons by bldg type'!AB39</f>
        <v>0.47940560769820711</v>
      </c>
      <c r="AE283" s="129">
        <f>AE80*'Breakdown of cons by bldg type'!AC39</f>
        <v>0.53061189237521411</v>
      </c>
      <c r="AF283" s="129">
        <f>AF80*'Breakdown of cons by bldg type'!AD39</f>
        <v>0.34540084022622985</v>
      </c>
      <c r="AG283" s="129">
        <f>AG80*'Breakdown of cons by bldg type'!AE39</f>
        <v>0.14531230868414871</v>
      </c>
      <c r="AH283" s="129">
        <f>AH80*'Breakdown of cons by bldg type'!AF39</f>
        <v>0.26488972879044737</v>
      </c>
      <c r="AI283" s="129">
        <f>AI80*'Breakdown of cons by bldg type'!AG39</f>
        <v>4.3468140641171358</v>
      </c>
      <c r="AJ283" s="129">
        <f>AJ80*'Breakdown of cons by bldg type'!AH39</f>
        <v>5.2732821011390131E-2</v>
      </c>
      <c r="AK283" s="129">
        <f>AK80*'Breakdown of cons by bldg type'!AI39</f>
        <v>4.7966378483028774E-2</v>
      </c>
      <c r="AL283" s="129">
        <f>AL80*'Breakdown of cons by bldg type'!AJ39</f>
        <v>5.420420447218192E-4</v>
      </c>
      <c r="AM283" s="129">
        <f>AM80*'Breakdown of cons by bldg type'!AK39</f>
        <v>6.2904925344911031E-2</v>
      </c>
      <c r="AN283" s="129">
        <f>AN80*'Breakdown of cons by bldg type'!AL39</f>
        <v>0.17862739753353379</v>
      </c>
      <c r="AO283" s="129">
        <f>AO80*'Breakdown of cons by bldg type'!AM39</f>
        <v>2.7426687960189003E-2</v>
      </c>
    </row>
    <row r="284" spans="2:41" x14ac:dyDescent="0.25">
      <c r="C284" t="s">
        <v>63</v>
      </c>
      <c r="E284" s="1">
        <f>E283*E81/E80</f>
        <v>1.4620166548389707E-2</v>
      </c>
      <c r="F284" s="1">
        <f t="shared" ref="F284:AI284" si="531">F283*F81/F80</f>
        <v>3.1028451983837821E-4</v>
      </c>
      <c r="G284" s="1">
        <f t="shared" si="531"/>
        <v>1.6334104903703696E-3</v>
      </c>
      <c r="H284" s="1">
        <f t="shared" si="531"/>
        <v>6.3442159514808943E-2</v>
      </c>
      <c r="I284" s="1">
        <f t="shared" si="531"/>
        <v>1.2793864736058245E-3</v>
      </c>
      <c r="J284" s="1">
        <f t="shared" si="531"/>
        <v>7.9841718322713837E-3</v>
      </c>
      <c r="K284" s="1">
        <f t="shared" si="531"/>
        <v>0</v>
      </c>
      <c r="L284" s="1">
        <f t="shared" si="531"/>
        <v>3.8366048478936589E-3</v>
      </c>
      <c r="M284" s="1">
        <f t="shared" si="531"/>
        <v>2.1105858682051067E-3</v>
      </c>
      <c r="N284" s="1">
        <f t="shared" si="531"/>
        <v>1.9597023643505646E-2</v>
      </c>
      <c r="O284" s="1">
        <f t="shared" si="531"/>
        <v>1.0201758281279368E-2</v>
      </c>
      <c r="P284" s="1">
        <f t="shared" si="531"/>
        <v>0.15495177245048009</v>
      </c>
      <c r="Q284" s="1">
        <f t="shared" si="531"/>
        <v>0</v>
      </c>
      <c r="R284" s="1">
        <f t="shared" si="531"/>
        <v>6.5139085966574219E-4</v>
      </c>
      <c r="S284" s="1">
        <f t="shared" si="531"/>
        <v>2.3171067333646708E-2</v>
      </c>
      <c r="T284" s="1">
        <f t="shared" si="531"/>
        <v>2.4437243845100505E-3</v>
      </c>
      <c r="U284" s="1">
        <f t="shared" si="531"/>
        <v>0</v>
      </c>
      <c r="V284" s="1">
        <f t="shared" si="531"/>
        <v>0</v>
      </c>
      <c r="W284" s="1">
        <f t="shared" si="531"/>
        <v>5.8000710406755588E-3</v>
      </c>
      <c r="X284" s="1">
        <f t="shared" si="531"/>
        <v>0</v>
      </c>
      <c r="Y284" s="1">
        <f t="shared" si="531"/>
        <v>2.2076634387113336E-2</v>
      </c>
      <c r="Z284" s="1">
        <f t="shared" si="531"/>
        <v>0</v>
      </c>
      <c r="AA284" s="1">
        <f t="shared" si="531"/>
        <v>2.5071258532655028E-3</v>
      </c>
      <c r="AB284" s="1">
        <f t="shared" si="531"/>
        <v>3.8040071047084159E-3</v>
      </c>
      <c r="AC284" s="1">
        <f t="shared" si="531"/>
        <v>3.4216334496705823E-2</v>
      </c>
      <c r="AD284" s="1">
        <f t="shared" si="531"/>
        <v>0</v>
      </c>
      <c r="AE284" s="1">
        <f t="shared" si="531"/>
        <v>0</v>
      </c>
      <c r="AF284" s="1">
        <f t="shared" si="531"/>
        <v>4.9768810767545071E-3</v>
      </c>
      <c r="AG284" s="1">
        <f t="shared" si="531"/>
        <v>0</v>
      </c>
      <c r="AH284" s="1">
        <f t="shared" si="531"/>
        <v>2.9718330213478381E-3</v>
      </c>
      <c r="AI284" s="1">
        <f t="shared" si="531"/>
        <v>9.9024658150372053E-3</v>
      </c>
      <c r="AJ284" s="1">
        <f t="shared" ref="AJ284:AO284" si="532">AJ283*AJ81/AJ80</f>
        <v>3.1502226148161939E-3</v>
      </c>
      <c r="AK284" s="1">
        <f t="shared" si="532"/>
        <v>0</v>
      </c>
      <c r="AL284" s="1">
        <f t="shared" si="532"/>
        <v>0</v>
      </c>
      <c r="AM284" s="1">
        <f t="shared" si="532"/>
        <v>2.8647965615952583E-3</v>
      </c>
      <c r="AN284" s="1">
        <f t="shared" si="532"/>
        <v>3.9886396960914722E-3</v>
      </c>
      <c r="AO284" s="1">
        <f t="shared" si="532"/>
        <v>1.2691901684531567E-3</v>
      </c>
    </row>
    <row r="285" spans="2:41" x14ac:dyDescent="0.25">
      <c r="C285" t="s">
        <v>67</v>
      </c>
      <c r="E285" s="1">
        <f>E283*E82/E80</f>
        <v>0.14480713317527605</v>
      </c>
      <c r="F285" s="1">
        <f t="shared" ref="F285:AI285" si="533">F283*F82/F80</f>
        <v>4.5390689182740723E-2</v>
      </c>
      <c r="G285" s="1">
        <f t="shared" si="533"/>
        <v>3.510854953483309E-2</v>
      </c>
      <c r="H285" s="1">
        <f t="shared" si="533"/>
        <v>2.9598549901254389E-2</v>
      </c>
      <c r="I285" s="1">
        <f t="shared" si="533"/>
        <v>0</v>
      </c>
      <c r="J285" s="1">
        <f t="shared" si="533"/>
        <v>0.13378940981055837</v>
      </c>
      <c r="K285" s="1">
        <f t="shared" si="533"/>
        <v>1.0098923460487501</v>
      </c>
      <c r="L285" s="1">
        <f t="shared" si="533"/>
        <v>8.3613900515757303E-2</v>
      </c>
      <c r="M285" s="1">
        <f t="shared" si="533"/>
        <v>1.7199169630118149E-2</v>
      </c>
      <c r="N285" s="1">
        <f t="shared" si="533"/>
        <v>0</v>
      </c>
      <c r="O285" s="1">
        <f t="shared" si="533"/>
        <v>8.0369534523945116E-2</v>
      </c>
      <c r="P285" s="1">
        <f t="shared" si="533"/>
        <v>0.54716230532273813</v>
      </c>
      <c r="Q285" s="1">
        <f t="shared" si="533"/>
        <v>0</v>
      </c>
      <c r="R285" s="1">
        <f t="shared" si="533"/>
        <v>1.7798504281861631E-2</v>
      </c>
      <c r="S285" s="1">
        <f t="shared" si="533"/>
        <v>6.7117503629641181E-2</v>
      </c>
      <c r="T285" s="1">
        <f t="shared" si="533"/>
        <v>0</v>
      </c>
      <c r="U285" s="1">
        <f t="shared" si="533"/>
        <v>4.2786461466868151E-3</v>
      </c>
      <c r="V285" s="1">
        <f t="shared" si="533"/>
        <v>3.0977563467746404E-2</v>
      </c>
      <c r="W285" s="1">
        <f t="shared" si="533"/>
        <v>8.7605192920422625E-2</v>
      </c>
      <c r="X285" s="1">
        <f t="shared" si="533"/>
        <v>8.6181484588373231E-3</v>
      </c>
      <c r="Y285" s="1">
        <f t="shared" si="533"/>
        <v>6.0829957492486368E-2</v>
      </c>
      <c r="Z285" s="1">
        <f t="shared" si="533"/>
        <v>0</v>
      </c>
      <c r="AA285" s="1">
        <f t="shared" si="533"/>
        <v>0.23491162102259427</v>
      </c>
      <c r="AB285" s="1">
        <f t="shared" si="533"/>
        <v>2.4922402277929627E-2</v>
      </c>
      <c r="AC285" s="1">
        <f t="shared" si="533"/>
        <v>0.26881318984308561</v>
      </c>
      <c r="AD285" s="1">
        <f t="shared" si="533"/>
        <v>4.6847207198533964E-3</v>
      </c>
      <c r="AE285" s="1">
        <f t="shared" si="533"/>
        <v>0.1091948381729981</v>
      </c>
      <c r="AF285" s="1">
        <f t="shared" si="533"/>
        <v>0.13776955277248598</v>
      </c>
      <c r="AG285" s="1">
        <f t="shared" si="533"/>
        <v>1.467519959155044E-2</v>
      </c>
      <c r="AH285" s="1">
        <f t="shared" si="533"/>
        <v>7.6642149096116136E-2</v>
      </c>
      <c r="AI285" s="1">
        <f t="shared" si="533"/>
        <v>0.14598227571371314</v>
      </c>
      <c r="AJ285" s="1">
        <f t="shared" ref="AJ285:AO285" si="534">AJ283*AJ82/AJ80</f>
        <v>0</v>
      </c>
      <c r="AK285" s="1">
        <f t="shared" si="534"/>
        <v>2.3513403532355377E-2</v>
      </c>
      <c r="AL285" s="1">
        <f t="shared" si="534"/>
        <v>0</v>
      </c>
      <c r="AM285" s="1">
        <f t="shared" si="534"/>
        <v>5.1269071565326714E-3</v>
      </c>
      <c r="AN285" s="1">
        <f t="shared" si="534"/>
        <v>3.6104714984903474E-2</v>
      </c>
      <c r="AO285" s="1">
        <f t="shared" si="534"/>
        <v>7.4316635846987343E-4</v>
      </c>
    </row>
    <row r="286" spans="2:41" x14ac:dyDescent="0.25">
      <c r="C286" t="s">
        <v>52</v>
      </c>
      <c r="E286" s="1">
        <f>E283*E83/E80</f>
        <v>4.7778288715630439E-2</v>
      </c>
      <c r="F286" s="1">
        <f t="shared" ref="F286:AI286" si="535">F283*F83/F80</f>
        <v>0.1173276199262369</v>
      </c>
      <c r="G286" s="1">
        <f t="shared" si="535"/>
        <v>0.12797583210728872</v>
      </c>
      <c r="H286" s="1">
        <f t="shared" si="535"/>
        <v>5.0019959698829962E-2</v>
      </c>
      <c r="I286" s="1">
        <f t="shared" si="535"/>
        <v>2.2143429406949858E-2</v>
      </c>
      <c r="J286" s="1">
        <f t="shared" si="535"/>
        <v>0.11061140552029232</v>
      </c>
      <c r="K286" s="1">
        <f t="shared" si="535"/>
        <v>0.26578745258824288</v>
      </c>
      <c r="L286" s="1">
        <f t="shared" si="535"/>
        <v>5.9884301788057072E-2</v>
      </c>
      <c r="M286" s="1">
        <f t="shared" si="535"/>
        <v>1.4579751846281701E-2</v>
      </c>
      <c r="N286" s="1">
        <f t="shared" si="535"/>
        <v>1.4067710921394576</v>
      </c>
      <c r="O286" s="1">
        <f t="shared" si="535"/>
        <v>8.8298723819321509E-2</v>
      </c>
      <c r="P286" s="1">
        <f t="shared" si="535"/>
        <v>1.6539002534306122</v>
      </c>
      <c r="Q286" s="1">
        <f t="shared" si="535"/>
        <v>0.45655388788334511</v>
      </c>
      <c r="R286" s="1">
        <f t="shared" si="535"/>
        <v>0.10035720183016138</v>
      </c>
      <c r="S286" s="1">
        <f t="shared" si="535"/>
        <v>8.5569604208921221E-2</v>
      </c>
      <c r="T286" s="1">
        <f t="shared" si="535"/>
        <v>7.1153951431287762E-2</v>
      </c>
      <c r="U286" s="1">
        <f t="shared" si="535"/>
        <v>1.8942372651021956E-3</v>
      </c>
      <c r="V286" s="1">
        <f t="shared" si="535"/>
        <v>1.0855630332319686</v>
      </c>
      <c r="W286" s="1">
        <f t="shared" si="535"/>
        <v>2.3581571943002311E-2</v>
      </c>
      <c r="X286" s="1">
        <f t="shared" si="535"/>
        <v>2.502405086355108E-3</v>
      </c>
      <c r="Y286" s="1">
        <f t="shared" si="535"/>
        <v>2.2300097481070182E-2</v>
      </c>
      <c r="Z286" s="1">
        <f t="shared" si="535"/>
        <v>2.2187882999557648E-2</v>
      </c>
      <c r="AA286" s="1">
        <f t="shared" si="535"/>
        <v>0.23427109971542465</v>
      </c>
      <c r="AB286" s="1">
        <f t="shared" si="535"/>
        <v>0.26479121168635111</v>
      </c>
      <c r="AC286" s="1">
        <f t="shared" si="535"/>
        <v>0.57767914303736334</v>
      </c>
      <c r="AD286" s="1">
        <f t="shared" si="535"/>
        <v>0.22763994207713326</v>
      </c>
      <c r="AE286" s="1">
        <f t="shared" si="535"/>
        <v>7.0892432199371483E-2</v>
      </c>
      <c r="AF286" s="1">
        <f t="shared" si="535"/>
        <v>8.6355740009170734E-2</v>
      </c>
      <c r="AG286" s="1">
        <f t="shared" si="535"/>
        <v>3.2336115671838042E-2</v>
      </c>
      <c r="AH286" s="1">
        <f t="shared" si="535"/>
        <v>4.6216657363737909E-2</v>
      </c>
      <c r="AI286" s="1">
        <f t="shared" si="535"/>
        <v>1.5997587376937785</v>
      </c>
      <c r="AJ286" s="1">
        <f t="shared" ref="AJ286:AO286" si="536">AJ283*AJ83/AJ80</f>
        <v>2.4411461907282019E-2</v>
      </c>
      <c r="AK286" s="1">
        <f t="shared" si="536"/>
        <v>4.7206291632545128E-3</v>
      </c>
      <c r="AL286" s="1">
        <f t="shared" si="536"/>
        <v>5.420420447218192E-4</v>
      </c>
      <c r="AM286" s="1">
        <f t="shared" si="536"/>
        <v>2.5864781879745745E-2</v>
      </c>
      <c r="AN286" s="1">
        <f t="shared" si="536"/>
        <v>5.6477698932875769E-2</v>
      </c>
      <c r="AO286" s="1">
        <f t="shared" si="536"/>
        <v>8.7432961486993109E-3</v>
      </c>
    </row>
    <row r="287" spans="2:41" x14ac:dyDescent="0.25">
      <c r="C287" t="s">
        <v>76</v>
      </c>
      <c r="E287" s="1">
        <f>E283*E84/E80</f>
        <v>7.7210367454493556E-2</v>
      </c>
      <c r="F287" s="1">
        <f t="shared" ref="F287:AI287" si="537">F283*F84/F80</f>
        <v>0.21757898784259874</v>
      </c>
      <c r="G287" s="1">
        <f t="shared" si="537"/>
        <v>3.2908514145826392E-2</v>
      </c>
      <c r="H287" s="1">
        <f t="shared" si="537"/>
        <v>7.3737918908642494E-2</v>
      </c>
      <c r="I287" s="1">
        <f t="shared" si="537"/>
        <v>0</v>
      </c>
      <c r="J287" s="1">
        <f t="shared" si="537"/>
        <v>0.23960044135027486</v>
      </c>
      <c r="K287" s="1">
        <f t="shared" si="537"/>
        <v>1.1202205605164652</v>
      </c>
      <c r="L287" s="1">
        <f t="shared" si="537"/>
        <v>4.9876485936819974E-2</v>
      </c>
      <c r="M287" s="1">
        <f t="shared" si="537"/>
        <v>3.6994365980145259E-3</v>
      </c>
      <c r="N287" s="1">
        <f t="shared" si="537"/>
        <v>0.48352012510023951</v>
      </c>
      <c r="O287" s="1">
        <f t="shared" si="537"/>
        <v>2.8404506254164734E-3</v>
      </c>
      <c r="P287" s="1">
        <f t="shared" si="537"/>
        <v>1.6780161971655116</v>
      </c>
      <c r="Q287" s="1">
        <f t="shared" si="537"/>
        <v>7.5646465856627432E-2</v>
      </c>
      <c r="R287" s="1">
        <f t="shared" si="537"/>
        <v>8.0389057644471129E-2</v>
      </c>
      <c r="S287" s="1">
        <f t="shared" si="537"/>
        <v>0.30039062443054421</v>
      </c>
      <c r="T287" s="1">
        <f t="shared" si="537"/>
        <v>9.0927901840020378E-2</v>
      </c>
      <c r="U287" s="1">
        <f t="shared" si="537"/>
        <v>0</v>
      </c>
      <c r="V287" s="1">
        <f t="shared" si="537"/>
        <v>2.4768764585266498</v>
      </c>
      <c r="W287" s="1">
        <f t="shared" si="537"/>
        <v>2.3959023994348166E-2</v>
      </c>
      <c r="X287" s="1">
        <f t="shared" si="537"/>
        <v>4.2642900535968158E-3</v>
      </c>
      <c r="Y287" s="1">
        <f t="shared" si="537"/>
        <v>3.2388049098112985E-2</v>
      </c>
      <c r="Z287" s="1">
        <f t="shared" si="537"/>
        <v>0</v>
      </c>
      <c r="AA287" s="1">
        <f t="shared" si="537"/>
        <v>0.76161033523932054</v>
      </c>
      <c r="AB287" s="1">
        <f t="shared" si="537"/>
        <v>4.3581040037382239E-3</v>
      </c>
      <c r="AC287" s="1">
        <f t="shared" si="537"/>
        <v>0.71635910726454888</v>
      </c>
      <c r="AD287" s="1">
        <f t="shared" si="537"/>
        <v>9.7320283625189616E-2</v>
      </c>
      <c r="AE287" s="1">
        <f t="shared" si="537"/>
        <v>0.32990941512714894</v>
      </c>
      <c r="AF287" s="1">
        <f t="shared" si="537"/>
        <v>1.4709801076704643E-3</v>
      </c>
      <c r="AG287" s="1">
        <f t="shared" si="537"/>
        <v>8.2938640540050936E-3</v>
      </c>
      <c r="AH287" s="1">
        <f t="shared" si="537"/>
        <v>9.456765305673473E-2</v>
      </c>
      <c r="AI287" s="1">
        <f t="shared" si="537"/>
        <v>2.2615052330661136</v>
      </c>
      <c r="AJ287" s="1">
        <f t="shared" ref="AJ287:AO287" si="538">AJ283*AJ84/AJ80</f>
        <v>0</v>
      </c>
      <c r="AK287" s="1">
        <f t="shared" si="538"/>
        <v>0</v>
      </c>
      <c r="AL287" s="1">
        <f t="shared" si="538"/>
        <v>0</v>
      </c>
      <c r="AM287" s="1">
        <f t="shared" si="538"/>
        <v>9.7432202092654643E-4</v>
      </c>
      <c r="AN287" s="1">
        <f t="shared" si="538"/>
        <v>4.4161145598495724E-2</v>
      </c>
      <c r="AO287" s="1">
        <f t="shared" si="538"/>
        <v>0</v>
      </c>
    </row>
    <row r="288" spans="2:41" x14ac:dyDescent="0.25">
      <c r="C288" t="s">
        <v>75</v>
      </c>
      <c r="E288" s="1">
        <f>E283*E85/E80</f>
        <v>7.7601897447213936E-2</v>
      </c>
      <c r="F288" s="1">
        <f t="shared" ref="F288:AI288" si="539">F283*F85/F80</f>
        <v>0.42601572816884825</v>
      </c>
      <c r="G288" s="1">
        <f t="shared" si="539"/>
        <v>1.2322626113254263E-2</v>
      </c>
      <c r="H288" s="1">
        <f t="shared" si="539"/>
        <v>0.29912244862540466</v>
      </c>
      <c r="I288" s="1">
        <f t="shared" si="539"/>
        <v>1.1973376926366405E-2</v>
      </c>
      <c r="J288" s="1">
        <f t="shared" si="539"/>
        <v>7.1047493582627082E-3</v>
      </c>
      <c r="K288" s="1">
        <f t="shared" si="539"/>
        <v>2.0790058988129863</v>
      </c>
      <c r="L288" s="1">
        <f t="shared" si="539"/>
        <v>1.1823420063260986E-2</v>
      </c>
      <c r="M288" s="1">
        <f t="shared" si="539"/>
        <v>5.4088911449326864E-3</v>
      </c>
      <c r="N288" s="1">
        <f t="shared" si="539"/>
        <v>0.4786362690901691</v>
      </c>
      <c r="O288" s="1">
        <f t="shared" si="539"/>
        <v>1.9213343634830824E-2</v>
      </c>
      <c r="P288" s="1">
        <f t="shared" si="539"/>
        <v>0.90724692517542371</v>
      </c>
      <c r="Q288" s="1">
        <f t="shared" si="539"/>
        <v>8.2954132341373193E-2</v>
      </c>
      <c r="R288" s="1">
        <f t="shared" si="539"/>
        <v>3.2665382093162151E-2</v>
      </c>
      <c r="S288" s="1">
        <f t="shared" si="539"/>
        <v>0</v>
      </c>
      <c r="T288" s="1">
        <f t="shared" si="539"/>
        <v>0.16129220390174828</v>
      </c>
      <c r="U288" s="1">
        <f t="shared" si="539"/>
        <v>0</v>
      </c>
      <c r="V288" s="1">
        <f t="shared" si="539"/>
        <v>9.4976557886163313E-2</v>
      </c>
      <c r="W288" s="1">
        <f t="shared" si="539"/>
        <v>5.0629581914310639E-3</v>
      </c>
      <c r="X288" s="1">
        <f t="shared" si="539"/>
        <v>1.0150032508521091E-2</v>
      </c>
      <c r="Y288" s="1">
        <f t="shared" si="539"/>
        <v>1.4480184046975157E-2</v>
      </c>
      <c r="Z288" s="1">
        <f t="shared" si="539"/>
        <v>0</v>
      </c>
      <c r="AA288" s="1">
        <f t="shared" si="539"/>
        <v>0.13324051719896604</v>
      </c>
      <c r="AB288" s="1">
        <f t="shared" si="539"/>
        <v>4.4538505751560951E-2</v>
      </c>
      <c r="AC288" s="1">
        <f t="shared" si="539"/>
        <v>0.19828127535978338</v>
      </c>
      <c r="AD288" s="1">
        <f t="shared" si="539"/>
        <v>7.4703829132103092E-2</v>
      </c>
      <c r="AE288" s="1">
        <f t="shared" si="539"/>
        <v>1.601278099253365E-2</v>
      </c>
      <c r="AF288" s="1">
        <f t="shared" si="539"/>
        <v>0.11385002877572234</v>
      </c>
      <c r="AG288" s="1">
        <f t="shared" si="539"/>
        <v>6.0944746401796507E-2</v>
      </c>
      <c r="AH288" s="1">
        <f t="shared" si="539"/>
        <v>1.1846546861032412E-2</v>
      </c>
      <c r="AI288" s="1">
        <f t="shared" si="539"/>
        <v>0.32967737254237389</v>
      </c>
      <c r="AJ288" s="1">
        <f t="shared" ref="AJ288:AO288" si="540">AJ283*AJ85/AJ80</f>
        <v>3.3863905868844013E-3</v>
      </c>
      <c r="AK288" s="1">
        <f t="shared" si="540"/>
        <v>1.9732345787418878E-2</v>
      </c>
      <c r="AL288" s="1">
        <f t="shared" si="540"/>
        <v>0</v>
      </c>
      <c r="AM288" s="1">
        <f t="shared" si="540"/>
        <v>2.6311841382397429E-2</v>
      </c>
      <c r="AN288" s="1">
        <f t="shared" si="540"/>
        <v>3.6114107639264842E-2</v>
      </c>
      <c r="AO288" s="1">
        <f t="shared" si="540"/>
        <v>1.2080399480884274E-2</v>
      </c>
    </row>
    <row r="289" spans="1:41" x14ac:dyDescent="0.25">
      <c r="C289" t="s">
        <v>51</v>
      </c>
      <c r="E289" s="1">
        <f>E283*E86/E80</f>
        <v>7.845697936461421E-3</v>
      </c>
      <c r="F289" s="1">
        <f t="shared" ref="F289:AI289" si="541">F283*F86/F80</f>
        <v>9.5632766163720448E-2</v>
      </c>
      <c r="G289" s="1">
        <f t="shared" si="541"/>
        <v>3.3622816649481451E-3</v>
      </c>
      <c r="H289" s="1">
        <f t="shared" si="541"/>
        <v>0</v>
      </c>
      <c r="I289" s="1">
        <f t="shared" si="541"/>
        <v>0</v>
      </c>
      <c r="J289" s="1">
        <f t="shared" si="541"/>
        <v>0</v>
      </c>
      <c r="K289" s="1">
        <f t="shared" si="541"/>
        <v>0.13350111805458448</v>
      </c>
      <c r="L289" s="1">
        <f t="shared" si="541"/>
        <v>9.7772231835301896E-4</v>
      </c>
      <c r="M289" s="1">
        <f t="shared" si="541"/>
        <v>1.3679958637157977E-4</v>
      </c>
      <c r="N289" s="1">
        <f t="shared" si="541"/>
        <v>0.20655665076914359</v>
      </c>
      <c r="O289" s="1">
        <f t="shared" si="541"/>
        <v>0</v>
      </c>
      <c r="P289" s="1">
        <f t="shared" si="541"/>
        <v>0.34544125537745535</v>
      </c>
      <c r="Q289" s="1">
        <f t="shared" si="541"/>
        <v>1.153955397476219E-2</v>
      </c>
      <c r="R289" s="1">
        <f t="shared" si="541"/>
        <v>3.82279890594709E-3</v>
      </c>
      <c r="S289" s="1">
        <f t="shared" si="541"/>
        <v>4.351716109813949E-3</v>
      </c>
      <c r="T289" s="1">
        <f t="shared" si="541"/>
        <v>2.4507236620355901E-3</v>
      </c>
      <c r="U289" s="1">
        <f t="shared" si="541"/>
        <v>1.3967147276044823E-4</v>
      </c>
      <c r="V289" s="1">
        <f t="shared" si="541"/>
        <v>0.54019123492032062</v>
      </c>
      <c r="W289" s="1">
        <f t="shared" si="541"/>
        <v>0</v>
      </c>
      <c r="X289" s="1">
        <f t="shared" si="541"/>
        <v>6.3837139261241878E-3</v>
      </c>
      <c r="Y289" s="1">
        <f t="shared" si="541"/>
        <v>6.2587218778598216E-4</v>
      </c>
      <c r="Z289" s="1">
        <f t="shared" si="541"/>
        <v>2.9322829028205319E-3</v>
      </c>
      <c r="AA289" s="1">
        <f t="shared" si="541"/>
        <v>2.2985679721170077E-2</v>
      </c>
      <c r="AB289" s="1">
        <f t="shared" si="541"/>
        <v>1.1204081184479438E-3</v>
      </c>
      <c r="AC289" s="1">
        <f t="shared" si="541"/>
        <v>1.9950626028750262E-2</v>
      </c>
      <c r="AD289" s="1">
        <f t="shared" si="541"/>
        <v>1.3847254711391612E-2</v>
      </c>
      <c r="AE289" s="1">
        <f t="shared" si="541"/>
        <v>4.4567905997832018E-3</v>
      </c>
      <c r="AF289" s="1">
        <f t="shared" si="541"/>
        <v>9.7772104709954451E-4</v>
      </c>
      <c r="AG289" s="1">
        <f t="shared" si="541"/>
        <v>2.9062356707668234E-2</v>
      </c>
      <c r="AH289" s="1">
        <f t="shared" si="541"/>
        <v>4.0350032345143954E-3</v>
      </c>
      <c r="AI289" s="1">
        <f t="shared" si="541"/>
        <v>0</v>
      </c>
      <c r="AJ289" s="1">
        <f t="shared" ref="AJ289:AO289" si="542">AJ283*AJ86/AJ80</f>
        <v>6.3466407013327191E-3</v>
      </c>
      <c r="AK289" s="1">
        <f t="shared" si="542"/>
        <v>0</v>
      </c>
      <c r="AL289" s="1">
        <f t="shared" si="542"/>
        <v>0</v>
      </c>
      <c r="AM289" s="1">
        <f t="shared" si="542"/>
        <v>1.7622763437133708E-3</v>
      </c>
      <c r="AN289" s="1">
        <f t="shared" si="542"/>
        <v>1.7810906819024812E-3</v>
      </c>
      <c r="AO289" s="1">
        <f t="shared" si="542"/>
        <v>3.4617755123357418E-3</v>
      </c>
    </row>
    <row r="290" spans="1:41" x14ac:dyDescent="0.25">
      <c r="C290" t="s">
        <v>53</v>
      </c>
      <c r="E290" s="1">
        <f>E283*E87/E80</f>
        <v>0.12134042907276438</v>
      </c>
      <c r="F290" s="1">
        <f t="shared" ref="F290:AI290" si="543">F283*F87/F80</f>
        <v>2.5431803545181327E-3</v>
      </c>
      <c r="G290" s="1">
        <f t="shared" si="543"/>
        <v>7.7000014446419176E-3</v>
      </c>
      <c r="H290" s="1">
        <f t="shared" si="543"/>
        <v>1.1401170981756944E-2</v>
      </c>
      <c r="I290" s="1">
        <f t="shared" si="543"/>
        <v>2.3957335540754628E-2</v>
      </c>
      <c r="J290" s="1">
        <f t="shared" si="543"/>
        <v>3.898977676334783E-3</v>
      </c>
      <c r="K290" s="1">
        <f t="shared" si="543"/>
        <v>2.8604744647940161E-2</v>
      </c>
      <c r="L290" s="1">
        <f t="shared" si="543"/>
        <v>2.2464828646099199E-3</v>
      </c>
      <c r="M290" s="1">
        <f t="shared" si="543"/>
        <v>0</v>
      </c>
      <c r="N290" s="1">
        <f t="shared" si="543"/>
        <v>7.52581205319557E-2</v>
      </c>
      <c r="O290" s="1">
        <f t="shared" si="543"/>
        <v>0</v>
      </c>
      <c r="P290" s="1">
        <f t="shared" si="543"/>
        <v>4.7765739887762365E-2</v>
      </c>
      <c r="Q290" s="1">
        <f t="shared" si="543"/>
        <v>9.5963044285616809E-3</v>
      </c>
      <c r="R290" s="1">
        <f t="shared" si="543"/>
        <v>0</v>
      </c>
      <c r="S290" s="1">
        <f t="shared" si="543"/>
        <v>3.4078819533134427E-4</v>
      </c>
      <c r="T290" s="1">
        <f t="shared" si="543"/>
        <v>4.7341784707979429E-4</v>
      </c>
      <c r="U290" s="1">
        <f t="shared" si="543"/>
        <v>0</v>
      </c>
      <c r="V290" s="1">
        <f t="shared" si="543"/>
        <v>7.0427829394253752E-2</v>
      </c>
      <c r="W290" s="1">
        <f t="shared" si="543"/>
        <v>0</v>
      </c>
      <c r="X290" s="1">
        <f t="shared" si="543"/>
        <v>0</v>
      </c>
      <c r="Y290" s="1">
        <f t="shared" si="543"/>
        <v>0</v>
      </c>
      <c r="Z290" s="1">
        <f t="shared" si="543"/>
        <v>0</v>
      </c>
      <c r="AA290" s="1">
        <f t="shared" si="543"/>
        <v>9.3460000489669296E-3</v>
      </c>
      <c r="AB290" s="1">
        <f t="shared" si="543"/>
        <v>0</v>
      </c>
      <c r="AC290" s="1">
        <f t="shared" si="543"/>
        <v>4.8721918843995082E-3</v>
      </c>
      <c r="AD290" s="1">
        <f t="shared" si="543"/>
        <v>6.1210470180408948E-2</v>
      </c>
      <c r="AE290" s="1">
        <f t="shared" si="543"/>
        <v>1.469002578210907E-4</v>
      </c>
      <c r="AF290" s="1">
        <f t="shared" si="543"/>
        <v>0</v>
      </c>
      <c r="AG290" s="1">
        <f t="shared" si="543"/>
        <v>0</v>
      </c>
      <c r="AH290" s="1">
        <f t="shared" si="543"/>
        <v>4.8966752607030243E-5</v>
      </c>
      <c r="AI290" s="1">
        <f t="shared" si="543"/>
        <v>0</v>
      </c>
      <c r="AJ290" s="1">
        <f t="shared" ref="AJ290:AO290" si="544">AJ283*AJ87/AJ80</f>
        <v>1.2351613021151184E-2</v>
      </c>
      <c r="AK290" s="1">
        <f t="shared" si="544"/>
        <v>0</v>
      </c>
      <c r="AL290" s="1">
        <f t="shared" si="544"/>
        <v>0</v>
      </c>
      <c r="AM290" s="1">
        <f t="shared" si="544"/>
        <v>0</v>
      </c>
      <c r="AN290" s="1">
        <f t="shared" si="544"/>
        <v>0</v>
      </c>
      <c r="AO290" s="1">
        <f t="shared" si="544"/>
        <v>1.128860291346643E-3</v>
      </c>
    </row>
    <row r="291" spans="1:41" x14ac:dyDescent="0.25">
      <c r="C291" t="s">
        <v>43</v>
      </c>
      <c r="E291" s="1">
        <f>E283*E88/E80</f>
        <v>0</v>
      </c>
      <c r="F291" s="1">
        <f t="shared" ref="F291:AI291" si="545">F283*F88/F80</f>
        <v>0</v>
      </c>
      <c r="G291" s="1">
        <f t="shared" si="545"/>
        <v>0</v>
      </c>
      <c r="H291" s="1">
        <f t="shared" si="545"/>
        <v>0</v>
      </c>
      <c r="I291" s="1">
        <f t="shared" si="545"/>
        <v>0</v>
      </c>
      <c r="J291" s="1">
        <f t="shared" si="545"/>
        <v>0</v>
      </c>
      <c r="K291" s="1">
        <f t="shared" si="545"/>
        <v>0</v>
      </c>
      <c r="L291" s="1">
        <f t="shared" si="545"/>
        <v>0</v>
      </c>
      <c r="M291" s="1">
        <f t="shared" si="545"/>
        <v>0</v>
      </c>
      <c r="N291" s="1">
        <f t="shared" si="545"/>
        <v>0</v>
      </c>
      <c r="O291" s="1">
        <f t="shared" si="545"/>
        <v>0</v>
      </c>
      <c r="P291" s="1">
        <f t="shared" si="545"/>
        <v>0</v>
      </c>
      <c r="Q291" s="1">
        <f t="shared" si="545"/>
        <v>0</v>
      </c>
      <c r="R291" s="1">
        <f t="shared" si="545"/>
        <v>0</v>
      </c>
      <c r="S291" s="1">
        <f t="shared" si="545"/>
        <v>0</v>
      </c>
      <c r="T291" s="1">
        <f t="shared" si="545"/>
        <v>0</v>
      </c>
      <c r="U291" s="1">
        <f t="shared" si="545"/>
        <v>0</v>
      </c>
      <c r="V291" s="1">
        <f t="shared" si="545"/>
        <v>0</v>
      </c>
      <c r="W291" s="1">
        <f t="shared" si="545"/>
        <v>0</v>
      </c>
      <c r="X291" s="1">
        <f t="shared" si="545"/>
        <v>0</v>
      </c>
      <c r="Y291" s="1">
        <f t="shared" si="545"/>
        <v>0</v>
      </c>
      <c r="Z291" s="1">
        <f t="shared" si="545"/>
        <v>0</v>
      </c>
      <c r="AA291" s="1">
        <f t="shared" si="545"/>
        <v>0</v>
      </c>
      <c r="AB291" s="1">
        <f t="shared" si="545"/>
        <v>0</v>
      </c>
      <c r="AC291" s="1">
        <f t="shared" si="545"/>
        <v>0.19541896464176658</v>
      </c>
      <c r="AD291" s="1">
        <f t="shared" si="545"/>
        <v>0</v>
      </c>
      <c r="AE291" s="1">
        <f t="shared" si="545"/>
        <v>0</v>
      </c>
      <c r="AF291" s="1">
        <f t="shared" si="545"/>
        <v>0</v>
      </c>
      <c r="AG291" s="1">
        <f t="shared" si="545"/>
        <v>0</v>
      </c>
      <c r="AH291" s="1">
        <f t="shared" si="545"/>
        <v>2.8560470542457979E-2</v>
      </c>
      <c r="AI291" s="1">
        <f t="shared" si="545"/>
        <v>0</v>
      </c>
      <c r="AJ291" s="1">
        <f t="shared" ref="AJ291:AO291" si="546">AJ283*AJ88/AJ80</f>
        <v>3.086492179923613E-3</v>
      </c>
      <c r="AK291" s="1">
        <f t="shared" si="546"/>
        <v>0</v>
      </c>
      <c r="AL291" s="1">
        <f t="shared" si="546"/>
        <v>0</v>
      </c>
      <c r="AM291" s="1">
        <f t="shared" si="546"/>
        <v>0</v>
      </c>
      <c r="AN291" s="1">
        <f t="shared" si="546"/>
        <v>0</v>
      </c>
      <c r="AO291" s="1">
        <f t="shared" si="546"/>
        <v>0</v>
      </c>
    </row>
    <row r="292" spans="1:41" x14ac:dyDescent="0.25">
      <c r="B292" t="s">
        <v>66</v>
      </c>
      <c r="C292" s="36" t="s">
        <v>116</v>
      </c>
      <c r="E292" s="129">
        <f>E89*'Breakdown of cons by bldg type'!C31</f>
        <v>8.2528047094568446</v>
      </c>
      <c r="F292" s="129">
        <f>F89*'Breakdown of cons by bldg type'!D31</f>
        <v>19.94249647761659</v>
      </c>
      <c r="G292" s="129">
        <f>G89*'Breakdown of cons by bldg type'!E31</f>
        <v>1.782936382542371</v>
      </c>
      <c r="H292" s="129">
        <f>H89*'Breakdown of cons by bldg type'!F31</f>
        <v>10.446944421940815</v>
      </c>
      <c r="I292" s="129">
        <f>I89*'Breakdown of cons by bldg type'!G31</f>
        <v>0.47875986758597866</v>
      </c>
      <c r="J292" s="129">
        <f>J89*'Breakdown of cons by bldg type'!H31</f>
        <v>10.106081474539701</v>
      </c>
      <c r="K292" s="129">
        <f>K89*'Breakdown of cons by bldg type'!I31</f>
        <v>91.294206327067997</v>
      </c>
      <c r="L292" s="129">
        <f>L89*'Breakdown of cons by bldg type'!J31</f>
        <v>3.8837008986657318</v>
      </c>
      <c r="M292" s="129">
        <f>M89*'Breakdown of cons by bldg type'!K31</f>
        <v>0.81060459099169024</v>
      </c>
      <c r="N292" s="129">
        <f>N89*'Breakdown of cons by bldg type'!L31</f>
        <v>20.246293884430273</v>
      </c>
      <c r="O292" s="129">
        <f>O89*'Breakdown of cons by bldg type'!M31</f>
        <v>6.5240430673348753</v>
      </c>
      <c r="P292" s="129">
        <f>P89*'Breakdown of cons by bldg type'!N31</f>
        <v>79.950710938383779</v>
      </c>
      <c r="Q292" s="129">
        <f>Q89*'Breakdown of cons by bldg type'!O31</f>
        <v>3.7082617202008845</v>
      </c>
      <c r="R292" s="129">
        <f>R89*'Breakdown of cons by bldg type'!P31</f>
        <v>1.8788338982560893</v>
      </c>
      <c r="S292" s="129">
        <f>S89*'Breakdown of cons by bldg type'!Q31</f>
        <v>10.057423498183095</v>
      </c>
      <c r="T292" s="129">
        <f>T89*'Breakdown of cons by bldg type'!R31</f>
        <v>4.2117291317862326</v>
      </c>
      <c r="U292" s="129">
        <f>U89*'Breakdown of cons by bldg type'!S31</f>
        <v>0.64260161674218208</v>
      </c>
      <c r="V292" s="129">
        <f>V89*'Breakdown of cons by bldg type'!T31</f>
        <v>54.108927038274423</v>
      </c>
      <c r="W292" s="129">
        <f>W89*'Breakdown of cons by bldg type'!U31</f>
        <v>1.5405424254033702</v>
      </c>
      <c r="X292" s="129">
        <f>X89*'Breakdown of cons by bldg type'!V31</f>
        <v>1.3845743024596733</v>
      </c>
      <c r="Y292" s="129">
        <f>Y89*'Breakdown of cons by bldg type'!W31</f>
        <v>2.2664059290055154</v>
      </c>
      <c r="Z292" s="129">
        <f>Z89*'Breakdown of cons by bldg type'!X31</f>
        <v>3.6275242936536695E-2</v>
      </c>
      <c r="AA292" s="129">
        <f>AA89*'Breakdown of cons by bldg type'!Y31</f>
        <v>39.764609672517444</v>
      </c>
      <c r="AB292" s="129">
        <f>AB89*'Breakdown of cons by bldg type'!Z31</f>
        <v>3.6393432823569301</v>
      </c>
      <c r="AC292" s="129">
        <f>AC89*'Breakdown of cons by bldg type'!AA31</f>
        <v>22.20065224951934</v>
      </c>
      <c r="AD292" s="129">
        <f>AD89*'Breakdown of cons by bldg type'!AB31</f>
        <v>3.7753455766911608</v>
      </c>
      <c r="AE292" s="129">
        <f>AE89*'Breakdown of cons by bldg type'!AC31</f>
        <v>4.5570434669571052</v>
      </c>
      <c r="AF292" s="129">
        <f>AF89*'Breakdown of cons by bldg type'!AD31</f>
        <v>9.5672999246777444</v>
      </c>
      <c r="AG292" s="129">
        <f>AG89*'Breakdown of cons by bldg type'!AE31</f>
        <v>1.6775549532061977</v>
      </c>
      <c r="AH292" s="129">
        <f>AH89*'Breakdown of cons by bldg type'!AF31</f>
        <v>7.5864221380206684</v>
      </c>
      <c r="AI292" s="129">
        <f>AI89*'Breakdown of cons by bldg type'!AG31</f>
        <v>29.272173760235813</v>
      </c>
      <c r="AJ292" s="129">
        <f>AJ89*'Breakdown of cons by bldg type'!AH31</f>
        <v>0.2318553758926144</v>
      </c>
      <c r="AK292" s="129">
        <f>AK89*'Breakdown of cons by bldg type'!AI31</f>
        <v>1.1806202235488459</v>
      </c>
      <c r="AL292" s="129">
        <f>AL89*'Breakdown of cons by bldg type'!AJ31</f>
        <v>2.2181016535528422E-3</v>
      </c>
      <c r="AM292" s="129">
        <f>AM89*'Breakdown of cons by bldg type'!AK31</f>
        <v>0.66086830159568954</v>
      </c>
      <c r="AN292" s="129">
        <f>AN89*'Breakdown of cons by bldg type'!AL31</f>
        <v>3.218400663193377</v>
      </c>
      <c r="AO292" s="129">
        <f>AO89*'Breakdown of cons by bldg type'!AM31</f>
        <v>0.28754358764827365</v>
      </c>
    </row>
    <row r="293" spans="1:41" x14ac:dyDescent="0.25">
      <c r="C293" t="s">
        <v>63</v>
      </c>
      <c r="E293" s="1">
        <f>E292*E124/E123</f>
        <v>0.23374062371849927</v>
      </c>
      <c r="F293" s="1">
        <f t="shared" ref="F293:AI293" si="547">F292*F124/F123</f>
        <v>4.3367678566887148E-3</v>
      </c>
      <c r="G293" s="1">
        <f t="shared" si="547"/>
        <v>2.5048052647242931E-2</v>
      </c>
      <c r="H293" s="1">
        <f t="shared" si="547"/>
        <v>0.95202350760542087</v>
      </c>
      <c r="I293" s="1">
        <f t="shared" si="547"/>
        <v>1.7621458529371196E-2</v>
      </c>
      <c r="J293" s="1">
        <f t="shared" si="547"/>
        <v>0.12925275413157913</v>
      </c>
      <c r="K293" s="1">
        <f t="shared" si="547"/>
        <v>0</v>
      </c>
      <c r="L293" s="1">
        <f t="shared" si="547"/>
        <v>5.6942484054786316E-2</v>
      </c>
      <c r="M293" s="1">
        <f t="shared" si="547"/>
        <v>3.288809901372193E-2</v>
      </c>
      <c r="N293" s="1">
        <f t="shared" si="547"/>
        <v>0.29996661797285235</v>
      </c>
      <c r="O293" s="1">
        <f t="shared" si="547"/>
        <v>0.14376612985673329</v>
      </c>
      <c r="P293" s="1">
        <f t="shared" si="547"/>
        <v>1.9803886901683285</v>
      </c>
      <c r="Q293" s="1">
        <f t="shared" si="547"/>
        <v>0</v>
      </c>
      <c r="R293" s="1">
        <f t="shared" si="547"/>
        <v>1.1124473805832974E-2</v>
      </c>
      <c r="S293" s="1">
        <f t="shared" si="547"/>
        <v>0.3877794282501606</v>
      </c>
      <c r="T293" s="1">
        <f t="shared" si="547"/>
        <v>3.0556236729255462E-2</v>
      </c>
      <c r="U293" s="1">
        <f t="shared" si="547"/>
        <v>0</v>
      </c>
      <c r="V293" s="1">
        <f t="shared" si="547"/>
        <v>0</v>
      </c>
      <c r="W293" s="1">
        <f t="shared" si="547"/>
        <v>9.3168257061368692E-2</v>
      </c>
      <c r="X293" s="1">
        <f t="shared" si="547"/>
        <v>0</v>
      </c>
      <c r="Y293" s="1">
        <f t="shared" si="547"/>
        <v>0.30680237026513363</v>
      </c>
      <c r="Z293" s="1">
        <f t="shared" si="547"/>
        <v>0</v>
      </c>
      <c r="AA293" s="1">
        <f t="shared" si="547"/>
        <v>3.3749387960990911E-2</v>
      </c>
      <c r="AB293" s="1">
        <f t="shared" si="547"/>
        <v>4.8897596047652245E-2</v>
      </c>
      <c r="AC293" s="1">
        <f t="shared" si="547"/>
        <v>0.55665422444972401</v>
      </c>
      <c r="AD293" s="1">
        <f t="shared" si="547"/>
        <v>0</v>
      </c>
      <c r="AE293" s="1">
        <f t="shared" si="547"/>
        <v>0</v>
      </c>
      <c r="AF293" s="1">
        <f t="shared" si="547"/>
        <v>6.9301629806574519E-2</v>
      </c>
      <c r="AG293" s="1">
        <f t="shared" si="547"/>
        <v>0</v>
      </c>
      <c r="AH293" s="1">
        <f t="shared" si="547"/>
        <v>4.9938986586358612E-2</v>
      </c>
      <c r="AI293" s="1">
        <f t="shared" si="547"/>
        <v>0.11034326845847892</v>
      </c>
      <c r="AJ293" s="1">
        <f t="shared" ref="AJ293:AO293" si="548">AJ292*AJ124/AJ123</f>
        <v>5.2677932902553001E-2</v>
      </c>
      <c r="AK293" s="1">
        <f t="shared" si="548"/>
        <v>0</v>
      </c>
      <c r="AL293" s="1">
        <f t="shared" si="548"/>
        <v>0</v>
      </c>
      <c r="AM293" s="1">
        <f t="shared" si="548"/>
        <v>5.3379538794579691E-2</v>
      </c>
      <c r="AN293" s="1">
        <f t="shared" si="548"/>
        <v>7.8409526199166191E-2</v>
      </c>
      <c r="AO293" s="1">
        <f t="shared" si="548"/>
        <v>2.5286986734652989E-2</v>
      </c>
    </row>
    <row r="294" spans="1:41" x14ac:dyDescent="0.25">
      <c r="C294" t="s">
        <v>67</v>
      </c>
      <c r="E294" s="1">
        <f>E292*E125/E123</f>
        <v>3.4959473320667009</v>
      </c>
      <c r="F294" s="1">
        <f t="shared" ref="F294:AI294" si="549">F292*F125/F123</f>
        <v>0.61359133293704948</v>
      </c>
      <c r="G294" s="1">
        <f t="shared" si="549"/>
        <v>0.52071026838680201</v>
      </c>
      <c r="H294" s="1">
        <f t="shared" si="549"/>
        <v>0.5081761145213104</v>
      </c>
      <c r="I294" s="1">
        <f t="shared" si="549"/>
        <v>0</v>
      </c>
      <c r="J294" s="1">
        <f t="shared" si="549"/>
        <v>2.0947713044792025</v>
      </c>
      <c r="K294" s="1">
        <f t="shared" si="549"/>
        <v>16.470403681801727</v>
      </c>
      <c r="L294" s="1">
        <f t="shared" si="549"/>
        <v>2.4997911239641599</v>
      </c>
      <c r="M294" s="1">
        <f t="shared" si="549"/>
        <v>0.38943987791695672</v>
      </c>
      <c r="N294" s="1">
        <f t="shared" si="549"/>
        <v>0</v>
      </c>
      <c r="O294" s="1">
        <f t="shared" si="549"/>
        <v>3.1790535346323905</v>
      </c>
      <c r="P294" s="1">
        <f t="shared" si="549"/>
        <v>6.7635554971842966</v>
      </c>
      <c r="Q294" s="1">
        <f t="shared" si="549"/>
        <v>0</v>
      </c>
      <c r="R294" s="1">
        <f t="shared" si="549"/>
        <v>0.29398650070358445</v>
      </c>
      <c r="S294" s="1">
        <f t="shared" si="549"/>
        <v>1.0863727610851164</v>
      </c>
      <c r="T294" s="1">
        <f t="shared" si="549"/>
        <v>0</v>
      </c>
      <c r="U294" s="1">
        <f t="shared" si="549"/>
        <v>0.14447345604351106</v>
      </c>
      <c r="V294" s="1">
        <f t="shared" si="549"/>
        <v>0.50646918637283522</v>
      </c>
      <c r="W294" s="1">
        <f t="shared" si="549"/>
        <v>0.9084076150986099</v>
      </c>
      <c r="X294" s="1">
        <f t="shared" si="549"/>
        <v>0.12877824194476864</v>
      </c>
      <c r="Y294" s="1">
        <f t="shared" si="549"/>
        <v>0.91140459171382449</v>
      </c>
      <c r="Z294" s="1">
        <f t="shared" si="549"/>
        <v>0</v>
      </c>
      <c r="AA294" s="1">
        <f t="shared" si="549"/>
        <v>3.0584260962752157</v>
      </c>
      <c r="AB294" s="1">
        <f t="shared" si="549"/>
        <v>0.64531534373662292</v>
      </c>
      <c r="AC294" s="1">
        <f t="shared" si="549"/>
        <v>4.2296804840796272</v>
      </c>
      <c r="AD294" s="1">
        <f t="shared" si="549"/>
        <v>7.0571726556382885E-2</v>
      </c>
      <c r="AE294" s="1">
        <f t="shared" si="549"/>
        <v>0.92310645331859387</v>
      </c>
      <c r="AF294" s="1">
        <f t="shared" si="549"/>
        <v>4.0584030066918837</v>
      </c>
      <c r="AG294" s="1">
        <f t="shared" si="549"/>
        <v>0.24804510627993231</v>
      </c>
      <c r="AH294" s="1">
        <f t="shared" si="549"/>
        <v>1.2456240551381659</v>
      </c>
      <c r="AI294" s="1">
        <f t="shared" si="549"/>
        <v>1.5732846593995873</v>
      </c>
      <c r="AJ294" s="1">
        <f t="shared" ref="AJ294:AO294" si="550">AJ292*AJ125/AJ123</f>
        <v>0</v>
      </c>
      <c r="AK294" s="1">
        <f t="shared" si="550"/>
        <v>0.45930253202351673</v>
      </c>
      <c r="AL294" s="1">
        <f t="shared" si="550"/>
        <v>0</v>
      </c>
      <c r="AM294" s="1">
        <f t="shared" si="550"/>
        <v>9.6236899578085414E-2</v>
      </c>
      <c r="AN294" s="1">
        <f t="shared" si="550"/>
        <v>0.71501159278697379</v>
      </c>
      <c r="AO294" s="1">
        <f t="shared" si="550"/>
        <v>1.4916315586230678E-2</v>
      </c>
    </row>
    <row r="295" spans="1:41" x14ac:dyDescent="0.25">
      <c r="C295" t="s">
        <v>52</v>
      </c>
      <c r="E295" s="1">
        <f>E292*E126/E123</f>
        <v>1.1406615644988742</v>
      </c>
      <c r="F295" s="1">
        <f t="shared" ref="F295:AI295" si="551">F292*F126/F123</f>
        <v>4.2835073220119808</v>
      </c>
      <c r="G295" s="1">
        <f t="shared" si="551"/>
        <v>0.69590494506115141</v>
      </c>
      <c r="H295" s="1">
        <f t="shared" si="551"/>
        <v>1.8608272161051933</v>
      </c>
      <c r="I295" s="1">
        <f t="shared" si="551"/>
        <v>0.3347890552837432</v>
      </c>
      <c r="J295" s="1">
        <f t="shared" si="551"/>
        <v>1.9760807510936953</v>
      </c>
      <c r="K295" s="1">
        <f t="shared" si="551"/>
        <v>9.3925288071388593</v>
      </c>
      <c r="L295" s="1">
        <f t="shared" si="551"/>
        <v>0.6443411094039444</v>
      </c>
      <c r="M295" s="1">
        <f t="shared" si="551"/>
        <v>0.2542634921434706</v>
      </c>
      <c r="N295" s="1">
        <f t="shared" si="551"/>
        <v>9.607404108474821</v>
      </c>
      <c r="O295" s="1">
        <f t="shared" si="551"/>
        <v>2.4448575923358806</v>
      </c>
      <c r="P295" s="1">
        <f t="shared" si="551"/>
        <v>25.822517656374632</v>
      </c>
      <c r="Q295" s="1">
        <f t="shared" si="551"/>
        <v>2.3570211254661935</v>
      </c>
      <c r="R295" s="1">
        <f t="shared" si="551"/>
        <v>0.45854697725492016</v>
      </c>
      <c r="S295" s="1">
        <f t="shared" si="551"/>
        <v>1.173867175886395</v>
      </c>
      <c r="T295" s="1">
        <f t="shared" si="551"/>
        <v>1.0722465113436621</v>
      </c>
      <c r="U295" s="1">
        <f t="shared" si="551"/>
        <v>2.3019383016008477E-2</v>
      </c>
      <c r="V295" s="1">
        <f t="shared" si="551"/>
        <v>9.5558539030272467</v>
      </c>
      <c r="W295" s="1">
        <f t="shared" si="551"/>
        <v>0.22044818733140625</v>
      </c>
      <c r="X295" s="1">
        <f t="shared" si="551"/>
        <v>0.36959447972172343</v>
      </c>
      <c r="Y295" s="1">
        <f t="shared" si="551"/>
        <v>0.30388162661464518</v>
      </c>
      <c r="Z295" s="1">
        <f t="shared" si="551"/>
        <v>3.6275242936536695E-2</v>
      </c>
      <c r="AA295" s="1">
        <f t="shared" si="551"/>
        <v>5.9257750449065218</v>
      </c>
      <c r="AB295" s="1">
        <f t="shared" si="551"/>
        <v>2.4675346991007365</v>
      </c>
      <c r="AC295" s="1">
        <f t="shared" si="551"/>
        <v>5.3076046725727695</v>
      </c>
      <c r="AD295" s="1">
        <f t="shared" si="551"/>
        <v>1.7241632485861549</v>
      </c>
      <c r="AE295" s="1">
        <f t="shared" si="551"/>
        <v>0.64880799995004823</v>
      </c>
      <c r="AF295" s="1">
        <f t="shared" si="551"/>
        <v>4.1772578435278946</v>
      </c>
      <c r="AG295" s="1">
        <f t="shared" si="551"/>
        <v>0.30413829609899184</v>
      </c>
      <c r="AH295" s="1">
        <f t="shared" si="551"/>
        <v>1.4341805629965001</v>
      </c>
      <c r="AI295" s="1">
        <f t="shared" si="551"/>
        <v>10.075278651484503</v>
      </c>
      <c r="AJ295" s="1">
        <f t="shared" ref="AJ295:AO295" si="552">AJ292*AJ126/AJ123</f>
        <v>0.13498436748253972</v>
      </c>
      <c r="AK295" s="1">
        <f t="shared" si="552"/>
        <v>2.8707426858187127E-2</v>
      </c>
      <c r="AL295" s="1">
        <f t="shared" si="552"/>
        <v>2.2181016535528422E-3</v>
      </c>
      <c r="AM295" s="1">
        <f t="shared" si="552"/>
        <v>0.15114926166985154</v>
      </c>
      <c r="AN295" s="1">
        <f t="shared" si="552"/>
        <v>0.34820675811881463</v>
      </c>
      <c r="AO295" s="1">
        <f t="shared" si="552"/>
        <v>5.4633842928437128E-2</v>
      </c>
    </row>
    <row r="296" spans="1:41" x14ac:dyDescent="0.25">
      <c r="C296" t="s">
        <v>76</v>
      </c>
      <c r="E296" s="1">
        <f>E292*E127/E123</f>
        <v>2.3722054090611033</v>
      </c>
      <c r="F296" s="1">
        <f t="shared" ref="F296:AI296" si="553">F292*F127/F123</f>
        <v>10.500241399241137</v>
      </c>
      <c r="G296" s="1">
        <f t="shared" si="553"/>
        <v>0.21582664240904587</v>
      </c>
      <c r="H296" s="1">
        <f t="shared" si="553"/>
        <v>2.3824018655092214</v>
      </c>
      <c r="I296" s="1">
        <f t="shared" si="553"/>
        <v>7.4227914371385872E-4</v>
      </c>
      <c r="J296" s="1">
        <f t="shared" si="553"/>
        <v>5.7043918553756194</v>
      </c>
      <c r="K296" s="1">
        <f t="shared" si="553"/>
        <v>34.380566833469082</v>
      </c>
      <c r="L296" s="1">
        <f t="shared" si="553"/>
        <v>0.54895862378457438</v>
      </c>
      <c r="M296" s="1">
        <f t="shared" si="553"/>
        <v>6.4224923693649572E-2</v>
      </c>
      <c r="N296" s="1">
        <f t="shared" si="553"/>
        <v>4.5964681986133487</v>
      </c>
      <c r="O296" s="1">
        <f t="shared" si="553"/>
        <v>5.830141393317137E-2</v>
      </c>
      <c r="P296" s="1">
        <f t="shared" si="553"/>
        <v>31.176496740101474</v>
      </c>
      <c r="Q296" s="1">
        <f t="shared" si="553"/>
        <v>0.47166567501246476</v>
      </c>
      <c r="R296" s="1">
        <f t="shared" si="553"/>
        <v>0.63457621778571249</v>
      </c>
      <c r="S296" s="1">
        <f t="shared" si="553"/>
        <v>6.9656225111682462</v>
      </c>
      <c r="T296" s="1">
        <f t="shared" si="553"/>
        <v>1.5728330858075303</v>
      </c>
      <c r="U296" s="1">
        <f t="shared" si="553"/>
        <v>0</v>
      </c>
      <c r="V296" s="1">
        <f t="shared" si="553"/>
        <v>41.736267563244731</v>
      </c>
      <c r="W296" s="1">
        <f t="shared" si="553"/>
        <v>0.10908045308098227</v>
      </c>
      <c r="X296" s="1">
        <f t="shared" si="553"/>
        <v>0.68273932241688129</v>
      </c>
      <c r="Y296" s="1">
        <f t="shared" si="553"/>
        <v>0.49134531134997889</v>
      </c>
      <c r="Z296" s="1">
        <f t="shared" si="553"/>
        <v>0</v>
      </c>
      <c r="AA296" s="1">
        <f t="shared" si="553"/>
        <v>29.374095824908245</v>
      </c>
      <c r="AB296" s="1">
        <f t="shared" si="553"/>
        <v>4.1543033522535341E-2</v>
      </c>
      <c r="AC296" s="1">
        <f t="shared" si="553"/>
        <v>6.3009747292366614</v>
      </c>
      <c r="AD296" s="1">
        <f t="shared" si="553"/>
        <v>1.0124105586839434</v>
      </c>
      <c r="AE296" s="1">
        <f t="shared" si="553"/>
        <v>2.7585093385270771</v>
      </c>
      <c r="AF296" s="1">
        <f t="shared" si="553"/>
        <v>5.4865282776451307E-2</v>
      </c>
      <c r="AG296" s="1">
        <f t="shared" si="553"/>
        <v>0.10886936274606933</v>
      </c>
      <c r="AH296" s="1">
        <f t="shared" si="553"/>
        <v>3.6364727931365408</v>
      </c>
      <c r="AI296" s="1">
        <f t="shared" si="553"/>
        <v>14.642039827647354</v>
      </c>
      <c r="AJ296" s="1">
        <f t="shared" ref="AJ296:AO296" si="554">AJ292*AJ127/AJ123</f>
        <v>0</v>
      </c>
      <c r="AK296" s="1">
        <f t="shared" si="554"/>
        <v>0</v>
      </c>
      <c r="AL296" s="1">
        <f t="shared" si="554"/>
        <v>0</v>
      </c>
      <c r="AM296" s="1">
        <f t="shared" si="554"/>
        <v>7.4798835109809404E-3</v>
      </c>
      <c r="AN296" s="1">
        <f t="shared" si="554"/>
        <v>0.3576808090385914</v>
      </c>
      <c r="AO296" s="1">
        <f t="shared" si="554"/>
        <v>0</v>
      </c>
    </row>
    <row r="297" spans="1:41" x14ac:dyDescent="0.25">
      <c r="C297" t="s">
        <v>75</v>
      </c>
      <c r="E297" s="1">
        <f>E292*E128/E123</f>
        <v>0.95261293177519046</v>
      </c>
      <c r="F297" s="1">
        <f t="shared" ref="F297:AI297" si="555">F292*F128/F123</f>
        <v>4.540802586067926</v>
      </c>
      <c r="G297" s="1">
        <f t="shared" si="555"/>
        <v>0.14392532901473679</v>
      </c>
      <c r="H297" s="1">
        <f t="shared" si="555"/>
        <v>4.5961222532817443</v>
      </c>
      <c r="I297" s="1">
        <f t="shared" si="555"/>
        <v>0.12560605706885111</v>
      </c>
      <c r="J297" s="1">
        <f t="shared" si="555"/>
        <v>8.7601918890641894E-2</v>
      </c>
      <c r="K297" s="1">
        <f t="shared" si="555"/>
        <v>30.344755005316312</v>
      </c>
      <c r="L297" s="1">
        <f t="shared" si="555"/>
        <v>0.13365632505315408</v>
      </c>
      <c r="M297" s="1">
        <f t="shared" si="555"/>
        <v>6.4194647021567713E-2</v>
      </c>
      <c r="N297" s="1">
        <f t="shared" si="555"/>
        <v>5.5801264712316927</v>
      </c>
      <c r="O297" s="1">
        <f t="shared" si="555"/>
        <v>0.69146110174947928</v>
      </c>
      <c r="P297" s="1">
        <f t="shared" si="555"/>
        <v>14.026535876705999</v>
      </c>
      <c r="Q297" s="1">
        <f t="shared" si="555"/>
        <v>0.87957674167288269</v>
      </c>
      <c r="R297" s="1">
        <f t="shared" si="555"/>
        <v>0.42489535877193541</v>
      </c>
      <c r="S297" s="1">
        <f t="shared" si="555"/>
        <v>0</v>
      </c>
      <c r="T297" s="1">
        <f t="shared" si="555"/>
        <v>1.5360878014158534</v>
      </c>
      <c r="U297" s="1">
        <f t="shared" si="555"/>
        <v>0</v>
      </c>
      <c r="V297" s="1">
        <f t="shared" si="555"/>
        <v>1.2228420514672576</v>
      </c>
      <c r="W297" s="1">
        <f t="shared" si="555"/>
        <v>1.0931186215673086E-2</v>
      </c>
      <c r="X297" s="1">
        <f t="shared" si="555"/>
        <v>0.19877731899264714</v>
      </c>
      <c r="Y297" s="1">
        <f t="shared" si="555"/>
        <v>0.15378523185086507</v>
      </c>
      <c r="Z297" s="1">
        <f t="shared" si="555"/>
        <v>0</v>
      </c>
      <c r="AA297" s="1">
        <f t="shared" si="555"/>
        <v>1.3660972364054083</v>
      </c>
      <c r="AB297" s="1">
        <f t="shared" si="555"/>
        <v>0.436052609949383</v>
      </c>
      <c r="AC297" s="1">
        <f t="shared" si="555"/>
        <v>2.4569048283090233</v>
      </c>
      <c r="AD297" s="1">
        <f t="shared" si="555"/>
        <v>0.90009707601683808</v>
      </c>
      <c r="AE297" s="1">
        <f t="shared" si="555"/>
        <v>0.2013608955558715</v>
      </c>
      <c r="AF297" s="1">
        <f t="shared" si="555"/>
        <v>1.207468351203673</v>
      </c>
      <c r="AG297" s="1">
        <f t="shared" si="555"/>
        <v>0.90484896532031234</v>
      </c>
      <c r="AH297" s="1">
        <f t="shared" si="555"/>
        <v>0.15162202000497019</v>
      </c>
      <c r="AI297" s="1">
        <f t="shared" si="555"/>
        <v>2.7979930588438418</v>
      </c>
      <c r="AJ297" s="1">
        <f t="shared" ref="AJ297:AO297" si="556">AJ292*AJ128/AJ123</f>
        <v>3.8458382798167164E-2</v>
      </c>
      <c r="AK297" s="1">
        <f t="shared" si="556"/>
        <v>0.25985034127815021</v>
      </c>
      <c r="AL297" s="1">
        <f t="shared" si="556"/>
        <v>0</v>
      </c>
      <c r="AM297" s="1">
        <f t="shared" si="556"/>
        <v>0.33296504589415887</v>
      </c>
      <c r="AN297" s="1">
        <f t="shared" si="556"/>
        <v>0.48215567433628992</v>
      </c>
      <c r="AO297" s="1">
        <f t="shared" si="556"/>
        <v>0.16346246701656611</v>
      </c>
    </row>
    <row r="298" spans="1:41" x14ac:dyDescent="0.25">
      <c r="C298" t="s">
        <v>68</v>
      </c>
      <c r="E298" s="1">
        <f>E292*E129/E123</f>
        <v>4.0550698117157322E-2</v>
      </c>
      <c r="F298" s="1">
        <f t="shared" ref="F298:AI298" si="557">F292*F129/F123</f>
        <v>0</v>
      </c>
      <c r="G298" s="1">
        <f t="shared" si="557"/>
        <v>0.1657568304487283</v>
      </c>
      <c r="H298" s="1">
        <f t="shared" si="557"/>
        <v>0.14739346491792477</v>
      </c>
      <c r="I298" s="1">
        <f t="shared" si="557"/>
        <v>0</v>
      </c>
      <c r="J298" s="1">
        <f t="shared" si="557"/>
        <v>0</v>
      </c>
      <c r="K298" s="1">
        <f t="shared" si="557"/>
        <v>0</v>
      </c>
      <c r="L298" s="1">
        <f t="shared" si="557"/>
        <v>0</v>
      </c>
      <c r="M298" s="1">
        <f t="shared" si="557"/>
        <v>0</v>
      </c>
      <c r="N298" s="1">
        <f t="shared" si="557"/>
        <v>1.6656738312621024E-2</v>
      </c>
      <c r="O298" s="1">
        <f t="shared" si="557"/>
        <v>0</v>
      </c>
      <c r="P298" s="1">
        <f t="shared" si="557"/>
        <v>0.18159017455184595</v>
      </c>
      <c r="Q298" s="1">
        <f t="shared" si="557"/>
        <v>0</v>
      </c>
      <c r="R298" s="1">
        <f t="shared" si="557"/>
        <v>4.9493132797409307E-2</v>
      </c>
      <c r="S298" s="1">
        <f t="shared" si="557"/>
        <v>0.43294125486662294</v>
      </c>
      <c r="T298" s="1">
        <f t="shared" si="557"/>
        <v>0</v>
      </c>
      <c r="U298" s="1">
        <f t="shared" si="557"/>
        <v>0.47510877768266252</v>
      </c>
      <c r="V298" s="1">
        <f t="shared" si="557"/>
        <v>0.54748662818860216</v>
      </c>
      <c r="W298" s="1">
        <f t="shared" si="557"/>
        <v>0</v>
      </c>
      <c r="X298" s="1">
        <f t="shared" si="557"/>
        <v>0</v>
      </c>
      <c r="Y298" s="1">
        <f t="shared" si="557"/>
        <v>0</v>
      </c>
      <c r="Z298" s="1">
        <f t="shared" si="557"/>
        <v>0</v>
      </c>
      <c r="AA298" s="1">
        <f t="shared" si="557"/>
        <v>0</v>
      </c>
      <c r="AB298" s="1">
        <f t="shared" si="557"/>
        <v>0</v>
      </c>
      <c r="AC298" s="1">
        <f t="shared" si="557"/>
        <v>1.5812255398135161E-2</v>
      </c>
      <c r="AD298" s="1">
        <f t="shared" si="557"/>
        <v>6.810260770328079E-2</v>
      </c>
      <c r="AE298" s="1">
        <f t="shared" si="557"/>
        <v>2.308870496978789E-2</v>
      </c>
      <c r="AF298" s="1">
        <f t="shared" si="557"/>
        <v>0</v>
      </c>
      <c r="AG298" s="1">
        <f t="shared" si="557"/>
        <v>7.37483119574361E-2</v>
      </c>
      <c r="AH298" s="1">
        <f t="shared" si="557"/>
        <v>6.3745782581816762E-3</v>
      </c>
      <c r="AI298" s="1">
        <f t="shared" si="557"/>
        <v>3.5287202028205992E-3</v>
      </c>
      <c r="AJ298" s="1">
        <f t="shared" ref="AJ298:AO298" si="558">AJ292*AJ129/AJ123</f>
        <v>0</v>
      </c>
      <c r="AK298" s="1">
        <f t="shared" si="558"/>
        <v>0</v>
      </c>
      <c r="AL298" s="1">
        <f t="shared" si="558"/>
        <v>0</v>
      </c>
      <c r="AM298" s="1">
        <f t="shared" si="558"/>
        <v>1.1088277420356844E-2</v>
      </c>
      <c r="AN298" s="1">
        <f t="shared" si="558"/>
        <v>2.1479059587752022E-2</v>
      </c>
      <c r="AO298" s="1">
        <f t="shared" si="558"/>
        <v>0</v>
      </c>
    </row>
    <row r="299" spans="1:41" x14ac:dyDescent="0.25">
      <c r="C299" t="s">
        <v>51</v>
      </c>
      <c r="E299" s="1">
        <f>E292*E130/E123</f>
        <v>0</v>
      </c>
      <c r="F299" s="1">
        <f t="shared" ref="F299:AI299" si="559">F292*F130/F123</f>
        <v>0</v>
      </c>
      <c r="G299" s="1">
        <f t="shared" si="559"/>
        <v>0</v>
      </c>
      <c r="H299" s="1">
        <f t="shared" si="559"/>
        <v>0</v>
      </c>
      <c r="I299" s="1">
        <f t="shared" si="559"/>
        <v>0</v>
      </c>
      <c r="J299" s="1">
        <f t="shared" si="559"/>
        <v>0</v>
      </c>
      <c r="K299" s="1">
        <f t="shared" si="559"/>
        <v>0</v>
      </c>
      <c r="L299" s="1">
        <f t="shared" si="559"/>
        <v>0</v>
      </c>
      <c r="M299" s="1">
        <f t="shared" si="559"/>
        <v>0</v>
      </c>
      <c r="N299" s="1">
        <f t="shared" si="559"/>
        <v>0</v>
      </c>
      <c r="O299" s="1">
        <f t="shared" si="559"/>
        <v>0</v>
      </c>
      <c r="P299" s="1">
        <f t="shared" si="559"/>
        <v>0</v>
      </c>
      <c r="Q299" s="1">
        <f t="shared" si="559"/>
        <v>0</v>
      </c>
      <c r="R299" s="1">
        <f t="shared" si="559"/>
        <v>0</v>
      </c>
      <c r="S299" s="1">
        <f t="shared" si="559"/>
        <v>0</v>
      </c>
      <c r="T299" s="1">
        <f t="shared" si="559"/>
        <v>0</v>
      </c>
      <c r="U299" s="1">
        <f t="shared" si="559"/>
        <v>0</v>
      </c>
      <c r="V299" s="1">
        <f t="shared" si="559"/>
        <v>0.54004141943889916</v>
      </c>
      <c r="W299" s="1">
        <f t="shared" si="559"/>
        <v>0</v>
      </c>
      <c r="X299" s="1">
        <f t="shared" si="559"/>
        <v>4.6839558052186522E-3</v>
      </c>
      <c r="Y299" s="1">
        <f t="shared" si="559"/>
        <v>0</v>
      </c>
      <c r="Z299" s="1">
        <f t="shared" si="559"/>
        <v>0</v>
      </c>
      <c r="AA299" s="1">
        <f t="shared" si="559"/>
        <v>0</v>
      </c>
      <c r="AB299" s="1">
        <f t="shared" si="559"/>
        <v>0</v>
      </c>
      <c r="AC299" s="1">
        <f t="shared" si="559"/>
        <v>0</v>
      </c>
      <c r="AD299" s="1">
        <f t="shared" si="559"/>
        <v>0</v>
      </c>
      <c r="AE299" s="1">
        <f t="shared" si="559"/>
        <v>0</v>
      </c>
      <c r="AF299" s="1">
        <f t="shared" si="559"/>
        <v>0</v>
      </c>
      <c r="AG299" s="1">
        <f t="shared" si="559"/>
        <v>3.7907817280469734E-2</v>
      </c>
      <c r="AH299" s="1">
        <f t="shared" si="559"/>
        <v>0</v>
      </c>
      <c r="AI299" s="1">
        <f t="shared" si="559"/>
        <v>0</v>
      </c>
      <c r="AJ299" s="1">
        <f t="shared" ref="AJ299:AO299" si="560">AJ292*AJ130/AJ123</f>
        <v>0</v>
      </c>
      <c r="AK299" s="1">
        <f t="shared" si="560"/>
        <v>0</v>
      </c>
      <c r="AL299" s="1">
        <f t="shared" si="560"/>
        <v>0</v>
      </c>
      <c r="AM299" s="1">
        <f t="shared" si="560"/>
        <v>0</v>
      </c>
      <c r="AN299" s="1">
        <f t="shared" si="560"/>
        <v>0</v>
      </c>
      <c r="AO299" s="1">
        <f t="shared" si="560"/>
        <v>0</v>
      </c>
    </row>
    <row r="300" spans="1:41" x14ac:dyDescent="0.25">
      <c r="A300" s="102"/>
      <c r="B300" s="102"/>
      <c r="C300" t="s">
        <v>43</v>
      </c>
      <c r="E300" s="1">
        <f>E292*E131/E123</f>
        <v>1.710745975266658E-2</v>
      </c>
      <c r="F300" s="1">
        <f t="shared" ref="F300:AI300" si="561">F292*F131/F123</f>
        <v>0</v>
      </c>
      <c r="G300" s="1">
        <f t="shared" si="561"/>
        <v>1.5766578722883742E-2</v>
      </c>
      <c r="H300" s="1">
        <f t="shared" si="561"/>
        <v>0</v>
      </c>
      <c r="I300" s="1">
        <f t="shared" si="561"/>
        <v>0</v>
      </c>
      <c r="J300" s="1">
        <f t="shared" si="561"/>
        <v>0.11399000076805366</v>
      </c>
      <c r="K300" s="1">
        <f t="shared" si="561"/>
        <v>0.70620405580979306</v>
      </c>
      <c r="L300" s="1">
        <f t="shared" si="561"/>
        <v>0</v>
      </c>
      <c r="M300" s="1">
        <f t="shared" si="561"/>
        <v>5.5935085591235743E-3</v>
      </c>
      <c r="N300" s="1">
        <f t="shared" si="561"/>
        <v>0.14565028706550265</v>
      </c>
      <c r="O300" s="1">
        <f t="shared" si="561"/>
        <v>6.6028365037890027E-3</v>
      </c>
      <c r="P300" s="1">
        <f t="shared" si="561"/>
        <v>0</v>
      </c>
      <c r="Q300" s="1">
        <f t="shared" si="561"/>
        <v>0</v>
      </c>
      <c r="R300" s="1">
        <f t="shared" si="561"/>
        <v>6.2160094757348541E-3</v>
      </c>
      <c r="S300" s="1">
        <f t="shared" si="561"/>
        <v>1.0874326439838215E-2</v>
      </c>
      <c r="T300" s="1">
        <f t="shared" si="561"/>
        <v>0</v>
      </c>
      <c r="U300" s="1">
        <f t="shared" si="561"/>
        <v>0</v>
      </c>
      <c r="V300" s="1">
        <f t="shared" si="561"/>
        <v>0</v>
      </c>
      <c r="W300" s="1">
        <f t="shared" si="561"/>
        <v>0.19850595054830777</v>
      </c>
      <c r="X300" s="1">
        <f t="shared" si="561"/>
        <v>0</v>
      </c>
      <c r="Y300" s="1">
        <f t="shared" si="561"/>
        <v>9.9185968631309379E-2</v>
      </c>
      <c r="Z300" s="1">
        <f t="shared" si="561"/>
        <v>0</v>
      </c>
      <c r="AA300" s="1">
        <f t="shared" si="561"/>
        <v>6.4658155863880542E-3</v>
      </c>
      <c r="AB300" s="1">
        <f t="shared" si="561"/>
        <v>0</v>
      </c>
      <c r="AC300" s="1">
        <f t="shared" si="561"/>
        <v>3.333038043329724</v>
      </c>
      <c r="AD300" s="1">
        <f t="shared" si="561"/>
        <v>0</v>
      </c>
      <c r="AE300" s="1">
        <f t="shared" si="561"/>
        <v>2.1697419107716176E-3</v>
      </c>
      <c r="AF300" s="1">
        <f t="shared" si="561"/>
        <v>0</v>
      </c>
      <c r="AG300" s="1">
        <f t="shared" si="561"/>
        <v>0</v>
      </c>
      <c r="AH300" s="1">
        <f t="shared" si="561"/>
        <v>1.0622149336145323</v>
      </c>
      <c r="AI300" s="1">
        <f t="shared" si="561"/>
        <v>6.9753804413162063E-2</v>
      </c>
      <c r="AJ300" s="1">
        <f t="shared" ref="AJ300:AO300" si="562">AJ292*AJ131/AJ123</f>
        <v>5.7346927093544922E-3</v>
      </c>
      <c r="AK300" s="1">
        <f t="shared" si="562"/>
        <v>0.43275992338899172</v>
      </c>
      <c r="AL300" s="1">
        <f t="shared" si="562"/>
        <v>0</v>
      </c>
      <c r="AM300" s="1">
        <f t="shared" si="562"/>
        <v>8.5693947276762501E-3</v>
      </c>
      <c r="AN300" s="1">
        <f t="shared" si="562"/>
        <v>1.2154572431257888</v>
      </c>
      <c r="AO300" s="1">
        <f t="shared" si="562"/>
        <v>2.9243975382386721E-2</v>
      </c>
    </row>
    <row r="302" spans="1:41" x14ac:dyDescent="0.25">
      <c r="B302" t="s">
        <v>81</v>
      </c>
    </row>
    <row r="303" spans="1:41" x14ac:dyDescent="0.25">
      <c r="C303" s="36" t="s">
        <v>162</v>
      </c>
      <c r="E303" s="129">
        <f>E72*'Breakdown of cons by bldg type'!C45</f>
        <v>2.5872385343401847</v>
      </c>
      <c r="F303" s="129">
        <f>F72*'Breakdown of cons by bldg type'!D45</f>
        <v>4.029334036662843</v>
      </c>
      <c r="G303" s="129">
        <f>G72*'Breakdown of cons by bldg type'!E45</f>
        <v>1.2802623074745347</v>
      </c>
      <c r="H303" s="129">
        <f>H72*'Breakdown of cons by bldg type'!F45</f>
        <v>2.5832316915481264</v>
      </c>
      <c r="I303" s="129">
        <f>I72*'Breakdown of cons by bldg type'!G45</f>
        <v>0.24736081207309787</v>
      </c>
      <c r="J303" s="129">
        <f>J72*'Breakdown of cons by bldg type'!H45</f>
        <v>2.9587413223231098</v>
      </c>
      <c r="K303" s="129">
        <f>K72*'Breakdown of cons by bldg type'!I45</f>
        <v>25.922125709048558</v>
      </c>
      <c r="L303" s="129">
        <f>L72*'Breakdown of cons by bldg type'!J45</f>
        <v>1.8809205175863595</v>
      </c>
      <c r="M303" s="129">
        <f>M72*'Breakdown of cons by bldg type'!K45</f>
        <v>0.40408515844065407</v>
      </c>
      <c r="N303" s="129">
        <f>N72*'Breakdown of cons by bldg type'!L45</f>
        <v>12.1748726403973</v>
      </c>
      <c r="O303" s="129">
        <f>O72*'Breakdown of cons by bldg type'!M45</f>
        <v>1.7754068875585551</v>
      </c>
      <c r="P303" s="129">
        <f>P72*'Breakdown of cons by bldg type'!N45</f>
        <v>25.982177056465989</v>
      </c>
      <c r="Q303" s="129">
        <f>Q72*'Breakdown of cons by bldg type'!O45</f>
        <v>2.4175239959405519</v>
      </c>
      <c r="R303" s="129">
        <f>R72*'Breakdown of cons by bldg type'!P45</f>
        <v>1.0073978641601193</v>
      </c>
      <c r="S303" s="129">
        <f>S72*'Breakdown of cons by bldg type'!Q45</f>
        <v>2.9052830922787738</v>
      </c>
      <c r="T303" s="129">
        <f>T72*'Breakdown of cons by bldg type'!R45</f>
        <v>1.9433802346990692</v>
      </c>
      <c r="U303" s="129">
        <f>U72*'Breakdown of cons by bldg type'!S45</f>
        <v>4.8643275362876839E-2</v>
      </c>
      <c r="V303" s="129">
        <f>V72*'Breakdown of cons by bldg type'!T45</f>
        <v>18.62762536521284</v>
      </c>
      <c r="W303" s="129">
        <f>W72*'Breakdown of cons by bldg type'!U45</f>
        <v>0.81511289748045745</v>
      </c>
      <c r="X303" s="129">
        <f>X72*'Breakdown of cons by bldg type'!V45</f>
        <v>0.17653878940508416</v>
      </c>
      <c r="Y303" s="129">
        <f>Y72*'Breakdown of cons by bldg type'!W45</f>
        <v>0.65981644279159157</v>
      </c>
      <c r="Z303" s="129">
        <f>Z72*'Breakdown of cons by bldg type'!X45</f>
        <v>5.7265162183312006E-2</v>
      </c>
      <c r="AA303" s="129">
        <f>AA72*'Breakdown of cons by bldg type'!Y45</f>
        <v>6.4650039141746634</v>
      </c>
      <c r="AB303" s="129">
        <f>AB72*'Breakdown of cons by bldg type'!Z45</f>
        <v>5.5037802538474097</v>
      </c>
      <c r="AC303" s="129">
        <f>AC72*'Breakdown of cons by bldg type'!AA45</f>
        <v>11.209817027773397</v>
      </c>
      <c r="AD303" s="129">
        <f>AD72*'Breakdown of cons by bldg type'!AB45</f>
        <v>2.1857609197053951</v>
      </c>
      <c r="AE303" s="129">
        <f>AE72*'Breakdown of cons by bldg type'!AC45</f>
        <v>3.0737114668698542</v>
      </c>
      <c r="AF303" s="129">
        <f>AF72*'Breakdown of cons by bldg type'!AD45</f>
        <v>3.1411420392217462</v>
      </c>
      <c r="AG303" s="129">
        <f>AG72*'Breakdown of cons by bldg type'!AE45</f>
        <v>0.55516838197134954</v>
      </c>
      <c r="AH303" s="129">
        <f>AH72*'Breakdown of cons by bldg type'!AF45</f>
        <v>1.477623163590464</v>
      </c>
      <c r="AI303" s="129">
        <f>AI72*'Breakdown of cons by bldg type'!AG45</f>
        <v>26.778798175205235</v>
      </c>
      <c r="AJ303" s="129">
        <f>AJ72*'Breakdown of cons by bldg type'!AH45</f>
        <v>0.33594912728819187</v>
      </c>
      <c r="AK303" s="129">
        <f>AK72*'Breakdown of cons by bldg type'!AI45</f>
        <v>2.8279438726533324E-2</v>
      </c>
      <c r="AL303" s="129">
        <f>AL72*'Breakdown of cons by bldg type'!AJ45</f>
        <v>2.1721438477541001E-3</v>
      </c>
      <c r="AM303" s="129">
        <f>AM72*'Breakdown of cons by bldg type'!AK45</f>
        <v>0.24261656998198608</v>
      </c>
      <c r="AN303" s="129">
        <f>AN72*'Breakdown of cons by bldg type'!AL45</f>
        <v>0.58421426646851515</v>
      </c>
      <c r="AO303" s="129">
        <f>AO72*'Breakdown of cons by bldg type'!AM45</f>
        <v>0.1781491099838215</v>
      </c>
    </row>
    <row r="304" spans="1:41" x14ac:dyDescent="0.25">
      <c r="C304" t="s">
        <v>63</v>
      </c>
      <c r="E304" s="1">
        <f>E303*E73/E72</f>
        <v>5.1744871991010709E-2</v>
      </c>
      <c r="F304" s="1">
        <f t="shared" ref="F304:AI304" si="563">F303*F73/F72</f>
        <v>1.3019401285937525E-2</v>
      </c>
      <c r="G304" s="1">
        <f t="shared" si="563"/>
        <v>2.0275530513973218E-2</v>
      </c>
      <c r="H304" s="1">
        <f t="shared" si="563"/>
        <v>0.25176331567245602</v>
      </c>
      <c r="I304" s="1">
        <f t="shared" si="563"/>
        <v>1.1718311308912967E-2</v>
      </c>
      <c r="J304" s="1">
        <f t="shared" si="563"/>
        <v>5.9174927750669223E-2</v>
      </c>
      <c r="K304" s="1">
        <f t="shared" si="563"/>
        <v>0</v>
      </c>
      <c r="L304" s="1">
        <f t="shared" si="563"/>
        <v>3.7618410351727194E-2</v>
      </c>
      <c r="M304" s="1">
        <f t="shared" si="563"/>
        <v>8.0817031688130807E-3</v>
      </c>
      <c r="N304" s="1">
        <f t="shared" si="563"/>
        <v>0.17949421111743699</v>
      </c>
      <c r="O304" s="1">
        <f t="shared" si="563"/>
        <v>3.5508243859004994E-2</v>
      </c>
      <c r="P304" s="1">
        <f t="shared" si="563"/>
        <v>0.51964233376225355</v>
      </c>
      <c r="Q304" s="1">
        <f t="shared" si="563"/>
        <v>0</v>
      </c>
      <c r="R304" s="1">
        <f t="shared" si="563"/>
        <v>5.9662734468306534E-3</v>
      </c>
      <c r="S304" s="1">
        <f t="shared" si="563"/>
        <v>5.8105763149782483E-2</v>
      </c>
      <c r="T304" s="1">
        <f t="shared" si="563"/>
        <v>3.4179397992982072E-2</v>
      </c>
      <c r="U304" s="1">
        <f t="shared" si="563"/>
        <v>0</v>
      </c>
      <c r="V304" s="1">
        <f t="shared" si="563"/>
        <v>0</v>
      </c>
      <c r="W304" s="1">
        <f t="shared" si="563"/>
        <v>1.6302278210450553E-2</v>
      </c>
      <c r="X304" s="1">
        <f t="shared" si="563"/>
        <v>0</v>
      </c>
      <c r="Y304" s="1">
        <f t="shared" si="563"/>
        <v>1.319628056114918E-2</v>
      </c>
      <c r="Z304" s="1">
        <f t="shared" si="563"/>
        <v>0</v>
      </c>
      <c r="AA304" s="1">
        <f t="shared" si="563"/>
        <v>2.629947312148731E-2</v>
      </c>
      <c r="AB304" s="1">
        <f t="shared" si="563"/>
        <v>3.7298785233087231E-2</v>
      </c>
      <c r="AC304" s="1">
        <f t="shared" si="563"/>
        <v>0.22419634055546794</v>
      </c>
      <c r="AD304" s="1">
        <f t="shared" si="563"/>
        <v>0</v>
      </c>
      <c r="AE304" s="1">
        <f t="shared" si="563"/>
        <v>0</v>
      </c>
      <c r="AF304" s="1">
        <f t="shared" si="563"/>
        <v>6.2822840784434911E-2</v>
      </c>
      <c r="AG304" s="1">
        <f t="shared" si="563"/>
        <v>0</v>
      </c>
      <c r="AH304" s="1">
        <f t="shared" si="563"/>
        <v>2.9552463271809274E-2</v>
      </c>
      <c r="AI304" s="1">
        <f t="shared" si="563"/>
        <v>0.13850205018059908</v>
      </c>
      <c r="AJ304" s="1">
        <f t="shared" ref="AJ304:AO304" si="564">AJ303*AJ73/AJ72</f>
        <v>2.8853781503823811E-2</v>
      </c>
      <c r="AK304" s="1">
        <f t="shared" si="564"/>
        <v>0</v>
      </c>
      <c r="AL304" s="1">
        <f t="shared" si="564"/>
        <v>0</v>
      </c>
      <c r="AM304" s="1">
        <f t="shared" si="564"/>
        <v>2.623948341060281E-2</v>
      </c>
      <c r="AN304" s="1">
        <f t="shared" si="564"/>
        <v>3.6533081105830534E-2</v>
      </c>
      <c r="AO304" s="1">
        <f t="shared" si="564"/>
        <v>1.1624872361436413E-2</v>
      </c>
    </row>
    <row r="305" spans="2:41" x14ac:dyDescent="0.25">
      <c r="C305" t="s">
        <v>52</v>
      </c>
      <c r="E305" s="1">
        <f>E303*E74/E72</f>
        <v>1.373766090553789</v>
      </c>
      <c r="F305" s="1">
        <f t="shared" ref="F305:AI305" si="565">F303*F74/F72</f>
        <v>1.8743649283930566</v>
      </c>
      <c r="G305" s="1">
        <f t="shared" si="565"/>
        <v>1.0491367591589138</v>
      </c>
      <c r="H305" s="1">
        <f t="shared" si="565"/>
        <v>1.48626195749978</v>
      </c>
      <c r="I305" s="1">
        <f t="shared" si="565"/>
        <v>0.23564278936173957</v>
      </c>
      <c r="J305" s="1">
        <f t="shared" si="565"/>
        <v>1.1934851237413939</v>
      </c>
      <c r="K305" s="1">
        <f t="shared" si="565"/>
        <v>7.8974429795856507</v>
      </c>
      <c r="L305" s="1">
        <f t="shared" si="565"/>
        <v>1.2061065263475943</v>
      </c>
      <c r="M305" s="1">
        <f t="shared" si="565"/>
        <v>0.33051953612108737</v>
      </c>
      <c r="N305" s="1">
        <f t="shared" si="565"/>
        <v>8.8948267527398244</v>
      </c>
      <c r="O305" s="1">
        <f t="shared" si="565"/>
        <v>1.7004204813430992</v>
      </c>
      <c r="P305" s="1">
        <f t="shared" si="565"/>
        <v>12.66298652796837</v>
      </c>
      <c r="Q305" s="1">
        <f t="shared" si="565"/>
        <v>1.8295641978160073</v>
      </c>
      <c r="R305" s="1">
        <f t="shared" si="565"/>
        <v>0.60120065393269984</v>
      </c>
      <c r="S305" s="1">
        <f t="shared" si="565"/>
        <v>1.1137992344996375</v>
      </c>
      <c r="T305" s="1">
        <f t="shared" si="565"/>
        <v>1.0523477947774342</v>
      </c>
      <c r="U305" s="1">
        <f t="shared" si="565"/>
        <v>3.8151099030534444E-2</v>
      </c>
      <c r="V305" s="1">
        <f t="shared" si="565"/>
        <v>4.9977400533657859</v>
      </c>
      <c r="W305" s="1">
        <f t="shared" si="565"/>
        <v>0.46332998643600193</v>
      </c>
      <c r="X305" s="1">
        <f t="shared" si="565"/>
        <v>6.3123360523472019E-2</v>
      </c>
      <c r="Y305" s="1">
        <f t="shared" si="565"/>
        <v>0.36404773256224482</v>
      </c>
      <c r="Z305" s="1">
        <f t="shared" si="565"/>
        <v>4.5812072027138676E-2</v>
      </c>
      <c r="AA305" s="1">
        <f t="shared" si="565"/>
        <v>2.3266084104137388</v>
      </c>
      <c r="AB305" s="1">
        <f t="shared" si="565"/>
        <v>5.3330572286656892</v>
      </c>
      <c r="AC305" s="1">
        <f t="shared" si="565"/>
        <v>6.1849054903370266</v>
      </c>
      <c r="AD305" s="1">
        <f t="shared" si="565"/>
        <v>1.3582362914511765</v>
      </c>
      <c r="AE305" s="1">
        <f t="shared" si="565"/>
        <v>0.81090472072085595</v>
      </c>
      <c r="AF305" s="1">
        <f t="shared" si="565"/>
        <v>2.9682711562357249</v>
      </c>
      <c r="AG305" s="1">
        <f t="shared" si="565"/>
        <v>0.38439655094781994</v>
      </c>
      <c r="AH305" s="1">
        <f t="shared" si="565"/>
        <v>0.62839202222781565</v>
      </c>
      <c r="AI305" s="1">
        <f t="shared" si="565"/>
        <v>11.456529532227291</v>
      </c>
      <c r="AJ305" s="1">
        <f t="shared" ref="AJ305:AO305" si="566">AJ303*AJ74/AJ72</f>
        <v>9.7824896265748584E-2</v>
      </c>
      <c r="AK305" s="1">
        <f t="shared" si="566"/>
        <v>2.8279438726533327E-2</v>
      </c>
      <c r="AL305" s="1">
        <f t="shared" si="566"/>
        <v>2.1721438477541001E-3</v>
      </c>
      <c r="AM305" s="1">
        <f t="shared" si="566"/>
        <v>0.15494576867782309</v>
      </c>
      <c r="AN305" s="1">
        <f t="shared" si="566"/>
        <v>0.33833575380590558</v>
      </c>
      <c r="AO305" s="1">
        <f t="shared" si="566"/>
        <v>5.2377659662343222E-2</v>
      </c>
    </row>
    <row r="306" spans="2:41" x14ac:dyDescent="0.25">
      <c r="C306" t="s">
        <v>76</v>
      </c>
      <c r="E306" s="1">
        <f>E303*E75/E72</f>
        <v>0.81112657693422929</v>
      </c>
      <c r="F306" s="1">
        <f t="shared" ref="F306:AI306" si="567">F303*F75/F72</f>
        <v>1.3360844692284664</v>
      </c>
      <c r="G306" s="1">
        <f t="shared" si="567"/>
        <v>0.17189500455529758</v>
      </c>
      <c r="H306" s="1">
        <f t="shared" si="567"/>
        <v>0.84520641837589039</v>
      </c>
      <c r="I306" s="1">
        <f t="shared" si="567"/>
        <v>0</v>
      </c>
      <c r="J306" s="1">
        <f t="shared" si="567"/>
        <v>1.7060844112614644</v>
      </c>
      <c r="K306" s="1">
        <f t="shared" si="567"/>
        <v>12.840308239756705</v>
      </c>
      <c r="L306" s="1">
        <f t="shared" si="567"/>
        <v>0.56374349394974177</v>
      </c>
      <c r="M306" s="1">
        <f t="shared" si="567"/>
        <v>5.5206951006432435E-2</v>
      </c>
      <c r="N306" s="1">
        <f t="shared" si="567"/>
        <v>1.9654070667981032</v>
      </c>
      <c r="O306" s="1">
        <f t="shared" si="567"/>
        <v>3.9478480679952674E-2</v>
      </c>
      <c r="P306" s="1">
        <f t="shared" si="567"/>
        <v>7.60304396351939</v>
      </c>
      <c r="Q306" s="1">
        <f t="shared" si="567"/>
        <v>0.20746701009953014</v>
      </c>
      <c r="R306" s="1">
        <f t="shared" si="567"/>
        <v>0.27417633486097354</v>
      </c>
      <c r="S306" s="1">
        <f t="shared" si="567"/>
        <v>1.5389223392581308</v>
      </c>
      <c r="T306" s="1">
        <f t="shared" si="567"/>
        <v>0.73345128815539262</v>
      </c>
      <c r="U306" s="1">
        <f t="shared" si="567"/>
        <v>0</v>
      </c>
      <c r="V306" s="1">
        <f t="shared" si="567"/>
        <v>10.802591267952295</v>
      </c>
      <c r="W306" s="1">
        <f t="shared" si="567"/>
        <v>0.33548002500876289</v>
      </c>
      <c r="X306" s="1">
        <f t="shared" si="567"/>
        <v>7.8107265783767213E-2</v>
      </c>
      <c r="Y306" s="1">
        <f t="shared" si="567"/>
        <v>0.25893677050506853</v>
      </c>
      <c r="Z306" s="1">
        <f t="shared" si="567"/>
        <v>0</v>
      </c>
      <c r="AA306" s="1">
        <f t="shared" si="567"/>
        <v>3.2440624967470701</v>
      </c>
      <c r="AB306" s="1">
        <f t="shared" si="567"/>
        <v>4.9258738500060184E-2</v>
      </c>
      <c r="AC306" s="1">
        <f t="shared" si="567"/>
        <v>3.9091875230033573</v>
      </c>
      <c r="AD306" s="1">
        <f t="shared" si="567"/>
        <v>0.37092674107962859</v>
      </c>
      <c r="AE306" s="1">
        <f t="shared" si="567"/>
        <v>2.063637609937766</v>
      </c>
      <c r="AF306" s="1">
        <f t="shared" si="567"/>
        <v>3.6602746165659068E-2</v>
      </c>
      <c r="AG306" s="1">
        <f t="shared" si="567"/>
        <v>5.9738443226814361E-2</v>
      </c>
      <c r="AH306" s="1">
        <f t="shared" si="567"/>
        <v>0.63936630697426811</v>
      </c>
      <c r="AI306" s="1">
        <f t="shared" si="567"/>
        <v>15.183771723340024</v>
      </c>
      <c r="AJ306" s="1">
        <f t="shared" ref="AJ306:AO306" si="568">AJ303*AJ75/AJ72</f>
        <v>0</v>
      </c>
      <c r="AK306" s="1">
        <f t="shared" si="568"/>
        <v>0</v>
      </c>
      <c r="AL306" s="1">
        <f t="shared" si="568"/>
        <v>0</v>
      </c>
      <c r="AM306" s="1">
        <f t="shared" si="568"/>
        <v>3.3230398327769167E-3</v>
      </c>
      <c r="AN306" s="1">
        <f t="shared" si="568"/>
        <v>0.15061678042061372</v>
      </c>
      <c r="AO306" s="1">
        <f t="shared" si="568"/>
        <v>0</v>
      </c>
    </row>
    <row r="307" spans="2:41" x14ac:dyDescent="0.25">
      <c r="C307" t="s">
        <v>51</v>
      </c>
      <c r="E307" s="1">
        <f>E303*E76/E72</f>
        <v>0.35059967790646462</v>
      </c>
      <c r="F307" s="1">
        <f t="shared" ref="F307:AI307" si="569">F303*F76/F72</f>
        <v>0.80586680733256866</v>
      </c>
      <c r="G307" s="1">
        <f t="shared" si="569"/>
        <v>3.8953594987451573E-2</v>
      </c>
      <c r="H307" s="1">
        <f t="shared" si="569"/>
        <v>0</v>
      </c>
      <c r="I307" s="1">
        <f t="shared" si="569"/>
        <v>0</v>
      </c>
      <c r="J307" s="1">
        <f t="shared" si="569"/>
        <v>0</v>
      </c>
      <c r="K307" s="1">
        <f t="shared" si="569"/>
        <v>5.184435272230413</v>
      </c>
      <c r="L307" s="1">
        <f t="shared" si="569"/>
        <v>7.3446887653435225E-2</v>
      </c>
      <c r="M307" s="1">
        <f t="shared" si="569"/>
        <v>1.0276437605151685E-2</v>
      </c>
      <c r="N307" s="1">
        <f t="shared" si="569"/>
        <v>1.1351503816930297</v>
      </c>
      <c r="O307" s="1">
        <f t="shared" si="569"/>
        <v>0</v>
      </c>
      <c r="P307" s="1">
        <f t="shared" si="569"/>
        <v>5.1964233376225355</v>
      </c>
      <c r="Q307" s="1">
        <f t="shared" si="569"/>
        <v>0.38049855997610788</v>
      </c>
      <c r="R307" s="1">
        <f t="shared" si="569"/>
        <v>0.12605075395221982</v>
      </c>
      <c r="S307" s="1">
        <f t="shared" si="569"/>
        <v>0.19446456883723365</v>
      </c>
      <c r="T307" s="1">
        <f t="shared" si="569"/>
        <v>0.12339856451700111</v>
      </c>
      <c r="U307" s="1">
        <f t="shared" si="569"/>
        <v>1.0492176332342394E-2</v>
      </c>
      <c r="V307" s="1">
        <f t="shared" si="569"/>
        <v>2.8272940438947578</v>
      </c>
      <c r="W307" s="1">
        <f t="shared" si="569"/>
        <v>0</v>
      </c>
      <c r="X307" s="1">
        <f t="shared" si="569"/>
        <v>3.5307656576809815E-2</v>
      </c>
      <c r="Y307" s="1">
        <f t="shared" si="569"/>
        <v>2.3635176216302595E-2</v>
      </c>
      <c r="Z307" s="1">
        <f t="shared" si="569"/>
        <v>1.1452993956988445E-2</v>
      </c>
      <c r="AA307" s="1">
        <f t="shared" si="569"/>
        <v>0.86802206390523784</v>
      </c>
      <c r="AB307" s="1">
        <f t="shared" si="569"/>
        <v>8.4165501448572683E-2</v>
      </c>
      <c r="AC307" s="1">
        <f t="shared" si="569"/>
        <v>0.89153071300375586</v>
      </c>
      <c r="AD307" s="1">
        <f t="shared" si="569"/>
        <v>0.45659115323164778</v>
      </c>
      <c r="AE307" s="1">
        <f t="shared" si="569"/>
        <v>0.19916001883260032</v>
      </c>
      <c r="AF307" s="1">
        <f t="shared" si="569"/>
        <v>7.3446781545601345E-2</v>
      </c>
      <c r="AG307" s="1">
        <f t="shared" si="569"/>
        <v>0.11103406119100949</v>
      </c>
      <c r="AH307" s="1">
        <f t="shared" si="569"/>
        <v>0.18031135807450063</v>
      </c>
      <c r="AI307" s="1">
        <f t="shared" si="569"/>
        <v>0</v>
      </c>
      <c r="AJ307" s="1">
        <f t="shared" ref="AJ307:AO307" si="570">AJ303*AJ76/AJ72</f>
        <v>0.20927044951861945</v>
      </c>
      <c r="AK307" s="1">
        <f t="shared" si="570"/>
        <v>0</v>
      </c>
      <c r="AL307" s="1">
        <f t="shared" si="570"/>
        <v>0</v>
      </c>
      <c r="AM307" s="1">
        <f t="shared" si="570"/>
        <v>5.8108278060783301E-2</v>
      </c>
      <c r="AN307" s="1">
        <f t="shared" si="570"/>
        <v>5.8728651136165301E-2</v>
      </c>
      <c r="AO307" s="1">
        <f t="shared" si="570"/>
        <v>0.11414657796004185</v>
      </c>
    </row>
    <row r="308" spans="2:41" x14ac:dyDescent="0.25">
      <c r="B308" t="s">
        <v>65</v>
      </c>
      <c r="C308" s="36" t="s">
        <v>162</v>
      </c>
      <c r="E308" s="129">
        <f>E77*'Breakdown of cons by bldg type'!C21</f>
        <v>0.60472255165731081</v>
      </c>
      <c r="F308" s="129">
        <f>F77*'Breakdown of cons by bldg type'!D21</f>
        <v>1.5797498405585255</v>
      </c>
      <c r="G308" s="129">
        <f>G77*'Breakdown of cons by bldg type'!E21</f>
        <v>0.37974310602862638</v>
      </c>
      <c r="H308" s="129">
        <f>H77*'Breakdown of cons by bldg type'!F21</f>
        <v>0.94460945028004617</v>
      </c>
      <c r="I308" s="129">
        <f>I77*'Breakdown of cons by bldg type'!G21</f>
        <v>0.43569677064326479</v>
      </c>
      <c r="J308" s="129">
        <f>J77*'Breakdown of cons by bldg type'!H21</f>
        <v>0.63608640851984044</v>
      </c>
      <c r="K308" s="129">
        <f>K77*'Breakdown of cons by bldg type'!I21</f>
        <v>5.0305762981238473</v>
      </c>
      <c r="L308" s="129">
        <f>L77*'Breakdown of cons by bldg type'!J21</f>
        <v>0.40576185164728107</v>
      </c>
      <c r="M308" s="129">
        <f>M77*'Breakdown of cons by bldg type'!K21</f>
        <v>9.9487523526251512E-3</v>
      </c>
      <c r="N308" s="129">
        <f>N77*'Breakdown of cons by bldg type'!L21</f>
        <v>10.214841329637141</v>
      </c>
      <c r="O308" s="129">
        <f>O77*'Breakdown of cons by bldg type'!M21</f>
        <v>0.3229177614416322</v>
      </c>
      <c r="P308" s="129">
        <f>P77*'Breakdown of cons by bldg type'!N21</f>
        <v>21.277466887703408</v>
      </c>
      <c r="Q308" s="129">
        <f>Q77*'Breakdown of cons by bldg type'!O21</f>
        <v>2.0889206961495517</v>
      </c>
      <c r="R308" s="129">
        <f>R77*'Breakdown of cons by bldg type'!P21</f>
        <v>0.4328862601155184</v>
      </c>
      <c r="S308" s="129">
        <f>S77*'Breakdown of cons by bldg type'!Q21</f>
        <v>0.47703839512289042</v>
      </c>
      <c r="T308" s="129">
        <f>T77*'Breakdown of cons by bldg type'!R21</f>
        <v>0.47774520270550641</v>
      </c>
      <c r="U308" s="129">
        <f>U77*'Breakdown of cons by bldg type'!S21</f>
        <v>1.2809755620455476E-2</v>
      </c>
      <c r="V308" s="129">
        <f>V77*'Breakdown of cons by bldg type'!T21</f>
        <v>10.157150061667176</v>
      </c>
      <c r="W308" s="129">
        <f>W77*'Breakdown of cons by bldg type'!U21</f>
        <v>1.1388971088962715E-2</v>
      </c>
      <c r="X308" s="129">
        <f>X77*'Breakdown of cons by bldg type'!V21</f>
        <v>0.21658893613484106</v>
      </c>
      <c r="Y308" s="129">
        <f>Y77*'Breakdown of cons by bldg type'!W21</f>
        <v>2.7313395222444806E-2</v>
      </c>
      <c r="Z308" s="129">
        <f>Z77*'Breakdown of cons by bldg type'!X21</f>
        <v>9.2718509072964764E-2</v>
      </c>
      <c r="AA308" s="129">
        <f>AA77*'Breakdown of cons by bldg type'!Y21</f>
        <v>3.8665825628162596</v>
      </c>
      <c r="AB308" s="129">
        <f>AB77*'Breakdown of cons by bldg type'!Z21</f>
        <v>1.7907166319862926</v>
      </c>
      <c r="AC308" s="129">
        <f>AC77*'Breakdown of cons by bldg type'!AA21</f>
        <v>0.82946525050719444</v>
      </c>
      <c r="AD308" s="129">
        <f>AD77*'Breakdown of cons by bldg type'!AB21</f>
        <v>1.5943991238296966</v>
      </c>
      <c r="AE308" s="129">
        <f>AE77*'Breakdown of cons by bldg type'!AC21</f>
        <v>0.22817425431035115</v>
      </c>
      <c r="AF308" s="129">
        <f>AF77*'Breakdown of cons by bldg type'!AD21</f>
        <v>0.91803998614716786</v>
      </c>
      <c r="AG308" s="129">
        <f>AG77*'Breakdown of cons by bldg type'!AE21</f>
        <v>0.14878562849023486</v>
      </c>
      <c r="AH308" s="129">
        <f>AH77*'Breakdown of cons by bldg type'!AF21</f>
        <v>0.41895779155590507</v>
      </c>
      <c r="AI308" s="129">
        <f>AI77*'Breakdown of cons by bldg type'!AG21</f>
        <v>5.0240818918018011</v>
      </c>
      <c r="AJ308" s="129">
        <f>AJ77*'Breakdown of cons by bldg type'!AH21</f>
        <v>0.11162320486083203</v>
      </c>
      <c r="AK308" s="129">
        <f>AK77*'Breakdown of cons by bldg type'!AI21</f>
        <v>2.033002068397027E-2</v>
      </c>
      <c r="AL308" s="129">
        <f>AL77*'Breakdown of cons by bldg type'!AJ21</f>
        <v>2.4785271128362537E-3</v>
      </c>
      <c r="AM308" s="129">
        <f>AM77*'Breakdown of cons by bldg type'!AK21</f>
        <v>0.11139843586511103</v>
      </c>
      <c r="AN308" s="129">
        <f>AN77*'Breakdown of cons by bldg type'!AL21</f>
        <v>0.24360470282961319</v>
      </c>
      <c r="AO308" s="129">
        <f>AO77*'Breakdown of cons by bldg type'!AM21</f>
        <v>3.7654173925110571E-2</v>
      </c>
    </row>
    <row r="309" spans="2:41" x14ac:dyDescent="0.25">
      <c r="C309" t="s">
        <v>52</v>
      </c>
      <c r="E309" s="1">
        <f>E308*E78/E77</f>
        <v>0.60250400523016145</v>
      </c>
      <c r="F309" s="1">
        <f t="shared" ref="F309:AI309" si="571">F308*F78/F77</f>
        <v>1.5730632375828064</v>
      </c>
      <c r="G309" s="1">
        <f t="shared" si="571"/>
        <v>0.37974310602862638</v>
      </c>
      <c r="H309" s="1">
        <f t="shared" si="571"/>
        <v>0.94346846151380381</v>
      </c>
      <c r="I309" s="1">
        <f t="shared" si="571"/>
        <v>0.43569677064326484</v>
      </c>
      <c r="J309" s="1">
        <f t="shared" si="571"/>
        <v>0.63418734296085766</v>
      </c>
      <c r="K309" s="1">
        <f t="shared" si="571"/>
        <v>5.0132403243213375</v>
      </c>
      <c r="L309" s="1">
        <f t="shared" si="571"/>
        <v>0.40496683574917958</v>
      </c>
      <c r="M309" s="1">
        <f t="shared" si="571"/>
        <v>9.9487523526251512E-3</v>
      </c>
      <c r="N309" s="1">
        <f t="shared" si="571"/>
        <v>10.18303941175679</v>
      </c>
      <c r="O309" s="1">
        <f t="shared" si="571"/>
        <v>0.3229177614416322</v>
      </c>
      <c r="P309" s="1">
        <f t="shared" si="571"/>
        <v>21.218143230066332</v>
      </c>
      <c r="Q309" s="1">
        <f t="shared" si="571"/>
        <v>2.0876262286450711</v>
      </c>
      <c r="R309" s="1">
        <f t="shared" si="571"/>
        <v>0.432201708381167</v>
      </c>
      <c r="S309" s="1">
        <f t="shared" si="571"/>
        <v>0.47499804519591365</v>
      </c>
      <c r="T309" s="1">
        <f t="shared" si="571"/>
        <v>0.47612349056332909</v>
      </c>
      <c r="U309" s="1">
        <f t="shared" si="571"/>
        <v>1.2809755620455478E-2</v>
      </c>
      <c r="V309" s="1">
        <f t="shared" si="571"/>
        <v>10.126829201201863</v>
      </c>
      <c r="W309" s="1">
        <f t="shared" si="571"/>
        <v>1.1388971088962715E-2</v>
      </c>
      <c r="X309" s="1">
        <f t="shared" si="571"/>
        <v>0.21522318724423212</v>
      </c>
      <c r="Y309" s="1">
        <f t="shared" si="571"/>
        <v>2.7313395222444806E-2</v>
      </c>
      <c r="Z309" s="1">
        <f t="shared" si="571"/>
        <v>9.2718509072964764E-2</v>
      </c>
      <c r="AA309" s="1">
        <f t="shared" si="571"/>
        <v>3.8370367704918777</v>
      </c>
      <c r="AB309" s="1">
        <f t="shared" si="571"/>
        <v>1.7906472302261753</v>
      </c>
      <c r="AC309" s="1">
        <f t="shared" si="571"/>
        <v>0.82696795384048916</v>
      </c>
      <c r="AD309" s="1">
        <f t="shared" si="571"/>
        <v>1.5864457288922567</v>
      </c>
      <c r="AE309" s="1">
        <f t="shared" si="571"/>
        <v>0.22788532141364268</v>
      </c>
      <c r="AF309" s="1">
        <f t="shared" si="571"/>
        <v>0.91803998614716775</v>
      </c>
      <c r="AG309" s="1">
        <f t="shared" si="571"/>
        <v>0.14878562849023486</v>
      </c>
      <c r="AH309" s="1">
        <f t="shared" si="571"/>
        <v>0.4178911582191574</v>
      </c>
      <c r="AI309" s="1">
        <f t="shared" si="571"/>
        <v>4.9961106714748755</v>
      </c>
      <c r="AJ309" s="1">
        <f t="shared" ref="AJ309:AO309" si="572">AJ308*AJ78/AJ77</f>
        <v>0.11162320486083203</v>
      </c>
      <c r="AK309" s="1">
        <f t="shared" si="572"/>
        <v>2.033002068397027E-2</v>
      </c>
      <c r="AL309" s="1">
        <f t="shared" si="572"/>
        <v>2.4785271128362537E-3</v>
      </c>
      <c r="AM309" s="1">
        <f t="shared" si="572"/>
        <v>0.11139014152916213</v>
      </c>
      <c r="AN309" s="1">
        <f t="shared" si="572"/>
        <v>0.24322876205273</v>
      </c>
      <c r="AO309" s="1">
        <f t="shared" si="572"/>
        <v>3.7654173925110571E-2</v>
      </c>
    </row>
    <row r="310" spans="2:41" x14ac:dyDescent="0.25">
      <c r="C310" t="s">
        <v>76</v>
      </c>
      <c r="E310" s="1">
        <f>E308*E79/E77</f>
        <v>2.2176936296128863E-3</v>
      </c>
      <c r="F310" s="1">
        <f t="shared" ref="F310:AI310" si="573">F308*F79/F77</f>
        <v>6.6836875588035336E-3</v>
      </c>
      <c r="G310" s="1">
        <f t="shared" si="573"/>
        <v>0</v>
      </c>
      <c r="H310" s="1">
        <f t="shared" si="573"/>
        <v>1.1409887662423731E-3</v>
      </c>
      <c r="I310" s="1">
        <f t="shared" si="573"/>
        <v>0</v>
      </c>
      <c r="J310" s="1">
        <f t="shared" si="573"/>
        <v>1.8989128191254656E-3</v>
      </c>
      <c r="K310" s="1">
        <f t="shared" si="573"/>
        <v>1.7333809987865198E-2</v>
      </c>
      <c r="L310" s="1">
        <f t="shared" si="573"/>
        <v>7.9427106593111185E-4</v>
      </c>
      <c r="M310" s="1">
        <f t="shared" si="573"/>
        <v>0</v>
      </c>
      <c r="N310" s="1">
        <f t="shared" si="573"/>
        <v>3.1793521334375074E-2</v>
      </c>
      <c r="O310" s="1">
        <f t="shared" si="573"/>
        <v>0</v>
      </c>
      <c r="P310" s="1">
        <f t="shared" si="573"/>
        <v>5.94208382009302E-2</v>
      </c>
      <c r="Q310" s="1">
        <f t="shared" si="573"/>
        <v>1.3029106979333452E-3</v>
      </c>
      <c r="R310" s="1">
        <f t="shared" si="573"/>
        <v>6.8434648544989205E-4</v>
      </c>
      <c r="S310" s="1">
        <f t="shared" si="573"/>
        <v>2.0397262392261779E-3</v>
      </c>
      <c r="T310" s="1">
        <f t="shared" si="573"/>
        <v>1.6214617415740012E-3</v>
      </c>
      <c r="U310" s="1">
        <f t="shared" si="573"/>
        <v>0</v>
      </c>
      <c r="V310" s="1">
        <f t="shared" si="573"/>
        <v>3.0313746724973667E-2</v>
      </c>
      <c r="W310" s="1">
        <f t="shared" si="573"/>
        <v>0</v>
      </c>
      <c r="X310" s="1">
        <f t="shared" si="573"/>
        <v>1.3661943818593445E-3</v>
      </c>
      <c r="Y310" s="1">
        <f t="shared" si="573"/>
        <v>0</v>
      </c>
      <c r="Z310" s="1">
        <f t="shared" si="573"/>
        <v>0</v>
      </c>
      <c r="AA310" s="1">
        <f t="shared" si="573"/>
        <v>2.9548838282353357E-2</v>
      </c>
      <c r="AB310" s="1">
        <f t="shared" si="573"/>
        <v>6.9401760117435081E-5</v>
      </c>
      <c r="AC310" s="1">
        <f t="shared" si="573"/>
        <v>2.49677480552613E-3</v>
      </c>
      <c r="AD310" s="1">
        <f t="shared" si="573"/>
        <v>7.9635524256958332E-3</v>
      </c>
      <c r="AE310" s="1">
        <f t="shared" si="573"/>
        <v>2.8838430605439963E-4</v>
      </c>
      <c r="AF310" s="1">
        <f t="shared" si="573"/>
        <v>0</v>
      </c>
      <c r="AG310" s="1">
        <f t="shared" si="573"/>
        <v>0</v>
      </c>
      <c r="AH310" s="1">
        <f t="shared" si="573"/>
        <v>1.0672748441483094E-3</v>
      </c>
      <c r="AI310" s="1">
        <f t="shared" si="573"/>
        <v>2.7972987860596255E-2</v>
      </c>
      <c r="AJ310" s="1">
        <f t="shared" ref="AJ310:AO310" si="574">AJ308*AJ79/AJ77</f>
        <v>0</v>
      </c>
      <c r="AK310" s="1">
        <f t="shared" si="574"/>
        <v>0</v>
      </c>
      <c r="AL310" s="1">
        <f t="shared" si="574"/>
        <v>0</v>
      </c>
      <c r="AM310" s="1">
        <f t="shared" si="574"/>
        <v>8.2943359488849139E-6</v>
      </c>
      <c r="AN310" s="1">
        <f t="shared" si="574"/>
        <v>3.7594077688320865E-4</v>
      </c>
      <c r="AO310" s="1">
        <f t="shared" si="574"/>
        <v>0</v>
      </c>
    </row>
    <row r="311" spans="2:41" x14ac:dyDescent="0.25">
      <c r="B311" t="s">
        <v>77</v>
      </c>
      <c r="C311" s="36" t="s">
        <v>162</v>
      </c>
      <c r="E311" s="129">
        <f>E80*'Breakdown of cons by bldg type'!C37</f>
        <v>2.2282710564575301</v>
      </c>
      <c r="F311" s="129">
        <f>F80*'Breakdown of cons by bldg type'!D37</f>
        <v>4.1766891104397059</v>
      </c>
      <c r="G311" s="129">
        <f>G80*'Breakdown of cons by bldg type'!E37</f>
        <v>1.0025845323618212</v>
      </c>
      <c r="H311" s="129">
        <f>H80*'Breakdown of cons by bldg type'!F37</f>
        <v>2.3921164170705898</v>
      </c>
      <c r="I311" s="129">
        <f>I80*'Breakdown of cons by bldg type'!G37</f>
        <v>0.21297352045768786</v>
      </c>
      <c r="J311" s="129">
        <f>J80*'Breakdown of cons by bldg type'!H37</f>
        <v>2.2817303845743084</v>
      </c>
      <c r="K311" s="129">
        <f>K80*'Breakdown of cons by bldg type'!I37</f>
        <v>21.035079430548002</v>
      </c>
      <c r="L311" s="129">
        <f>L80*'Breakdown of cons by bldg type'!J37</f>
        <v>1.5635858558500075</v>
      </c>
      <c r="M311" s="129">
        <f>M80*'Breakdown of cons by bldg type'!K37</f>
        <v>0.3177478256772282</v>
      </c>
      <c r="N311" s="129">
        <f>N80*'Breakdown of cons by bldg type'!L37</f>
        <v>9.5817639139937878</v>
      </c>
      <c r="O311" s="129">
        <f>O80*'Breakdown of cons by bldg type'!M37</f>
        <v>1.480091225197675</v>
      </c>
      <c r="P311" s="129">
        <f>P80*'Breakdown of cons by bldg type'!N37</f>
        <v>24.624804973073321</v>
      </c>
      <c r="Q311" s="129">
        <f>Q80*'Breakdown of cons by bldg type'!O37</f>
        <v>2.2831485732546049</v>
      </c>
      <c r="R311" s="129">
        <f>R80*'Breakdown of cons by bldg type'!P37</f>
        <v>0.84568707284684885</v>
      </c>
      <c r="S311" s="129">
        <f>S80*'Breakdown of cons by bldg type'!Q37</f>
        <v>2.18171627452758</v>
      </c>
      <c r="T311" s="129">
        <f>T80*'Breakdown of cons by bldg type'!R37</f>
        <v>1.9274180469415831</v>
      </c>
      <c r="U311" s="129">
        <f>U80*'Breakdown of cons by bldg type'!S37</f>
        <v>4.6500915402485687E-2</v>
      </c>
      <c r="V311" s="129">
        <f>V80*'Breakdown of cons by bldg type'!T37</f>
        <v>15.425755204894312</v>
      </c>
      <c r="W311" s="129">
        <f>W80*'Breakdown of cons by bldg type'!U37</f>
        <v>0.66234682201416351</v>
      </c>
      <c r="X311" s="129">
        <f>X80*'Breakdown of cons by bldg type'!V37</f>
        <v>0.14479370168360475</v>
      </c>
      <c r="Y311" s="129">
        <f>Y80*'Breakdown of cons by bldg type'!W37</f>
        <v>0.70489033886101926</v>
      </c>
      <c r="Z311" s="129">
        <f>Z80*'Breakdown of cons by bldg type'!X37</f>
        <v>9.0136643075845957E-2</v>
      </c>
      <c r="AA311" s="129">
        <f>AA80*'Breakdown of cons by bldg type'!Y37</f>
        <v>6.4574081055804937</v>
      </c>
      <c r="AB311" s="129">
        <f>AB80*'Breakdown of cons by bldg type'!Z37</f>
        <v>2.5306196105160343</v>
      </c>
      <c r="AC311" s="129">
        <f>AC80*'Breakdown of cons by bldg type'!AA37</f>
        <v>9.1434239590091835</v>
      </c>
      <c r="AD311" s="129">
        <f>AD80*'Breakdown of cons by bldg type'!AB37</f>
        <v>1.7202120526425881</v>
      </c>
      <c r="AE311" s="129">
        <f>AE80*'Breakdown of cons by bldg type'!AC37</f>
        <v>2.4070395679837717</v>
      </c>
      <c r="AF311" s="129">
        <f>AF80*'Breakdown of cons by bldg type'!AD37</f>
        <v>2.5443668284958973</v>
      </c>
      <c r="AG311" s="129">
        <f>AG80*'Breakdown of cons by bldg type'!AE37</f>
        <v>0.52141230887134593</v>
      </c>
      <c r="AH311" s="129">
        <f>AH80*'Breakdown of cons by bldg type'!AF37</f>
        <v>1.2016316775279279</v>
      </c>
      <c r="AI311" s="129">
        <f>AI80*'Breakdown of cons by bldg type'!AG37</f>
        <v>25.485343905265598</v>
      </c>
      <c r="AJ311" s="129">
        <f>AJ80*'Breakdown of cons by bldg type'!AH37</f>
        <v>0.18921688194090117</v>
      </c>
      <c r="AK311" s="129">
        <f>AK80*'Breakdown of cons by bldg type'!AI37</f>
        <v>0.17211384485945549</v>
      </c>
      <c r="AL311" s="129">
        <f>AL80*'Breakdown of cons by bldg type'!AJ37</f>
        <v>1.9449652724055802E-3</v>
      </c>
      <c r="AM311" s="129">
        <f>AM80*'Breakdown of cons by bldg type'!AK37</f>
        <v>0.22571661451448408</v>
      </c>
      <c r="AN311" s="129">
        <f>AN80*'Breakdown of cons by bldg type'!AL37</f>
        <v>0.64095412576566935</v>
      </c>
      <c r="AO311" s="129">
        <f>AO80*'Breakdown of cons by bldg type'!AM37</f>
        <v>9.8412948108201559E-2</v>
      </c>
    </row>
    <row r="312" spans="2:41" x14ac:dyDescent="0.25">
      <c r="C312" t="s">
        <v>63</v>
      </c>
      <c r="E312" s="1">
        <f>E311*E81/E80</f>
        <v>6.6322145956732054E-2</v>
      </c>
      <c r="F312" s="1">
        <f t="shared" ref="F312:AI312" si="575">F311*F81/F80</f>
        <v>1.4323215480214117E-3</v>
      </c>
      <c r="G312" s="1">
        <f t="shared" si="575"/>
        <v>7.4097164755987516E-3</v>
      </c>
      <c r="H312" s="1">
        <f t="shared" si="575"/>
        <v>0.28779563825248433</v>
      </c>
      <c r="I312" s="1">
        <f t="shared" si="575"/>
        <v>4.5907181654622695E-3</v>
      </c>
      <c r="J312" s="1">
        <f t="shared" si="575"/>
        <v>3.6218972461832498E-2</v>
      </c>
      <c r="K312" s="1">
        <f t="shared" si="575"/>
        <v>0</v>
      </c>
      <c r="L312" s="1">
        <f t="shared" si="575"/>
        <v>2.8262033475753727E-2</v>
      </c>
      <c r="M312" s="1">
        <f t="shared" si="575"/>
        <v>1.5547456885848885E-2</v>
      </c>
      <c r="N312" s="1">
        <f t="shared" si="575"/>
        <v>7.031840205069477E-2</v>
      </c>
      <c r="O312" s="1">
        <f t="shared" si="575"/>
        <v>7.5150411754121016E-2</v>
      </c>
      <c r="P312" s="1">
        <f t="shared" si="575"/>
        <v>0.71528145426184409</v>
      </c>
      <c r="Q312" s="1">
        <f t="shared" si="575"/>
        <v>0</v>
      </c>
      <c r="R312" s="1">
        <f t="shared" si="575"/>
        <v>2.3373327090567054E-3</v>
      </c>
      <c r="S312" s="1">
        <f t="shared" si="575"/>
        <v>0.10511199749941591</v>
      </c>
      <c r="T312" s="1">
        <f t="shared" si="575"/>
        <v>1.4327540913938636E-2</v>
      </c>
      <c r="U312" s="1">
        <f t="shared" si="575"/>
        <v>0</v>
      </c>
      <c r="V312" s="1">
        <f t="shared" si="575"/>
        <v>0</v>
      </c>
      <c r="W312" s="1">
        <f t="shared" si="575"/>
        <v>2.6311133792211675E-2</v>
      </c>
      <c r="X312" s="1">
        <f t="shared" si="575"/>
        <v>0</v>
      </c>
      <c r="Y312" s="1">
        <f t="shared" si="575"/>
        <v>0.10190917406038706</v>
      </c>
      <c r="Z312" s="1">
        <f t="shared" si="575"/>
        <v>0</v>
      </c>
      <c r="AA312" s="1">
        <f t="shared" si="575"/>
        <v>1.1573282434793209E-2</v>
      </c>
      <c r="AB312" s="1">
        <f t="shared" si="575"/>
        <v>2.8021904886633801E-2</v>
      </c>
      <c r="AC312" s="1">
        <f t="shared" si="575"/>
        <v>0.15521716001551533</v>
      </c>
      <c r="AD312" s="1">
        <f t="shared" si="575"/>
        <v>0</v>
      </c>
      <c r="AE312" s="1">
        <f t="shared" si="575"/>
        <v>0</v>
      </c>
      <c r="AF312" s="1">
        <f t="shared" si="575"/>
        <v>3.6661784356891318E-2</v>
      </c>
      <c r="AG312" s="1">
        <f t="shared" si="575"/>
        <v>0</v>
      </c>
      <c r="AH312" s="1">
        <f t="shared" si="575"/>
        <v>1.3481265261138634E-2</v>
      </c>
      <c r="AI312" s="1">
        <f t="shared" si="575"/>
        <v>5.805809567279404E-2</v>
      </c>
      <c r="AJ312" s="1">
        <f t="shared" ref="AJ312:AO312" si="576">AJ311*AJ81/AJ80</f>
        <v>1.1303686947953768E-2</v>
      </c>
      <c r="AK312" s="1">
        <f t="shared" si="576"/>
        <v>0</v>
      </c>
      <c r="AL312" s="1">
        <f t="shared" si="576"/>
        <v>0</v>
      </c>
      <c r="AM312" s="1">
        <f t="shared" si="576"/>
        <v>1.0279515914063928E-2</v>
      </c>
      <c r="AN312" s="1">
        <f t="shared" si="576"/>
        <v>1.4312110598390236E-2</v>
      </c>
      <c r="AO312" s="1">
        <f t="shared" si="576"/>
        <v>4.5541315950626132E-3</v>
      </c>
    </row>
    <row r="313" spans="2:41" x14ac:dyDescent="0.25">
      <c r="C313" t="s">
        <v>67</v>
      </c>
      <c r="E313" s="1">
        <f>E311*E82/E80</f>
        <v>0.65689537737067616</v>
      </c>
      <c r="F313" s="1">
        <f t="shared" ref="F313:AI313" si="577">F311*F82/F80</f>
        <v>0.20953047296670371</v>
      </c>
      <c r="G313" s="1">
        <f t="shared" si="577"/>
        <v>0.15926455686202973</v>
      </c>
      <c r="H313" s="1">
        <f t="shared" si="577"/>
        <v>0.13426928757352791</v>
      </c>
      <c r="I313" s="1">
        <f t="shared" si="577"/>
        <v>0</v>
      </c>
      <c r="J313" s="1">
        <f t="shared" si="577"/>
        <v>0.60691516307645632</v>
      </c>
      <c r="K313" s="1">
        <f t="shared" si="577"/>
        <v>4.5812219275032051</v>
      </c>
      <c r="L313" s="1">
        <f t="shared" si="577"/>
        <v>0.615934908363587</v>
      </c>
      <c r="M313" s="1">
        <f t="shared" si="577"/>
        <v>0.1266962658686186</v>
      </c>
      <c r="N313" s="1">
        <f t="shared" si="577"/>
        <v>0</v>
      </c>
      <c r="O313" s="1">
        <f t="shared" si="577"/>
        <v>0.59203555362067328</v>
      </c>
      <c r="P313" s="1">
        <f t="shared" si="577"/>
        <v>2.5257862061151188</v>
      </c>
      <c r="Q313" s="1">
        <f t="shared" si="577"/>
        <v>0</v>
      </c>
      <c r="R313" s="1">
        <f t="shared" si="577"/>
        <v>6.3864921671802966E-2</v>
      </c>
      <c r="S313" s="1">
        <f t="shared" si="577"/>
        <v>0.30446827382187641</v>
      </c>
      <c r="T313" s="1">
        <f t="shared" si="577"/>
        <v>0</v>
      </c>
      <c r="U313" s="1">
        <f t="shared" si="577"/>
        <v>3.1518294279108711E-2</v>
      </c>
      <c r="V313" s="1">
        <f t="shared" si="577"/>
        <v>0.11115426516300506</v>
      </c>
      <c r="W313" s="1">
        <f t="shared" si="577"/>
        <v>0.39740753788306749</v>
      </c>
      <c r="X313" s="1">
        <f t="shared" si="577"/>
        <v>3.9094910312546922E-2</v>
      </c>
      <c r="Y313" s="1">
        <f t="shared" si="577"/>
        <v>0.28080053406176447</v>
      </c>
      <c r="Z313" s="1">
        <f t="shared" si="577"/>
        <v>0</v>
      </c>
      <c r="AA313" s="1">
        <f t="shared" si="577"/>
        <v>1.0843885374834759</v>
      </c>
      <c r="AB313" s="1">
        <f t="shared" si="577"/>
        <v>0.18358882277432056</v>
      </c>
      <c r="AC313" s="1">
        <f t="shared" si="577"/>
        <v>1.2194298575778868</v>
      </c>
      <c r="AD313" s="1">
        <f t="shared" si="577"/>
        <v>1.6809801379355897E-2</v>
      </c>
      <c r="AE313" s="1">
        <f t="shared" si="577"/>
        <v>0.49534565636182643</v>
      </c>
      <c r="AF313" s="1">
        <f t="shared" si="577"/>
        <v>1.0148680582868148</v>
      </c>
      <c r="AG313" s="1">
        <f t="shared" si="577"/>
        <v>5.2657822117534371E-2</v>
      </c>
      <c r="AH313" s="1">
        <f t="shared" si="577"/>
        <v>0.34767536894783824</v>
      </c>
      <c r="AI313" s="1">
        <f t="shared" si="577"/>
        <v>0.85589317733858916</v>
      </c>
      <c r="AJ313" s="1">
        <f t="shared" ref="AJ313:AO313" si="578">AJ311*AJ82/AJ80</f>
        <v>0</v>
      </c>
      <c r="AK313" s="1">
        <f t="shared" si="578"/>
        <v>8.437122867463237E-2</v>
      </c>
      <c r="AL313" s="1">
        <f t="shared" si="578"/>
        <v>0</v>
      </c>
      <c r="AM313" s="1">
        <f t="shared" si="578"/>
        <v>1.8396462915383677E-2</v>
      </c>
      <c r="AN313" s="1">
        <f t="shared" si="578"/>
        <v>0.12955160489769277</v>
      </c>
      <c r="AO313" s="1">
        <f t="shared" si="578"/>
        <v>2.6666432482849735E-3</v>
      </c>
    </row>
    <row r="314" spans="2:41" x14ac:dyDescent="0.25">
      <c r="C314" t="s">
        <v>52</v>
      </c>
      <c r="E314" s="1">
        <f>E311*E83/E80</f>
        <v>0.21673888784187204</v>
      </c>
      <c r="F314" s="1">
        <f t="shared" ref="F314:AI314" si="579">F311*F83/F80</f>
        <v>0.54160252108597051</v>
      </c>
      <c r="G314" s="1">
        <f t="shared" si="579"/>
        <v>0.58054275837840463</v>
      </c>
      <c r="H314" s="1">
        <f t="shared" si="579"/>
        <v>0.2269078848668139</v>
      </c>
      <c r="I314" s="1">
        <f t="shared" si="579"/>
        <v>7.9455462224493956E-2</v>
      </c>
      <c r="J314" s="1">
        <f t="shared" si="579"/>
        <v>0.50177169713597436</v>
      </c>
      <c r="K314" s="1">
        <f t="shared" si="579"/>
        <v>1.2057040640188181</v>
      </c>
      <c r="L314" s="1">
        <f t="shared" si="579"/>
        <v>0.44113277465501399</v>
      </c>
      <c r="M314" s="1">
        <f t="shared" si="579"/>
        <v>0.10740054060402333</v>
      </c>
      <c r="N314" s="1">
        <f t="shared" si="579"/>
        <v>5.0478020055427955</v>
      </c>
      <c r="O314" s="1">
        <f t="shared" si="579"/>
        <v>0.6504452731998337</v>
      </c>
      <c r="P314" s="1">
        <f t="shared" si="579"/>
        <v>7.6346605125536628</v>
      </c>
      <c r="Q314" s="1">
        <f t="shared" si="579"/>
        <v>1.6382150896995031</v>
      </c>
      <c r="R314" s="1">
        <f t="shared" si="579"/>
        <v>0.3601035644672832</v>
      </c>
      <c r="S314" s="1">
        <f t="shared" si="579"/>
        <v>0.38817340151497376</v>
      </c>
      <c r="T314" s="1">
        <f t="shared" si="579"/>
        <v>0.41717517604775739</v>
      </c>
      <c r="U314" s="1">
        <f t="shared" si="579"/>
        <v>1.3953742728217054E-2</v>
      </c>
      <c r="V314" s="1">
        <f t="shared" si="579"/>
        <v>3.8952373182176747</v>
      </c>
      <c r="W314" s="1">
        <f t="shared" si="579"/>
        <v>0.10697418877661394</v>
      </c>
      <c r="X314" s="1">
        <f t="shared" si="579"/>
        <v>1.1351777343356722E-2</v>
      </c>
      <c r="Y314" s="1">
        <f t="shared" si="579"/>
        <v>0.10294071441834189</v>
      </c>
      <c r="Z314" s="1">
        <f t="shared" si="579"/>
        <v>7.9614971426220538E-2</v>
      </c>
      <c r="AA314" s="1">
        <f t="shared" si="579"/>
        <v>1.0814317916209886</v>
      </c>
      <c r="AB314" s="1">
        <f t="shared" si="579"/>
        <v>1.9505626420905962</v>
      </c>
      <c r="AC314" s="1">
        <f t="shared" si="579"/>
        <v>2.6205529406163821</v>
      </c>
      <c r="AD314" s="1">
        <f t="shared" si="579"/>
        <v>0.81682184299866656</v>
      </c>
      <c r="AE314" s="1">
        <f t="shared" si="579"/>
        <v>0.32159265901607015</v>
      </c>
      <c r="AF314" s="1">
        <f t="shared" si="579"/>
        <v>0.63613244306423189</v>
      </c>
      <c r="AG314" s="1">
        <f t="shared" si="579"/>
        <v>0.11602904726420603</v>
      </c>
      <c r="AH314" s="1">
        <f t="shared" si="579"/>
        <v>0.20965478643249152</v>
      </c>
      <c r="AI314" s="1">
        <f t="shared" si="579"/>
        <v>9.379375559708981</v>
      </c>
      <c r="AJ314" s="1">
        <f t="shared" ref="AJ314:AO314" si="580">AJ311*AJ83/AJ80</f>
        <v>8.759365831608526E-2</v>
      </c>
      <c r="AK314" s="1">
        <f t="shared" si="580"/>
        <v>1.6938648718932952E-2</v>
      </c>
      <c r="AL314" s="1">
        <f t="shared" si="580"/>
        <v>1.9449652724055802E-3</v>
      </c>
      <c r="AM314" s="1">
        <f t="shared" si="580"/>
        <v>9.2808487873423468E-2</v>
      </c>
      <c r="AN314" s="1">
        <f t="shared" si="580"/>
        <v>0.20265432203916142</v>
      </c>
      <c r="AO314" s="1">
        <f t="shared" si="580"/>
        <v>3.1372856665214867E-2</v>
      </c>
    </row>
    <row r="315" spans="2:41" x14ac:dyDescent="0.25">
      <c r="C315" t="s">
        <v>76</v>
      </c>
      <c r="E315" s="1">
        <f>E311*E84/E80</f>
        <v>0.35025300448809493</v>
      </c>
      <c r="F315" s="1">
        <f t="shared" ref="F315:AI315" si="581">F311*F84/F80</f>
        <v>1.0043784100024469</v>
      </c>
      <c r="G315" s="1">
        <f t="shared" si="581"/>
        <v>0.14928443333219563</v>
      </c>
      <c r="H315" s="1">
        <f t="shared" si="581"/>
        <v>0.33450077358683056</v>
      </c>
      <c r="I315" s="1">
        <f t="shared" si="581"/>
        <v>0</v>
      </c>
      <c r="J315" s="1">
        <f t="shared" si="581"/>
        <v>1.0869106989947792</v>
      </c>
      <c r="K315" s="1">
        <f t="shared" si="581"/>
        <v>5.0817089718097801</v>
      </c>
      <c r="L315" s="1">
        <f t="shared" si="581"/>
        <v>0.36741102383094232</v>
      </c>
      <c r="M315" s="1">
        <f t="shared" si="581"/>
        <v>2.7251594865683439E-2</v>
      </c>
      <c r="N315" s="1">
        <f t="shared" si="581"/>
        <v>1.7349758399494726</v>
      </c>
      <c r="O315" s="1">
        <f t="shared" si="581"/>
        <v>2.0923945478987478E-2</v>
      </c>
      <c r="P315" s="1">
        <f t="shared" si="581"/>
        <v>7.7459834553816229</v>
      </c>
      <c r="Q315" s="1">
        <f t="shared" si="581"/>
        <v>0.27143604542127925</v>
      </c>
      <c r="R315" s="1">
        <f t="shared" si="581"/>
        <v>0.28845350083525145</v>
      </c>
      <c r="S315" s="1">
        <f t="shared" si="581"/>
        <v>1.362676052394953</v>
      </c>
      <c r="T315" s="1">
        <f t="shared" si="581"/>
        <v>0.53310972468471918</v>
      </c>
      <c r="U315" s="1">
        <f t="shared" si="581"/>
        <v>0</v>
      </c>
      <c r="V315" s="1">
        <f t="shared" si="581"/>
        <v>8.8875738381984863</v>
      </c>
      <c r="W315" s="1">
        <f t="shared" si="581"/>
        <v>0.10868644218755645</v>
      </c>
      <c r="X315" s="1">
        <f t="shared" si="581"/>
        <v>1.9344298602921094E-2</v>
      </c>
      <c r="Y315" s="1">
        <f t="shared" si="581"/>
        <v>0.14950826630270334</v>
      </c>
      <c r="Z315" s="1">
        <f t="shared" si="581"/>
        <v>0</v>
      </c>
      <c r="AA315" s="1">
        <f t="shared" si="581"/>
        <v>3.5157116279191283</v>
      </c>
      <c r="AB315" s="1">
        <f t="shared" si="581"/>
        <v>3.2103614035750169E-2</v>
      </c>
      <c r="AC315" s="1">
        <f t="shared" si="581"/>
        <v>3.249653354644348</v>
      </c>
      <c r="AD315" s="1">
        <f t="shared" si="581"/>
        <v>0.34920643849463334</v>
      </c>
      <c r="AE315" s="1">
        <f t="shared" si="581"/>
        <v>1.4965835245545009</v>
      </c>
      <c r="AF315" s="1">
        <f t="shared" si="581"/>
        <v>1.0835853754387684E-2</v>
      </c>
      <c r="AG315" s="1">
        <f t="shared" si="581"/>
        <v>2.9760196125323785E-2</v>
      </c>
      <c r="AH315" s="1">
        <f t="shared" si="581"/>
        <v>0.42899167174707464</v>
      </c>
      <c r="AI315" s="1">
        <f t="shared" si="581"/>
        <v>13.25919115888243</v>
      </c>
      <c r="AJ315" s="1">
        <f t="shared" ref="AJ315:AO315" si="582">AJ311*AJ84/AJ80</f>
        <v>0</v>
      </c>
      <c r="AK315" s="1">
        <f t="shared" si="582"/>
        <v>0</v>
      </c>
      <c r="AL315" s="1">
        <f t="shared" si="582"/>
        <v>0</v>
      </c>
      <c r="AM315" s="1">
        <f t="shared" si="582"/>
        <v>3.4960802640590341E-3</v>
      </c>
      <c r="AN315" s="1">
        <f t="shared" si="582"/>
        <v>0.15845983796847574</v>
      </c>
      <c r="AO315" s="1">
        <f t="shared" si="582"/>
        <v>0</v>
      </c>
    </row>
    <row r="316" spans="2:41" x14ac:dyDescent="0.25">
      <c r="C316" t="s">
        <v>75</v>
      </c>
      <c r="E316" s="1">
        <f>E311*E85/E80</f>
        <v>0.35202912032355366</v>
      </c>
      <c r="F316" s="1">
        <f t="shared" ref="F316:AI316" si="583">F311*F85/F80</f>
        <v>1.9665547851697909</v>
      </c>
      <c r="G316" s="1">
        <f t="shared" si="583"/>
        <v>5.5899705721444197E-2</v>
      </c>
      <c r="H316" s="1">
        <f t="shared" si="583"/>
        <v>1.3569231671204331</v>
      </c>
      <c r="I316" s="1">
        <f t="shared" si="583"/>
        <v>4.2963092147503858E-2</v>
      </c>
      <c r="J316" s="1">
        <f t="shared" si="583"/>
        <v>3.2229607122813302E-2</v>
      </c>
      <c r="K316" s="1">
        <f t="shared" si="583"/>
        <v>9.4310917874713684</v>
      </c>
      <c r="L316" s="1">
        <f t="shared" si="583"/>
        <v>8.7096249646151244E-2</v>
      </c>
      <c r="M316" s="1">
        <f t="shared" si="583"/>
        <v>3.9844150926494522E-2</v>
      </c>
      <c r="N316" s="1">
        <f t="shared" si="583"/>
        <v>1.717451497645194</v>
      </c>
      <c r="O316" s="1">
        <f t="shared" si="583"/>
        <v>0.14153351270638839</v>
      </c>
      <c r="P316" s="1">
        <f t="shared" si="583"/>
        <v>4.1879927525285501</v>
      </c>
      <c r="Q316" s="1">
        <f t="shared" si="583"/>
        <v>0.29765754922076221</v>
      </c>
      <c r="R316" s="1">
        <f t="shared" si="583"/>
        <v>0.11721052711633322</v>
      </c>
      <c r="S316" s="1">
        <f t="shared" si="583"/>
        <v>0</v>
      </c>
      <c r="T316" s="1">
        <f t="shared" si="583"/>
        <v>0.94565519137501053</v>
      </c>
      <c r="U316" s="1">
        <f t="shared" si="583"/>
        <v>0</v>
      </c>
      <c r="V316" s="1">
        <f t="shared" si="583"/>
        <v>0.34079663852646169</v>
      </c>
      <c r="W316" s="1">
        <f t="shared" si="583"/>
        <v>2.2967334266237024E-2</v>
      </c>
      <c r="X316" s="1">
        <f t="shared" si="583"/>
        <v>4.6044067642297508E-2</v>
      </c>
      <c r="Y316" s="1">
        <f t="shared" si="583"/>
        <v>6.6842779138971103E-2</v>
      </c>
      <c r="Z316" s="1">
        <f t="shared" si="583"/>
        <v>0</v>
      </c>
      <c r="AA316" s="1">
        <f t="shared" si="583"/>
        <v>0.61505892705508958</v>
      </c>
      <c r="AB316" s="1">
        <f t="shared" si="583"/>
        <v>0.32808923264582052</v>
      </c>
      <c r="AC316" s="1">
        <f t="shared" si="583"/>
        <v>0.89947263195486304</v>
      </c>
      <c r="AD316" s="1">
        <f t="shared" si="583"/>
        <v>0.26805365892276523</v>
      </c>
      <c r="AE316" s="1">
        <f t="shared" si="583"/>
        <v>7.2639528054964084E-2</v>
      </c>
      <c r="AF316" s="1">
        <f t="shared" si="583"/>
        <v>0.83866685573352917</v>
      </c>
      <c r="AG316" s="1">
        <f t="shared" si="583"/>
        <v>0.21868306424069481</v>
      </c>
      <c r="AH316" s="1">
        <f t="shared" si="583"/>
        <v>5.3740045121934324E-2</v>
      </c>
      <c r="AI316" s="1">
        <f t="shared" si="583"/>
        <v>1.9328963910337511</v>
      </c>
      <c r="AJ316" s="1">
        <f t="shared" ref="AJ316:AO316" si="584">AJ311*AJ85/AJ80</f>
        <v>1.2151109225616474E-2</v>
      </c>
      <c r="AK316" s="1">
        <f t="shared" si="584"/>
        <v>7.0803967465890155E-2</v>
      </c>
      <c r="AL316" s="1">
        <f t="shared" si="584"/>
        <v>0</v>
      </c>
      <c r="AM316" s="1">
        <f t="shared" si="584"/>
        <v>9.4412635034743161E-2</v>
      </c>
      <c r="AN316" s="1">
        <f t="shared" si="584"/>
        <v>0.12958530779348554</v>
      </c>
      <c r="AO316" s="1">
        <f t="shared" si="584"/>
        <v>4.3347112453545278E-2</v>
      </c>
    </row>
    <row r="317" spans="2:41" x14ac:dyDescent="0.25">
      <c r="C317" t="s">
        <v>51</v>
      </c>
      <c r="E317" s="1">
        <f>E311*E86/E80</f>
        <v>3.5590806845612673E-2</v>
      </c>
      <c r="F317" s="1">
        <f t="shared" ref="F317:AI317" si="585">F311*F86/F80</f>
        <v>0.44145570570049264</v>
      </c>
      <c r="G317" s="1">
        <f t="shared" si="585"/>
        <v>1.525247572196063E-2</v>
      </c>
      <c r="H317" s="1">
        <f t="shared" si="585"/>
        <v>0</v>
      </c>
      <c r="I317" s="1">
        <f t="shared" si="585"/>
        <v>0</v>
      </c>
      <c r="J317" s="1">
        <f t="shared" si="585"/>
        <v>0</v>
      </c>
      <c r="K317" s="1">
        <f t="shared" si="585"/>
        <v>0.60560737168745005</v>
      </c>
      <c r="L317" s="1">
        <f t="shared" si="585"/>
        <v>7.2023108938245465E-3</v>
      </c>
      <c r="M317" s="1">
        <f t="shared" si="585"/>
        <v>1.0077228807197746E-3</v>
      </c>
      <c r="N317" s="1">
        <f t="shared" si="585"/>
        <v>0.74117038787382461</v>
      </c>
      <c r="O317" s="1">
        <f t="shared" si="585"/>
        <v>0</v>
      </c>
      <c r="P317" s="1">
        <f t="shared" si="585"/>
        <v>1.5946105010666356</v>
      </c>
      <c r="Q317" s="1">
        <f t="shared" si="585"/>
        <v>4.1406440623034543E-2</v>
      </c>
      <c r="R317" s="1">
        <f t="shared" si="585"/>
        <v>1.3717037613333028E-2</v>
      </c>
      <c r="S317" s="1">
        <f t="shared" si="585"/>
        <v>1.9740893514590747E-2</v>
      </c>
      <c r="T317" s="1">
        <f t="shared" si="585"/>
        <v>1.4368577634671479E-2</v>
      </c>
      <c r="U317" s="1">
        <f t="shared" si="585"/>
        <v>1.0288783951599243E-3</v>
      </c>
      <c r="V317" s="1">
        <f t="shared" si="585"/>
        <v>1.9383241625049816</v>
      </c>
      <c r="W317" s="1">
        <f t="shared" si="585"/>
        <v>0</v>
      </c>
      <c r="X317" s="1">
        <f t="shared" si="585"/>
        <v>2.8958740336720946E-2</v>
      </c>
      <c r="Y317" s="1">
        <f t="shared" si="585"/>
        <v>2.8891232515889319E-3</v>
      </c>
      <c r="Z317" s="1">
        <f t="shared" si="585"/>
        <v>1.0521671649625424E-2</v>
      </c>
      <c r="AA317" s="1">
        <f t="shared" si="585"/>
        <v>0.1061054685477047</v>
      </c>
      <c r="AB317" s="1">
        <f t="shared" si="585"/>
        <v>8.2533940829133071E-3</v>
      </c>
      <c r="AC317" s="1">
        <f t="shared" si="585"/>
        <v>9.0502958843015971E-2</v>
      </c>
      <c r="AD317" s="1">
        <f t="shared" si="585"/>
        <v>4.9686975012488574E-2</v>
      </c>
      <c r="AE317" s="1">
        <f t="shared" si="585"/>
        <v>2.0217547842501776E-2</v>
      </c>
      <c r="AF317" s="1">
        <f t="shared" si="585"/>
        <v>7.2023015292405788E-3</v>
      </c>
      <c r="AG317" s="1">
        <f t="shared" si="585"/>
        <v>0.10428208490669275</v>
      </c>
      <c r="AH317" s="1">
        <f t="shared" si="585"/>
        <v>1.8304174071452337E-2</v>
      </c>
      <c r="AI317" s="1">
        <f t="shared" si="585"/>
        <v>0</v>
      </c>
      <c r="AJ317" s="1">
        <f t="shared" ref="AJ317:AO317" si="586">AJ311*AJ86/AJ80</f>
        <v>2.2773133340353673E-2</v>
      </c>
      <c r="AK317" s="1">
        <f t="shared" si="586"/>
        <v>0</v>
      </c>
      <c r="AL317" s="1">
        <f t="shared" si="586"/>
        <v>0</v>
      </c>
      <c r="AM317" s="1">
        <f t="shared" si="586"/>
        <v>6.3234325128107812E-3</v>
      </c>
      <c r="AN317" s="1">
        <f t="shared" si="586"/>
        <v>6.3909424684635641E-3</v>
      </c>
      <c r="AO317" s="1">
        <f t="shared" si="586"/>
        <v>1.242160680692677E-2</v>
      </c>
    </row>
    <row r="318" spans="2:41" x14ac:dyDescent="0.25">
      <c r="C318" t="s">
        <v>53</v>
      </c>
      <c r="E318" s="1">
        <f>E311*E87/E80</f>
        <v>0.55044226895641923</v>
      </c>
      <c r="F318" s="1">
        <f t="shared" ref="F318:AI318" si="587">F311*F87/F80</f>
        <v>1.1739715613845151E-2</v>
      </c>
      <c r="G318" s="1">
        <f t="shared" si="587"/>
        <v>3.4929877028988865E-2</v>
      </c>
      <c r="H318" s="1">
        <f t="shared" si="587"/>
        <v>5.1719665670499897E-2</v>
      </c>
      <c r="I318" s="1">
        <f t="shared" si="587"/>
        <v>8.5964153703333643E-2</v>
      </c>
      <c r="J318" s="1">
        <f t="shared" si="587"/>
        <v>1.7687114963844026E-2</v>
      </c>
      <c r="K318" s="1">
        <f t="shared" si="587"/>
        <v>0.12976104227791377</v>
      </c>
      <c r="L318" s="1">
        <f t="shared" si="587"/>
        <v>1.6548530911951884E-2</v>
      </c>
      <c r="M318" s="1">
        <f t="shared" si="587"/>
        <v>0</v>
      </c>
      <c r="N318" s="1">
        <f t="shared" si="587"/>
        <v>0.27004257755740685</v>
      </c>
      <c r="O318" s="1">
        <f t="shared" si="587"/>
        <v>0</v>
      </c>
      <c r="P318" s="1">
        <f t="shared" si="587"/>
        <v>0.22049407599858523</v>
      </c>
      <c r="Q318" s="1">
        <f t="shared" si="587"/>
        <v>3.4433636723813783E-2</v>
      </c>
      <c r="R318" s="1">
        <f t="shared" si="587"/>
        <v>0</v>
      </c>
      <c r="S318" s="1">
        <f t="shared" si="587"/>
        <v>1.5459334444850171E-3</v>
      </c>
      <c r="T318" s="1">
        <f t="shared" si="587"/>
        <v>2.7756459019761441E-3</v>
      </c>
      <c r="U318" s="1">
        <f t="shared" si="587"/>
        <v>0</v>
      </c>
      <c r="V318" s="1">
        <f t="shared" si="587"/>
        <v>0.25271043771711049</v>
      </c>
      <c r="W318" s="1">
        <f t="shared" si="587"/>
        <v>0</v>
      </c>
      <c r="X318" s="1">
        <f t="shared" si="587"/>
        <v>0</v>
      </c>
      <c r="Y318" s="1">
        <f t="shared" si="587"/>
        <v>0</v>
      </c>
      <c r="Z318" s="1">
        <f t="shared" si="587"/>
        <v>0</v>
      </c>
      <c r="AA318" s="1">
        <f t="shared" si="587"/>
        <v>4.3142588179768952E-2</v>
      </c>
      <c r="AB318" s="1">
        <f t="shared" si="587"/>
        <v>0</v>
      </c>
      <c r="AC318" s="1">
        <f t="shared" si="587"/>
        <v>2.2101952136922835E-2</v>
      </c>
      <c r="AD318" s="1">
        <f t="shared" si="587"/>
        <v>0.21963653920907814</v>
      </c>
      <c r="AE318" s="1">
        <f t="shared" si="587"/>
        <v>6.6639051669114061E-4</v>
      </c>
      <c r="AF318" s="1">
        <f t="shared" si="587"/>
        <v>0</v>
      </c>
      <c r="AG318" s="1">
        <f t="shared" si="587"/>
        <v>0</v>
      </c>
      <c r="AH318" s="1">
        <f t="shared" si="587"/>
        <v>2.221301722303802E-4</v>
      </c>
      <c r="AI318" s="1">
        <f t="shared" si="587"/>
        <v>0</v>
      </c>
      <c r="AJ318" s="1">
        <f t="shared" ref="AJ318:AO318" si="588">AJ311*AJ87/AJ80</f>
        <v>4.4320285886052774E-2</v>
      </c>
      <c r="AK318" s="1">
        <f t="shared" si="588"/>
        <v>0</v>
      </c>
      <c r="AL318" s="1">
        <f t="shared" si="588"/>
        <v>0</v>
      </c>
      <c r="AM318" s="1">
        <f t="shared" si="588"/>
        <v>0</v>
      </c>
      <c r="AN318" s="1">
        <f t="shared" si="588"/>
        <v>0</v>
      </c>
      <c r="AO318" s="1">
        <f t="shared" si="588"/>
        <v>4.0505973391670473E-3</v>
      </c>
    </row>
    <row r="319" spans="2:41" x14ac:dyDescent="0.25">
      <c r="C319" t="s">
        <v>43</v>
      </c>
      <c r="E319" s="1">
        <f>E311*E88/E80</f>
        <v>0</v>
      </c>
      <c r="F319" s="1">
        <f t="shared" ref="F319:AI319" si="589">F311*F88/F80</f>
        <v>0</v>
      </c>
      <c r="G319" s="1">
        <f t="shared" si="589"/>
        <v>0</v>
      </c>
      <c r="H319" s="1">
        <f t="shared" si="589"/>
        <v>0</v>
      </c>
      <c r="I319" s="1">
        <f t="shared" si="589"/>
        <v>0</v>
      </c>
      <c r="J319" s="1">
        <f t="shared" si="589"/>
        <v>0</v>
      </c>
      <c r="K319" s="1">
        <f t="shared" si="589"/>
        <v>0</v>
      </c>
      <c r="L319" s="1">
        <f t="shared" si="589"/>
        <v>0</v>
      </c>
      <c r="M319" s="1">
        <f t="shared" si="589"/>
        <v>0</v>
      </c>
      <c r="N319" s="1">
        <f t="shared" si="589"/>
        <v>0</v>
      </c>
      <c r="O319" s="1">
        <f t="shared" si="589"/>
        <v>0</v>
      </c>
      <c r="P319" s="1">
        <f t="shared" si="589"/>
        <v>0</v>
      </c>
      <c r="Q319" s="1">
        <f t="shared" si="589"/>
        <v>0</v>
      </c>
      <c r="R319" s="1">
        <f t="shared" si="589"/>
        <v>0</v>
      </c>
      <c r="S319" s="1">
        <f t="shared" si="589"/>
        <v>0</v>
      </c>
      <c r="T319" s="1">
        <f t="shared" si="589"/>
        <v>0</v>
      </c>
      <c r="U319" s="1">
        <f t="shared" si="589"/>
        <v>0</v>
      </c>
      <c r="V319" s="1">
        <f t="shared" si="589"/>
        <v>0</v>
      </c>
      <c r="W319" s="1">
        <f t="shared" si="589"/>
        <v>0</v>
      </c>
      <c r="X319" s="1">
        <f t="shared" si="589"/>
        <v>0</v>
      </c>
      <c r="Y319" s="1">
        <f t="shared" si="589"/>
        <v>0</v>
      </c>
      <c r="Z319" s="1">
        <f t="shared" si="589"/>
        <v>0</v>
      </c>
      <c r="AA319" s="1">
        <f t="shared" si="589"/>
        <v>0</v>
      </c>
      <c r="AB319" s="1">
        <f t="shared" si="589"/>
        <v>0</v>
      </c>
      <c r="AC319" s="1">
        <f t="shared" si="589"/>
        <v>0.88648819784561284</v>
      </c>
      <c r="AD319" s="1">
        <f t="shared" si="589"/>
        <v>0</v>
      </c>
      <c r="AE319" s="1">
        <f t="shared" si="589"/>
        <v>0</v>
      </c>
      <c r="AF319" s="1">
        <f t="shared" si="589"/>
        <v>0</v>
      </c>
      <c r="AG319" s="1">
        <f t="shared" si="589"/>
        <v>0</v>
      </c>
      <c r="AH319" s="1">
        <f t="shared" si="589"/>
        <v>0.12956019958052217</v>
      </c>
      <c r="AI319" s="1">
        <f t="shared" si="589"/>
        <v>0</v>
      </c>
      <c r="AJ319" s="1">
        <f t="shared" ref="AJ319:AO319" si="590">AJ311*AJ88/AJ80</f>
        <v>1.1075008224839237E-2</v>
      </c>
      <c r="AK319" s="1">
        <f t="shared" si="590"/>
        <v>0</v>
      </c>
      <c r="AL319" s="1">
        <f t="shared" si="590"/>
        <v>0</v>
      </c>
      <c r="AM319" s="1">
        <f t="shared" si="590"/>
        <v>0</v>
      </c>
      <c r="AN319" s="1">
        <f t="shared" si="590"/>
        <v>0</v>
      </c>
      <c r="AO319" s="1">
        <f t="shared" si="590"/>
        <v>0</v>
      </c>
    </row>
    <row r="320" spans="2:41" x14ac:dyDescent="0.25">
      <c r="B320" t="s">
        <v>66</v>
      </c>
      <c r="C320" s="36" t="s">
        <v>162</v>
      </c>
      <c r="E320" s="129">
        <f>E89*'Breakdown of cons by bldg type'!C29</f>
        <v>26.368959928206085</v>
      </c>
      <c r="F320" s="129">
        <f>F89*'Breakdown of cons by bldg type'!D29</f>
        <v>52.068020405364457</v>
      </c>
      <c r="G320" s="129">
        <f>G89*'Breakdown of cons by bldg type'!E29</f>
        <v>5.6967515506488597</v>
      </c>
      <c r="H320" s="129">
        <f>H89*'Breakdown of cons by bldg type'!F29</f>
        <v>33.379568344648703</v>
      </c>
      <c r="I320" s="129">
        <f>I89*'Breakdown of cons by bldg type'!G29</f>
        <v>1.0537534588491939</v>
      </c>
      <c r="J320" s="129">
        <f>J89*'Breakdown of cons by bldg type'!H29</f>
        <v>32.290459645550243</v>
      </c>
      <c r="K320" s="129">
        <f>K89*'Breakdown of cons by bldg type'!I29</f>
        <v>291.69880459636761</v>
      </c>
      <c r="L320" s="129">
        <f>L89*'Breakdown of cons by bldg type'!J29</f>
        <v>18.317339479419811</v>
      </c>
      <c r="M320" s="129">
        <f>M89*'Breakdown of cons by bldg type'!K29</f>
        <v>3.8231882073802832</v>
      </c>
      <c r="N320" s="129">
        <f>N89*'Breakdown of cons by bldg type'!L29</f>
        <v>44.562219296220107</v>
      </c>
      <c r="O320" s="129">
        <f>O89*'Breakdown of cons by bldg type'!M29</f>
        <v>30.770420987822263</v>
      </c>
      <c r="P320" s="129">
        <f>P89*'Breakdown of cons by bldg type'!N29</f>
        <v>208.74393801375683</v>
      </c>
      <c r="Q320" s="129">
        <f>Q89*'Breakdown of cons by bldg type'!O29</f>
        <v>8.1619072076420327</v>
      </c>
      <c r="R320" s="129">
        <f>R89*'Breakdown of cons by bldg type'!P29</f>
        <v>4.1353251450946207</v>
      </c>
      <c r="S320" s="129">
        <f>S89*'Breakdown of cons by bldg type'!Q29</f>
        <v>32.134990047770387</v>
      </c>
      <c r="T320" s="129">
        <f>T89*'Breakdown of cons by bldg type'!R29</f>
        <v>15.671455078167989</v>
      </c>
      <c r="U320" s="129">
        <f>U89*'Breakdown of cons by bldg type'!S29</f>
        <v>3.0308080542285012</v>
      </c>
      <c r="V320" s="129">
        <f>V89*'Breakdown of cons by bldg type'!T29</f>
        <v>119.09408637088988</v>
      </c>
      <c r="W320" s="129">
        <f>W89*'Breakdown of cons by bldg type'!U29</f>
        <v>4.922266176565862</v>
      </c>
      <c r="X320" s="129">
        <f>X89*'Breakdown of cons by bldg type'!V29</f>
        <v>4.4239244213966007</v>
      </c>
      <c r="Y320" s="129">
        <f>Y89*'Breakdown of cons by bldg type'!W29</f>
        <v>5.917377008979253</v>
      </c>
      <c r="Z320" s="129">
        <f>Z89*'Breakdown of cons by bldg type'!X29</f>
        <v>7.9842036275326739E-2</v>
      </c>
      <c r="AA320" s="129">
        <f>AA89*'Breakdown of cons by bldg type'!Y29</f>
        <v>103.82173115406465</v>
      </c>
      <c r="AB320" s="129">
        <f>AB89*'Breakdown of cons by bldg type'!Z29</f>
        <v>17.164835327040855</v>
      </c>
      <c r="AC320" s="129">
        <f>AC89*'Breakdown of cons by bldg type'!AA29</f>
        <v>70.934443520370451</v>
      </c>
      <c r="AD320" s="129">
        <f>AD89*'Breakdown of cons by bldg type'!AB29</f>
        <v>8.3095591947770586</v>
      </c>
      <c r="AE320" s="129">
        <f>AE89*'Breakdown of cons by bldg type'!AC29</f>
        <v>14.560443485787246</v>
      </c>
      <c r="AF320" s="129">
        <f>AF89*'Breakdown of cons by bldg type'!AD29</f>
        <v>45.123835535830558</v>
      </c>
      <c r="AG320" s="129">
        <f>AG89*'Breakdown of cons by bldg type'!AE29</f>
        <v>3.692308929869041</v>
      </c>
      <c r="AH320" s="129">
        <f>AH89*'Breakdown of cons by bldg type'!AF29</f>
        <v>24.239766770040109</v>
      </c>
      <c r="AI320" s="129">
        <f>AI89*'Breakdown of cons by bldg type'!AG29</f>
        <v>108.91905480381841</v>
      </c>
      <c r="AJ320" s="129">
        <f>AJ89*'Breakdown of cons by bldg type'!AH29</f>
        <v>0.51031513048813815</v>
      </c>
      <c r="AK320" s="129">
        <f>AK89*'Breakdown of cons by bldg type'!AI29</f>
        <v>2.5985524860821485</v>
      </c>
      <c r="AL320" s="129">
        <f>AL89*'Breakdown of cons by bldg type'!AJ29</f>
        <v>4.882055593539639E-3</v>
      </c>
      <c r="AM320" s="129">
        <f>AM89*'Breakdown of cons by bldg type'!AK29</f>
        <v>1.4545752595379933</v>
      </c>
      <c r="AN320" s="129">
        <f>AN89*'Breakdown of cons by bldg type'!AL29</f>
        <v>7.0837199615389901</v>
      </c>
      <c r="AO320" s="129">
        <f>AO89*'Breakdown of cons by bldg type'!AM29</f>
        <v>0.63288523238606698</v>
      </c>
    </row>
    <row r="321" spans="1:41" x14ac:dyDescent="0.25">
      <c r="C321" t="s">
        <v>63</v>
      </c>
      <c r="E321" s="1">
        <f>E320*E90/E89</f>
        <v>1.0610067942961574</v>
      </c>
      <c r="F321" s="1">
        <f t="shared" ref="F321:AI321" si="591">F320*F90/F89</f>
        <v>1.5213716075582343E-2</v>
      </c>
      <c r="G321" s="1">
        <f t="shared" si="591"/>
        <v>0.1185390698424684</v>
      </c>
      <c r="H321" s="1">
        <f t="shared" si="591"/>
        <v>4.6040861843087795</v>
      </c>
      <c r="I321" s="1">
        <f t="shared" si="591"/>
        <v>6.605701658680635E-2</v>
      </c>
      <c r="J321" s="1">
        <f t="shared" si="591"/>
        <v>0.57942285206854338</v>
      </c>
      <c r="K321" s="1">
        <f t="shared" si="591"/>
        <v>0</v>
      </c>
      <c r="L321" s="1">
        <f t="shared" si="591"/>
        <v>0.41250120612053187</v>
      </c>
      <c r="M321" s="1">
        <f t="shared" si="591"/>
        <v>0.22692524849675133</v>
      </c>
      <c r="N321" s="1">
        <f t="shared" si="591"/>
        <v>1.0118288505453572</v>
      </c>
      <c r="O321" s="1">
        <f t="shared" si="591"/>
        <v>1.0968656089851871</v>
      </c>
      <c r="P321" s="1">
        <f t="shared" si="591"/>
        <v>7.5975463202820155</v>
      </c>
      <c r="Q321" s="1">
        <f t="shared" si="591"/>
        <v>0</v>
      </c>
      <c r="R321" s="1">
        <f t="shared" si="591"/>
        <v>3.3632477526639136E-2</v>
      </c>
      <c r="S321" s="1">
        <f t="shared" si="591"/>
        <v>1.6815558792250258</v>
      </c>
      <c r="T321" s="1">
        <f t="shared" si="591"/>
        <v>0.15412334484932996</v>
      </c>
      <c r="U321" s="1">
        <f t="shared" si="591"/>
        <v>0</v>
      </c>
      <c r="V321" s="1">
        <f t="shared" si="591"/>
        <v>0</v>
      </c>
      <c r="W321" s="1">
        <f t="shared" si="591"/>
        <v>0.42091954065582277</v>
      </c>
      <c r="X321" s="1">
        <f t="shared" si="591"/>
        <v>0</v>
      </c>
      <c r="Y321" s="1">
        <f t="shared" si="591"/>
        <v>1.0824558078551894</v>
      </c>
      <c r="Z321" s="1">
        <f t="shared" si="591"/>
        <v>0</v>
      </c>
      <c r="AA321" s="1">
        <f t="shared" si="591"/>
        <v>0.12292877978375305</v>
      </c>
      <c r="AB321" s="1">
        <f t="shared" si="591"/>
        <v>0.40899638638698477</v>
      </c>
      <c r="AC321" s="1">
        <f t="shared" si="591"/>
        <v>2.4831373832067989</v>
      </c>
      <c r="AD321" s="1">
        <f t="shared" si="591"/>
        <v>0</v>
      </c>
      <c r="AE321" s="1">
        <f t="shared" si="591"/>
        <v>0</v>
      </c>
      <c r="AF321" s="1">
        <f t="shared" si="591"/>
        <v>0.53510025134410821</v>
      </c>
      <c r="AG321" s="1">
        <f t="shared" si="591"/>
        <v>0</v>
      </c>
      <c r="AH321" s="1">
        <f t="shared" si="591"/>
        <v>0.21567005832969754</v>
      </c>
      <c r="AI321" s="1">
        <f t="shared" si="591"/>
        <v>0.62453811941840598</v>
      </c>
      <c r="AJ321" s="1">
        <f t="shared" ref="AJ321:AO321" si="592">AJ320*AJ90/AJ89</f>
        <v>0.1626516395257428</v>
      </c>
      <c r="AK321" s="1">
        <f t="shared" si="592"/>
        <v>0</v>
      </c>
      <c r="AL321" s="1">
        <f t="shared" si="592"/>
        <v>0</v>
      </c>
      <c r="AM321" s="1">
        <f t="shared" si="592"/>
        <v>0.14791458084887346</v>
      </c>
      <c r="AN321" s="1">
        <f t="shared" si="592"/>
        <v>0.20594061606804623</v>
      </c>
      <c r="AO321" s="1">
        <f t="shared" si="592"/>
        <v>6.5530563077652385E-2</v>
      </c>
    </row>
    <row r="322" spans="1:41" x14ac:dyDescent="0.25">
      <c r="C322" t="s">
        <v>67</v>
      </c>
      <c r="E322" s="1">
        <f>E320*E91/E89</f>
        <v>10.330699769427218</v>
      </c>
      <c r="F322" s="1">
        <f t="shared" ref="F322:AI322" si="593">F320*F91/F89</f>
        <v>1.4012943453080089</v>
      </c>
      <c r="G322" s="1">
        <f t="shared" si="593"/>
        <v>1.6042208593008198</v>
      </c>
      <c r="H322" s="1">
        <f t="shared" si="593"/>
        <v>1.3524516799651984</v>
      </c>
      <c r="I322" s="1">
        <f t="shared" si="593"/>
        <v>0</v>
      </c>
      <c r="J322" s="1">
        <f t="shared" si="593"/>
        <v>6.1132620064152645</v>
      </c>
      <c r="K322" s="1">
        <f t="shared" si="593"/>
        <v>46.145186320081976</v>
      </c>
      <c r="L322" s="1">
        <f t="shared" si="593"/>
        <v>11.788883750173717</v>
      </c>
      <c r="M322" s="1">
        <f t="shared" si="593"/>
        <v>1.7492996177335534</v>
      </c>
      <c r="N322" s="1">
        <f t="shared" si="593"/>
        <v>0</v>
      </c>
      <c r="O322" s="1">
        <f t="shared" si="593"/>
        <v>15.789788709967231</v>
      </c>
      <c r="P322" s="1">
        <f t="shared" si="593"/>
        <v>16.891988555540642</v>
      </c>
      <c r="Q322" s="1">
        <f t="shared" si="593"/>
        <v>0</v>
      </c>
      <c r="R322" s="1">
        <f t="shared" si="593"/>
        <v>0.57860990653306243</v>
      </c>
      <c r="S322" s="1">
        <f t="shared" si="593"/>
        <v>3.0668146731574444</v>
      </c>
      <c r="T322" s="1">
        <f t="shared" si="593"/>
        <v>0</v>
      </c>
      <c r="U322" s="1">
        <f t="shared" si="593"/>
        <v>0.60325450338145514</v>
      </c>
      <c r="V322" s="1">
        <f t="shared" si="593"/>
        <v>1.0070507225797145</v>
      </c>
      <c r="W322" s="1">
        <f t="shared" si="593"/>
        <v>2.6717409248944421</v>
      </c>
      <c r="X322" s="1">
        <f t="shared" si="593"/>
        <v>0.39379050713847075</v>
      </c>
      <c r="Y322" s="1">
        <f t="shared" si="593"/>
        <v>2.0933650185524861</v>
      </c>
      <c r="Z322" s="1">
        <f t="shared" si="593"/>
        <v>0</v>
      </c>
      <c r="AA322" s="1">
        <f t="shared" si="593"/>
        <v>7.252150576377578</v>
      </c>
      <c r="AB322" s="1">
        <f t="shared" si="593"/>
        <v>3.5138571627119362</v>
      </c>
      <c r="AC322" s="1">
        <f t="shared" si="593"/>
        <v>12.282970170500654</v>
      </c>
      <c r="AD322" s="1">
        <f t="shared" si="593"/>
        <v>0.1522945440045447</v>
      </c>
      <c r="AE322" s="1">
        <f t="shared" si="593"/>
        <v>2.6414695958029148</v>
      </c>
      <c r="AF322" s="1">
        <f t="shared" si="593"/>
        <v>20.399914958690562</v>
      </c>
      <c r="AG322" s="1">
        <f t="shared" si="593"/>
        <v>0.4770746872631535</v>
      </c>
      <c r="AH322" s="1">
        <f t="shared" si="593"/>
        <v>3.5020143842760096</v>
      </c>
      <c r="AI322" s="1">
        <f t="shared" si="593"/>
        <v>5.7969787305103679</v>
      </c>
      <c r="AJ322" s="1">
        <f t="shared" ref="AJ322:AO322" si="594">AJ320*AJ91/AJ89</f>
        <v>0</v>
      </c>
      <c r="AK322" s="1">
        <f t="shared" si="594"/>
        <v>0.7643950303169692</v>
      </c>
      <c r="AL322" s="1">
        <f t="shared" si="594"/>
        <v>0</v>
      </c>
      <c r="AM322" s="1">
        <f t="shared" si="594"/>
        <v>0.16667014394395951</v>
      </c>
      <c r="AN322" s="1">
        <f t="shared" si="594"/>
        <v>1.1737247934989294</v>
      </c>
      <c r="AO322" s="1">
        <f t="shared" si="594"/>
        <v>2.4159525452427159E-2</v>
      </c>
    </row>
    <row r="323" spans="1:41" x14ac:dyDescent="0.25">
      <c r="C323" t="s">
        <v>52</v>
      </c>
      <c r="E323" s="1">
        <f>E320*E92/E89</f>
        <v>2.9078079363804847</v>
      </c>
      <c r="F323" s="1">
        <f t="shared" ref="F323:AI323" si="595">F320*F92/F89</f>
        <v>9.050832655978688</v>
      </c>
      <c r="G323" s="1">
        <f t="shared" si="595"/>
        <v>2.0106249686210691</v>
      </c>
      <c r="H323" s="1">
        <f t="shared" si="595"/>
        <v>3.8676534333941905</v>
      </c>
      <c r="I323" s="1">
        <f t="shared" si="595"/>
        <v>0.59629741554081073</v>
      </c>
      <c r="J323" s="1">
        <f t="shared" si="595"/>
        <v>5.0178676403435043</v>
      </c>
      <c r="K323" s="1">
        <f t="shared" si="595"/>
        <v>20.55127112747472</v>
      </c>
      <c r="L323" s="1">
        <f t="shared" si="595"/>
        <v>2.2523494986885928</v>
      </c>
      <c r="M323" s="1">
        <f t="shared" si="595"/>
        <v>1.1005484249534159</v>
      </c>
      <c r="N323" s="1">
        <f t="shared" si="595"/>
        <v>15.539912210580249</v>
      </c>
      <c r="O323" s="1">
        <f t="shared" si="595"/>
        <v>9.1299361817227371</v>
      </c>
      <c r="P323" s="1">
        <f t="shared" si="595"/>
        <v>46.904093023729601</v>
      </c>
      <c r="Q323" s="1">
        <f t="shared" si="595"/>
        <v>4.1120822338367811</v>
      </c>
      <c r="R323" s="1">
        <f t="shared" si="595"/>
        <v>0.85729888980026592</v>
      </c>
      <c r="S323" s="1">
        <f t="shared" si="595"/>
        <v>2.7178224427125759</v>
      </c>
      <c r="T323" s="1">
        <f t="shared" si="595"/>
        <v>2.9919839797322916</v>
      </c>
      <c r="U323" s="1">
        <f t="shared" si="595"/>
        <v>7.1245455437556102E-2</v>
      </c>
      <c r="V323" s="1">
        <f t="shared" si="595"/>
        <v>13.917156316876703</v>
      </c>
      <c r="W323" s="1">
        <f t="shared" si="595"/>
        <v>0.55143338892538329</v>
      </c>
      <c r="X323" s="1">
        <f t="shared" si="595"/>
        <v>0.76975218855058947</v>
      </c>
      <c r="Y323" s="1">
        <f t="shared" si="595"/>
        <v>0.61572399544465883</v>
      </c>
      <c r="Z323" s="1">
        <f t="shared" si="595"/>
        <v>7.9842036275326739E-2</v>
      </c>
      <c r="AA323" s="1">
        <f t="shared" si="595"/>
        <v>9.8073705128673652</v>
      </c>
      <c r="AB323" s="1">
        <f t="shared" si="595"/>
        <v>9.9592436597105056</v>
      </c>
      <c r="AC323" s="1">
        <f t="shared" si="595"/>
        <v>11.206594095966832</v>
      </c>
      <c r="AD323" s="1">
        <f t="shared" si="595"/>
        <v>2.9567905430266537</v>
      </c>
      <c r="AE323" s="1">
        <f t="shared" si="595"/>
        <v>1.721303450466944</v>
      </c>
      <c r="AF323" s="1">
        <f t="shared" si="595"/>
        <v>16.153210508399006</v>
      </c>
      <c r="AG323" s="1">
        <f t="shared" si="595"/>
        <v>0.51652135719893144</v>
      </c>
      <c r="AH323" s="1">
        <f t="shared" si="595"/>
        <v>3.4474108292462389</v>
      </c>
      <c r="AI323" s="1">
        <f t="shared" si="595"/>
        <v>25.106508474632811</v>
      </c>
      <c r="AJ323" s="1">
        <f t="shared" ref="AJ323:AO323" si="596">AJ320*AJ92/AJ89</f>
        <v>0.21986876352385037</v>
      </c>
      <c r="AK323" s="1">
        <f t="shared" si="596"/>
        <v>4.0325856709972255E-2</v>
      </c>
      <c r="AL323" s="1">
        <f t="shared" si="596"/>
        <v>4.882055593539639E-3</v>
      </c>
      <c r="AM323" s="1">
        <f t="shared" si="596"/>
        <v>0.22094925312841812</v>
      </c>
      <c r="AN323" s="1">
        <f t="shared" si="596"/>
        <v>0.4824593323712662</v>
      </c>
      <c r="AO323" s="1">
        <f t="shared" si="596"/>
        <v>7.4689388950481134E-2</v>
      </c>
    </row>
    <row r="324" spans="1:41" x14ac:dyDescent="0.25">
      <c r="C324" t="s">
        <v>76</v>
      </c>
      <c r="E324" s="1">
        <f>E320*E93/E89</f>
        <v>8.2945580445991052</v>
      </c>
      <c r="F324" s="1">
        <f t="shared" ref="F324:AI324" si="597">F320*F93/F89</f>
        <v>28.432404512974042</v>
      </c>
      <c r="G324" s="1">
        <f t="shared" si="597"/>
        <v>0.79157715875320855</v>
      </c>
      <c r="H324" s="1">
        <f t="shared" si="597"/>
        <v>7.5135198211265299</v>
      </c>
      <c r="I324" s="1">
        <f t="shared" si="597"/>
        <v>2.1564842356917389E-3</v>
      </c>
      <c r="J324" s="1">
        <f t="shared" si="597"/>
        <v>19.76783596913857</v>
      </c>
      <c r="K324" s="1">
        <f t="shared" si="597"/>
        <v>114.14479158141035</v>
      </c>
      <c r="L324" s="1">
        <f t="shared" si="597"/>
        <v>3.0631764864977216</v>
      </c>
      <c r="M324" s="1">
        <f t="shared" si="597"/>
        <v>0.34343739623551983</v>
      </c>
      <c r="N324" s="1">
        <f t="shared" si="597"/>
        <v>11.943361664940685</v>
      </c>
      <c r="O324" s="1">
        <f t="shared" si="597"/>
        <v>0.34472676149614906</v>
      </c>
      <c r="P324" s="1">
        <f t="shared" si="597"/>
        <v>92.388697797536508</v>
      </c>
      <c r="Q324" s="1">
        <f t="shared" si="597"/>
        <v>1.3530643121824912</v>
      </c>
      <c r="R324" s="1">
        <f t="shared" si="597"/>
        <v>1.483411402069944</v>
      </c>
      <c r="S324" s="1">
        <f t="shared" si="597"/>
        <v>23.337385030545406</v>
      </c>
      <c r="T324" s="1">
        <f t="shared" si="597"/>
        <v>6.1204148647835792</v>
      </c>
      <c r="U324" s="1">
        <f t="shared" si="597"/>
        <v>0</v>
      </c>
      <c r="V324" s="1">
        <f t="shared" si="597"/>
        <v>98.608239304574624</v>
      </c>
      <c r="W324" s="1">
        <f t="shared" si="597"/>
        <v>0.38192546227933527</v>
      </c>
      <c r="X324" s="1">
        <f t="shared" si="597"/>
        <v>2.4707985262401437</v>
      </c>
      <c r="Y324" s="1">
        <f t="shared" si="597"/>
        <v>1.3435068297288808</v>
      </c>
      <c r="Z324" s="1">
        <f t="shared" si="597"/>
        <v>0</v>
      </c>
      <c r="AA324" s="1">
        <f t="shared" si="597"/>
        <v>82.50354152325427</v>
      </c>
      <c r="AB324" s="1">
        <f t="shared" si="597"/>
        <v>0.2676540148973785</v>
      </c>
      <c r="AC324" s="1">
        <f t="shared" si="597"/>
        <v>21.671474821954099</v>
      </c>
      <c r="AD324" s="1">
        <f t="shared" si="597"/>
        <v>2.5792099768639747</v>
      </c>
      <c r="AE324" s="1">
        <f t="shared" si="597"/>
        <v>9.3873530248032218</v>
      </c>
      <c r="AF324" s="1">
        <f t="shared" si="597"/>
        <v>0.32831431111732673</v>
      </c>
      <c r="AG324" s="1">
        <f t="shared" si="597"/>
        <v>0.24927608079017305</v>
      </c>
      <c r="AH324" s="1">
        <f t="shared" si="597"/>
        <v>12.138819417511547</v>
      </c>
      <c r="AI324" s="1">
        <f t="shared" si="597"/>
        <v>63.909118229605191</v>
      </c>
      <c r="AJ324" s="1">
        <f t="shared" ref="AJ324:AO324" si="598">AJ320*AJ93/AJ89</f>
        <v>0</v>
      </c>
      <c r="AK324" s="1">
        <f t="shared" si="598"/>
        <v>0</v>
      </c>
      <c r="AL324" s="1">
        <f t="shared" si="598"/>
        <v>0</v>
      </c>
      <c r="AM324" s="1">
        <f t="shared" si="598"/>
        <v>1.7979068762347582E-2</v>
      </c>
      <c r="AN324" s="1">
        <f t="shared" si="598"/>
        <v>0.81490129165340408</v>
      </c>
      <c r="AO324" s="1">
        <f t="shared" si="598"/>
        <v>0</v>
      </c>
    </row>
    <row r="325" spans="1:41" x14ac:dyDescent="0.25">
      <c r="C325" t="s">
        <v>75</v>
      </c>
      <c r="E325" s="1">
        <f>E320*E94/E89</f>
        <v>3.5746326704770959</v>
      </c>
      <c r="F325" s="1">
        <f t="shared" ref="F325:AI325" si="599">F320*F94/F89</f>
        <v>13.168383216033314</v>
      </c>
      <c r="G325" s="1">
        <f t="shared" si="599"/>
        <v>0.56305988254983008</v>
      </c>
      <c r="H325" s="1">
        <f t="shared" si="599"/>
        <v>15.532706971486192</v>
      </c>
      <c r="I325" s="1">
        <f t="shared" si="599"/>
        <v>0.38924118677492386</v>
      </c>
      <c r="J325" s="1">
        <f t="shared" si="599"/>
        <v>0.32463861715454967</v>
      </c>
      <c r="K325" s="1">
        <f t="shared" si="599"/>
        <v>107.95775966214377</v>
      </c>
      <c r="L325" s="1">
        <f t="shared" si="599"/>
        <v>0.80039968288630092</v>
      </c>
      <c r="M325" s="1">
        <f t="shared" si="599"/>
        <v>0.36616150977473683</v>
      </c>
      <c r="N325" s="1">
        <f t="shared" si="599"/>
        <v>15.559946605896467</v>
      </c>
      <c r="O325" s="1">
        <f t="shared" si="599"/>
        <v>4.361076768051265</v>
      </c>
      <c r="P325" s="1">
        <f t="shared" si="599"/>
        <v>44.483987048875193</v>
      </c>
      <c r="Q325" s="1">
        <f t="shared" si="599"/>
        <v>2.6967501172041719</v>
      </c>
      <c r="R325" s="1">
        <f t="shared" si="599"/>
        <v>1.0619163451814189</v>
      </c>
      <c r="S325" s="1">
        <f t="shared" si="599"/>
        <v>0</v>
      </c>
      <c r="T325" s="1">
        <f t="shared" si="599"/>
        <v>6.404945567804937</v>
      </c>
      <c r="U325" s="1">
        <f t="shared" si="599"/>
        <v>0</v>
      </c>
      <c r="V325" s="1">
        <f t="shared" si="599"/>
        <v>3.0875865238768303</v>
      </c>
      <c r="W325" s="1">
        <f t="shared" si="599"/>
        <v>4.0825164750339038E-2</v>
      </c>
      <c r="X325" s="1">
        <f t="shared" si="599"/>
        <v>0.77186295568235197</v>
      </c>
      <c r="Y325" s="1">
        <f t="shared" si="599"/>
        <v>0.44853477253741875</v>
      </c>
      <c r="Z325" s="1">
        <f t="shared" si="599"/>
        <v>0</v>
      </c>
      <c r="AA325" s="1">
        <f t="shared" si="599"/>
        <v>4.1133806663552397</v>
      </c>
      <c r="AB325" s="1">
        <f t="shared" si="599"/>
        <v>3.0150841033340505</v>
      </c>
      <c r="AC325" s="1">
        <f t="shared" si="599"/>
        <v>9.0600936344289575</v>
      </c>
      <c r="AD325" s="1">
        <f t="shared" si="599"/>
        <v>2.4665654594393951</v>
      </c>
      <c r="AE325" s="1">
        <f t="shared" si="599"/>
        <v>0.73167447595149215</v>
      </c>
      <c r="AF325" s="1">
        <f t="shared" si="599"/>
        <v>7.7072150158687016</v>
      </c>
      <c r="AG325" s="1">
        <f t="shared" si="599"/>
        <v>2.2099444379302828</v>
      </c>
      <c r="AH325" s="1">
        <f t="shared" si="599"/>
        <v>0.54130565512715301</v>
      </c>
      <c r="AI325" s="1">
        <f t="shared" si="599"/>
        <v>13.09155603677563</v>
      </c>
      <c r="AJ325" s="1">
        <f t="shared" ref="AJ325:AO325" si="600">AJ320*AJ94/AJ89</f>
        <v>0.11008793599936102</v>
      </c>
      <c r="AK325" s="1">
        <f t="shared" si="600"/>
        <v>0.64147728199444987</v>
      </c>
      <c r="AL325" s="1">
        <f t="shared" si="600"/>
        <v>0</v>
      </c>
      <c r="AM325" s="1">
        <f t="shared" si="600"/>
        <v>0.85536958839485266</v>
      </c>
      <c r="AN325" s="1">
        <f t="shared" si="600"/>
        <v>1.1740306935458849</v>
      </c>
      <c r="AO325" s="1">
        <f t="shared" si="600"/>
        <v>0.39272075950268792</v>
      </c>
    </row>
    <row r="326" spans="1:41" x14ac:dyDescent="0.25">
      <c r="C326" t="s">
        <v>68</v>
      </c>
      <c r="E326" s="1">
        <f>E320*E95/E89</f>
        <v>0.12613602181779138</v>
      </c>
      <c r="F326" s="1">
        <f t="shared" ref="F326:AI326" si="601">F320*F95/F89</f>
        <v>0</v>
      </c>
      <c r="G326" s="1">
        <f t="shared" si="601"/>
        <v>0.53754641670464542</v>
      </c>
      <c r="H326" s="1">
        <f t="shared" si="601"/>
        <v>0.50915025436781713</v>
      </c>
      <c r="I326" s="1">
        <f t="shared" si="601"/>
        <v>0</v>
      </c>
      <c r="J326" s="1">
        <f t="shared" si="601"/>
        <v>0</v>
      </c>
      <c r="K326" s="1">
        <f t="shared" si="601"/>
        <v>0</v>
      </c>
      <c r="L326" s="1">
        <f t="shared" si="601"/>
        <v>0</v>
      </c>
      <c r="M326" s="1">
        <f t="shared" si="601"/>
        <v>0</v>
      </c>
      <c r="N326" s="1">
        <f t="shared" si="601"/>
        <v>3.850189003033927E-2</v>
      </c>
      <c r="O326" s="1">
        <f t="shared" si="601"/>
        <v>0</v>
      </c>
      <c r="P326" s="1">
        <f t="shared" si="601"/>
        <v>0.47739012341133052</v>
      </c>
      <c r="Q326" s="1">
        <f t="shared" si="601"/>
        <v>0</v>
      </c>
      <c r="R326" s="1">
        <f t="shared" si="601"/>
        <v>0.10253693903571993</v>
      </c>
      <c r="S326" s="1">
        <f t="shared" si="601"/>
        <v>1.2865117442187435</v>
      </c>
      <c r="T326" s="1">
        <f t="shared" si="601"/>
        <v>0</v>
      </c>
      <c r="U326" s="1">
        <f t="shared" si="601"/>
        <v>2.3563080954094899</v>
      </c>
      <c r="V326" s="1">
        <f t="shared" si="601"/>
        <v>1.1459026392307294</v>
      </c>
      <c r="W326" s="1">
        <f t="shared" si="601"/>
        <v>0</v>
      </c>
      <c r="X326" s="1">
        <f t="shared" si="601"/>
        <v>0</v>
      </c>
      <c r="Y326" s="1">
        <f t="shared" si="601"/>
        <v>0</v>
      </c>
      <c r="Z326" s="1">
        <f t="shared" si="601"/>
        <v>0</v>
      </c>
      <c r="AA326" s="1">
        <f t="shared" si="601"/>
        <v>0</v>
      </c>
      <c r="AB326" s="1">
        <f t="shared" si="601"/>
        <v>0</v>
      </c>
      <c r="AC326" s="1">
        <f t="shared" si="601"/>
        <v>4.833541569070969E-2</v>
      </c>
      <c r="AD326" s="1">
        <f t="shared" si="601"/>
        <v>0.15470168413351604</v>
      </c>
      <c r="AE326" s="1">
        <f t="shared" si="601"/>
        <v>6.9545581780203758E-2</v>
      </c>
      <c r="AF326" s="1">
        <f t="shared" si="601"/>
        <v>0</v>
      </c>
      <c r="AG326" s="1">
        <f t="shared" si="601"/>
        <v>0.14930866592967168</v>
      </c>
      <c r="AH326" s="1">
        <f t="shared" si="601"/>
        <v>1.88651251934581E-2</v>
      </c>
      <c r="AI326" s="1">
        <f t="shared" si="601"/>
        <v>1.3686374922526605E-2</v>
      </c>
      <c r="AJ326" s="1">
        <f t="shared" ref="AJ326:AO326" si="602">AJ320*AJ95/AJ89</f>
        <v>0</v>
      </c>
      <c r="AK326" s="1">
        <f t="shared" si="602"/>
        <v>0</v>
      </c>
      <c r="AL326" s="1">
        <f t="shared" si="602"/>
        <v>0</v>
      </c>
      <c r="AM326" s="1">
        <f t="shared" si="602"/>
        <v>2.1946851118362719E-2</v>
      </c>
      <c r="AN326" s="1">
        <f t="shared" si="602"/>
        <v>4.0295857791092203E-2</v>
      </c>
      <c r="AO326" s="1">
        <f t="shared" si="602"/>
        <v>0</v>
      </c>
    </row>
    <row r="327" spans="1:41" x14ac:dyDescent="0.25">
      <c r="C327" t="s">
        <v>51</v>
      </c>
      <c r="E327" s="1">
        <f>E320*E96/E89</f>
        <v>0</v>
      </c>
      <c r="F327" s="1">
        <f t="shared" ref="F327:AI327" si="603">F320*F96/F89</f>
        <v>0</v>
      </c>
      <c r="G327" s="1">
        <f t="shared" si="603"/>
        <v>0</v>
      </c>
      <c r="H327" s="1">
        <f t="shared" si="603"/>
        <v>0</v>
      </c>
      <c r="I327" s="1">
        <f t="shared" si="603"/>
        <v>0</v>
      </c>
      <c r="J327" s="1">
        <f t="shared" si="603"/>
        <v>0</v>
      </c>
      <c r="K327" s="1">
        <f t="shared" si="603"/>
        <v>0</v>
      </c>
      <c r="L327" s="1">
        <f t="shared" si="603"/>
        <v>0</v>
      </c>
      <c r="M327" s="1">
        <f t="shared" si="603"/>
        <v>0</v>
      </c>
      <c r="N327" s="1">
        <f t="shared" si="603"/>
        <v>0</v>
      </c>
      <c r="O327" s="1">
        <f t="shared" si="603"/>
        <v>0</v>
      </c>
      <c r="P327" s="1">
        <f t="shared" si="603"/>
        <v>0</v>
      </c>
      <c r="Q327" s="1">
        <f t="shared" si="603"/>
        <v>0</v>
      </c>
      <c r="R327" s="1">
        <f t="shared" si="603"/>
        <v>0</v>
      </c>
      <c r="S327" s="1">
        <f t="shared" si="603"/>
        <v>0</v>
      </c>
      <c r="T327" s="1">
        <f t="shared" si="603"/>
        <v>0</v>
      </c>
      <c r="U327" s="1">
        <f t="shared" si="603"/>
        <v>0</v>
      </c>
      <c r="V327" s="1">
        <f t="shared" si="603"/>
        <v>1.3281433320237288</v>
      </c>
      <c r="W327" s="1">
        <f t="shared" si="603"/>
        <v>0</v>
      </c>
      <c r="X327" s="1">
        <f t="shared" si="603"/>
        <v>1.771563727844452E-2</v>
      </c>
      <c r="Y327" s="1">
        <f t="shared" si="603"/>
        <v>0</v>
      </c>
      <c r="Z327" s="1">
        <f t="shared" si="603"/>
        <v>0</v>
      </c>
      <c r="AA327" s="1">
        <f t="shared" si="603"/>
        <v>0</v>
      </c>
      <c r="AB327" s="1">
        <f t="shared" si="603"/>
        <v>0</v>
      </c>
      <c r="AC327" s="1">
        <f t="shared" si="603"/>
        <v>0</v>
      </c>
      <c r="AD327" s="1">
        <f t="shared" si="603"/>
        <v>0</v>
      </c>
      <c r="AE327" s="1">
        <f t="shared" si="603"/>
        <v>0</v>
      </c>
      <c r="AF327" s="1">
        <f t="shared" si="603"/>
        <v>0</v>
      </c>
      <c r="AG327" s="1">
        <f t="shared" si="603"/>
        <v>9.0178880451188631E-2</v>
      </c>
      <c r="AH327" s="1">
        <f t="shared" si="603"/>
        <v>0</v>
      </c>
      <c r="AI327" s="1">
        <f t="shared" si="603"/>
        <v>0</v>
      </c>
      <c r="AJ327" s="1">
        <f t="shared" ref="AJ327:AO327" si="604">AJ320*AJ96/AJ89</f>
        <v>0</v>
      </c>
      <c r="AK327" s="1">
        <f t="shared" si="604"/>
        <v>0</v>
      </c>
      <c r="AL327" s="1">
        <f t="shared" si="604"/>
        <v>0</v>
      </c>
      <c r="AM327" s="1">
        <f t="shared" si="604"/>
        <v>0</v>
      </c>
      <c r="AN327" s="1">
        <f t="shared" si="604"/>
        <v>0</v>
      </c>
      <c r="AO327" s="1">
        <f t="shared" si="604"/>
        <v>0</v>
      </c>
    </row>
    <row r="328" spans="1:41" x14ac:dyDescent="0.25">
      <c r="A328" s="102"/>
      <c r="B328" s="102"/>
      <c r="C328" t="s">
        <v>43</v>
      </c>
      <c r="E328" s="1">
        <f>E320*E97/E89</f>
        <v>7.407098096129415E-2</v>
      </c>
      <c r="F328" s="1">
        <f t="shared" ref="F328:AI328" si="605">F320*F97/F89</f>
        <v>0</v>
      </c>
      <c r="G328" s="1">
        <f t="shared" si="605"/>
        <v>7.1170856019851556E-2</v>
      </c>
      <c r="H328" s="1">
        <f t="shared" si="605"/>
        <v>0</v>
      </c>
      <c r="I328" s="1">
        <f t="shared" si="605"/>
        <v>0</v>
      </c>
      <c r="J328" s="1">
        <f t="shared" si="605"/>
        <v>0.48741775380144847</v>
      </c>
      <c r="K328" s="1">
        <f t="shared" si="605"/>
        <v>2.8990062184109373</v>
      </c>
      <c r="L328" s="1">
        <f t="shared" si="605"/>
        <v>0</v>
      </c>
      <c r="M328" s="1">
        <f t="shared" si="605"/>
        <v>3.6813276549711234E-2</v>
      </c>
      <c r="N328" s="1">
        <f t="shared" si="605"/>
        <v>0.46862408893804119</v>
      </c>
      <c r="O328" s="1">
        <f t="shared" si="605"/>
        <v>4.8051408460347625E-2</v>
      </c>
      <c r="P328" s="1">
        <f t="shared" si="605"/>
        <v>0</v>
      </c>
      <c r="Q328" s="1">
        <f t="shared" si="605"/>
        <v>0</v>
      </c>
      <c r="R328" s="1">
        <f t="shared" si="605"/>
        <v>1.792536096417164E-2</v>
      </c>
      <c r="S328" s="1">
        <f t="shared" si="605"/>
        <v>4.4978917559593753E-2</v>
      </c>
      <c r="T328" s="1">
        <f t="shared" si="605"/>
        <v>0</v>
      </c>
      <c r="U328" s="1">
        <f t="shared" si="605"/>
        <v>0</v>
      </c>
      <c r="V328" s="1">
        <f t="shared" si="605"/>
        <v>0</v>
      </c>
      <c r="W328" s="1">
        <f t="shared" si="605"/>
        <v>0.85542663060332591</v>
      </c>
      <c r="X328" s="1">
        <f t="shared" si="605"/>
        <v>0</v>
      </c>
      <c r="Y328" s="1">
        <f t="shared" si="605"/>
        <v>0.33379528774825012</v>
      </c>
      <c r="Z328" s="1">
        <f t="shared" si="605"/>
        <v>0</v>
      </c>
      <c r="AA328" s="1">
        <f t="shared" si="605"/>
        <v>2.2464126583536491E-2</v>
      </c>
      <c r="AB328" s="1">
        <f t="shared" si="605"/>
        <v>0</v>
      </c>
      <c r="AC328" s="1">
        <f t="shared" si="605"/>
        <v>14.181854450431699</v>
      </c>
      <c r="AD328" s="1">
        <f t="shared" si="605"/>
        <v>0</v>
      </c>
      <c r="AE328" s="1">
        <f t="shared" si="605"/>
        <v>9.0970279462824783E-3</v>
      </c>
      <c r="AF328" s="1">
        <f t="shared" si="605"/>
        <v>0</v>
      </c>
      <c r="AG328" s="1">
        <f t="shared" si="605"/>
        <v>0</v>
      </c>
      <c r="AH328" s="1">
        <f t="shared" si="605"/>
        <v>4.3756383611337588</v>
      </c>
      <c r="AI328" s="1">
        <f t="shared" si="605"/>
        <v>0.37658373232261649</v>
      </c>
      <c r="AJ328" s="1">
        <f t="shared" ref="AJ328:AO328" si="606">AJ320*AJ97/AJ89</f>
        <v>1.7706791439183953E-2</v>
      </c>
      <c r="AK328" s="1">
        <f t="shared" si="606"/>
        <v>1.1523543170607573</v>
      </c>
      <c r="AL328" s="1">
        <f t="shared" si="606"/>
        <v>0</v>
      </c>
      <c r="AM328" s="1">
        <f t="shared" si="606"/>
        <v>2.374577334117934E-2</v>
      </c>
      <c r="AN328" s="1">
        <f t="shared" si="606"/>
        <v>3.1923673766103668</v>
      </c>
      <c r="AO328" s="1">
        <f t="shared" si="606"/>
        <v>7.5784995402818411E-2</v>
      </c>
    </row>
  </sheetData>
  <mergeCells count="277">
    <mergeCell ref="C58:D58"/>
    <mergeCell ref="C59:D59"/>
    <mergeCell ref="C60:D60"/>
    <mergeCell ref="C61:D61"/>
    <mergeCell ref="C62:D62"/>
    <mergeCell ref="C63:D63"/>
    <mergeCell ref="C64:D64"/>
    <mergeCell ref="A35:AO35"/>
    <mergeCell ref="A1:AO1"/>
    <mergeCell ref="A36:C36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AI36:AI37"/>
    <mergeCell ref="AJ36:AJ37"/>
    <mergeCell ref="AK36:AK37"/>
    <mergeCell ref="AL36:AL37"/>
    <mergeCell ref="AM36:AM37"/>
    <mergeCell ref="W36:W37"/>
    <mergeCell ref="X36:X37"/>
    <mergeCell ref="Y36:Y37"/>
    <mergeCell ref="AN36:AN37"/>
    <mergeCell ref="AO36:AO37"/>
    <mergeCell ref="C38:D38"/>
    <mergeCell ref="C39:D39"/>
    <mergeCell ref="Z36:Z37"/>
    <mergeCell ref="AA36:AA37"/>
    <mergeCell ref="AB36:AB37"/>
    <mergeCell ref="AC36:AC37"/>
    <mergeCell ref="AD36:AD37"/>
    <mergeCell ref="AE36:AE37"/>
    <mergeCell ref="AF36:AF37"/>
    <mergeCell ref="AG36:AG37"/>
    <mergeCell ref="AH36:AH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C31:D31"/>
    <mergeCell ref="C32:D32"/>
    <mergeCell ref="E36:E37"/>
    <mergeCell ref="F36:F37"/>
    <mergeCell ref="G36:G37"/>
    <mergeCell ref="H36:H37"/>
    <mergeCell ref="I36:I37"/>
    <mergeCell ref="J36:J37"/>
    <mergeCell ref="K36:K37"/>
    <mergeCell ref="C18:D18"/>
    <mergeCell ref="C19:D19"/>
    <mergeCell ref="C20:D20"/>
    <mergeCell ref="C21:D21"/>
    <mergeCell ref="B22:B30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J2:AJ3"/>
    <mergeCell ref="AK2:AK3"/>
    <mergeCell ref="AL2:AL3"/>
    <mergeCell ref="AM2:AM3"/>
    <mergeCell ref="AN2:AN3"/>
    <mergeCell ref="AO2:AO3"/>
    <mergeCell ref="A4:A30"/>
    <mergeCell ref="C4:D4"/>
    <mergeCell ref="B5:B9"/>
    <mergeCell ref="C5:D5"/>
    <mergeCell ref="C6:D6"/>
    <mergeCell ref="C7:D7"/>
    <mergeCell ref="C8:D8"/>
    <mergeCell ref="C9:D9"/>
    <mergeCell ref="B10:B12"/>
    <mergeCell ref="C10:D10"/>
    <mergeCell ref="C11:D11"/>
    <mergeCell ref="C12:D12"/>
    <mergeCell ref="B13:B21"/>
    <mergeCell ref="C13:D13"/>
    <mergeCell ref="C14:D14"/>
    <mergeCell ref="C15:D15"/>
    <mergeCell ref="C16:D16"/>
    <mergeCell ref="C17:D17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T2:T3"/>
    <mergeCell ref="U2:U3"/>
    <mergeCell ref="A2:C2"/>
    <mergeCell ref="E2:E3"/>
    <mergeCell ref="F2:F3"/>
    <mergeCell ref="G2:G3"/>
    <mergeCell ref="H2:H3"/>
    <mergeCell ref="I2:I3"/>
    <mergeCell ref="J2:J3"/>
    <mergeCell ref="K2:K3"/>
    <mergeCell ref="L2:L3"/>
    <mergeCell ref="V2:V3"/>
    <mergeCell ref="W2:W3"/>
    <mergeCell ref="X2:X3"/>
    <mergeCell ref="Y2:Y3"/>
    <mergeCell ref="Z2:Z3"/>
    <mergeCell ref="AJ69:AJ70"/>
    <mergeCell ref="AK69:AK70"/>
    <mergeCell ref="AL69:AL70"/>
    <mergeCell ref="AM69:AM70"/>
    <mergeCell ref="AG69:AG70"/>
    <mergeCell ref="AH69:AH70"/>
    <mergeCell ref="AI69:AI70"/>
    <mergeCell ref="AC69:AC70"/>
    <mergeCell ref="AD69:AD70"/>
    <mergeCell ref="AE69:AE70"/>
    <mergeCell ref="AF69:AF70"/>
    <mergeCell ref="A68:AO68"/>
    <mergeCell ref="M2:M3"/>
    <mergeCell ref="N2:N3"/>
    <mergeCell ref="O2:O3"/>
    <mergeCell ref="P2:P3"/>
    <mergeCell ref="Q2:Q3"/>
    <mergeCell ref="R2:R3"/>
    <mergeCell ref="S2:S3"/>
    <mergeCell ref="AN69:AN70"/>
    <mergeCell ref="AO69:AO70"/>
    <mergeCell ref="AJ103:AJ104"/>
    <mergeCell ref="AK103:AK104"/>
    <mergeCell ref="AL103:AL104"/>
    <mergeCell ref="AM103:AM104"/>
    <mergeCell ref="AN103:AN104"/>
    <mergeCell ref="AO103:AO104"/>
    <mergeCell ref="A102:AO102"/>
    <mergeCell ref="L103:L104"/>
    <mergeCell ref="AI103:AI104"/>
    <mergeCell ref="H69:H70"/>
    <mergeCell ref="U69:U70"/>
    <mergeCell ref="AB69:AB70"/>
    <mergeCell ref="E103:E104"/>
    <mergeCell ref="F103:F104"/>
    <mergeCell ref="G103:G104"/>
    <mergeCell ref="H103:H104"/>
    <mergeCell ref="I103:I104"/>
    <mergeCell ref="J103:J104"/>
    <mergeCell ref="K103:K104"/>
    <mergeCell ref="AE103:AE104"/>
    <mergeCell ref="AF103:AF104"/>
    <mergeCell ref="AG103:AG104"/>
    <mergeCell ref="AH103:AH104"/>
    <mergeCell ref="Y103:Y104"/>
    <mergeCell ref="Z103:Z104"/>
    <mergeCell ref="AA103:AA104"/>
    <mergeCell ref="AB103:AB104"/>
    <mergeCell ref="AC103:AC104"/>
    <mergeCell ref="AD103:AD104"/>
    <mergeCell ref="S103:S104"/>
    <mergeCell ref="C126:D126"/>
    <mergeCell ref="C114:D114"/>
    <mergeCell ref="C115:D115"/>
    <mergeCell ref="C116:D116"/>
    <mergeCell ref="C117:D117"/>
    <mergeCell ref="C118:D118"/>
    <mergeCell ref="C119:D119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T103:T104"/>
    <mergeCell ref="U103:U104"/>
    <mergeCell ref="V103:V104"/>
    <mergeCell ref="W103:W104"/>
    <mergeCell ref="X103:X104"/>
    <mergeCell ref="M103:M104"/>
    <mergeCell ref="N103:N104"/>
    <mergeCell ref="O103:O104"/>
    <mergeCell ref="P103:P104"/>
    <mergeCell ref="Q103:Q104"/>
    <mergeCell ref="R103:R104"/>
    <mergeCell ref="C77:D77"/>
    <mergeCell ref="C78:D78"/>
    <mergeCell ref="C79:D79"/>
    <mergeCell ref="B80:B88"/>
    <mergeCell ref="C80:D80"/>
    <mergeCell ref="C81:D81"/>
    <mergeCell ref="C82:D82"/>
    <mergeCell ref="C83:D83"/>
    <mergeCell ref="C99:D99"/>
    <mergeCell ref="C93:D93"/>
    <mergeCell ref="C94:D94"/>
    <mergeCell ref="C95:D95"/>
    <mergeCell ref="C96:D96"/>
    <mergeCell ref="C97:D97"/>
    <mergeCell ref="C98:D98"/>
    <mergeCell ref="C84:D84"/>
    <mergeCell ref="C85:D85"/>
    <mergeCell ref="C86:D86"/>
    <mergeCell ref="C87:D87"/>
    <mergeCell ref="C88:D88"/>
    <mergeCell ref="A71:A97"/>
    <mergeCell ref="C71:D71"/>
    <mergeCell ref="B72:B76"/>
    <mergeCell ref="C72:D72"/>
    <mergeCell ref="C73:D73"/>
    <mergeCell ref="C74:D74"/>
    <mergeCell ref="C75:D75"/>
    <mergeCell ref="Z69:Z70"/>
    <mergeCell ref="AA69:AA70"/>
    <mergeCell ref="S69:S70"/>
    <mergeCell ref="T69:T70"/>
    <mergeCell ref="V69:V70"/>
    <mergeCell ref="W69:W70"/>
    <mergeCell ref="X69:X70"/>
    <mergeCell ref="Y69:Y70"/>
    <mergeCell ref="Q69:Q70"/>
    <mergeCell ref="N69:N70"/>
    <mergeCell ref="B89:B97"/>
    <mergeCell ref="C89:D89"/>
    <mergeCell ref="C90:D90"/>
    <mergeCell ref="C91:D91"/>
    <mergeCell ref="C92:D92"/>
    <mergeCell ref="C76:D76"/>
    <mergeCell ref="B77:B79"/>
    <mergeCell ref="O69:O70"/>
    <mergeCell ref="P69:P70"/>
    <mergeCell ref="R69:R70"/>
    <mergeCell ref="A69:C69"/>
    <mergeCell ref="E69:E70"/>
    <mergeCell ref="F69:F70"/>
    <mergeCell ref="G69:G70"/>
    <mergeCell ref="I69:I70"/>
    <mergeCell ref="J69:J70"/>
    <mergeCell ref="K69:K70"/>
    <mergeCell ref="L69:L70"/>
    <mergeCell ref="M69:M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TechComm</vt:lpstr>
      <vt:lpstr>TechHeat-COM</vt:lpstr>
      <vt:lpstr>TechWaterHeat-COM</vt:lpstr>
      <vt:lpstr>TechCool-COM</vt:lpstr>
      <vt:lpstr>TechCook-COM</vt:lpstr>
      <vt:lpstr>TechELC-COM</vt:lpstr>
      <vt:lpstr>Building stock</vt:lpstr>
      <vt:lpstr>EMI</vt:lpstr>
      <vt:lpstr>IDEES</vt:lpstr>
      <vt:lpstr>IDEES(ELC)</vt:lpstr>
      <vt:lpstr>Eurostat</vt:lpstr>
      <vt:lpstr>COM_Fuel</vt:lpstr>
      <vt:lpstr>Areas_Entranze_BPIE</vt:lpstr>
      <vt:lpstr>Breakdown of cons by bldg type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ese-veda04</cp:lastModifiedBy>
  <dcterms:created xsi:type="dcterms:W3CDTF">2015-04-14T08:31:07Z</dcterms:created>
  <dcterms:modified xsi:type="dcterms:W3CDTF">2017-07-17T13:35:14Z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343242824077606</vt:r8>
  </property>
</Properties>
</file>