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bRES_TMPL\"/>
    </mc:Choice>
  </mc:AlternateContent>
  <xr:revisionPtr revIDLastSave="0" documentId="13_ncr:1_{C71A90B3-E2B5-4F96-8B68-AE7AAB368FED}" xr6:coauthVersionLast="47" xr6:coauthVersionMax="47" xr10:uidLastSave="{00000000-0000-0000-0000-000000000000}"/>
  <bookViews>
    <workbookView xWindow="-120" yWindow="-120" windowWidth="29040" windowHeight="15720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2" i="48" l="1"/>
  <c r="B81" i="48"/>
  <c r="B67" i="48"/>
  <c r="B66" i="48"/>
  <c r="B54" i="48"/>
  <c r="B53" i="48"/>
  <c r="B38" i="48"/>
  <c r="B39" i="48"/>
  <c r="B24" i="48"/>
  <c r="B23" i="48"/>
  <c r="B11" i="48"/>
  <c r="B10" i="48"/>
  <c r="L9" i="48"/>
  <c r="M9" i="48" s="1"/>
  <c r="L8" i="48"/>
  <c r="M8" i="48" s="1"/>
  <c r="L7" i="48"/>
  <c r="I96" i="48"/>
  <c r="E96" i="48" s="1"/>
  <c r="B96" i="48"/>
  <c r="I82" i="48"/>
  <c r="I81" i="48"/>
  <c r="I67" i="48"/>
  <c r="I54" i="48"/>
  <c r="I66" i="48"/>
  <c r="I53" i="48"/>
  <c r="I39" i="48"/>
  <c r="E39" i="48" s="1"/>
  <c r="E82" i="48" s="1"/>
  <c r="I38" i="48"/>
  <c r="E38" i="48" s="1"/>
  <c r="E81" i="48" s="1"/>
  <c r="I24" i="48"/>
  <c r="E24" i="48" s="1"/>
  <c r="E67" i="48" s="1"/>
  <c r="I23" i="48"/>
  <c r="E23" i="48" s="1"/>
  <c r="E66" i="48" s="1"/>
  <c r="I11" i="48"/>
  <c r="E11" i="48" s="1"/>
  <c r="E54" i="48" s="1"/>
  <c r="I10" i="48"/>
  <c r="E10" i="48" s="1"/>
  <c r="E53" i="48" s="1"/>
  <c r="I9" i="48"/>
  <c r="F17" i="61"/>
  <c r="C10" i="61"/>
  <c r="F10" i="61"/>
  <c r="M25" i="48"/>
  <c r="F38" i="61" l="1"/>
  <c r="F25" i="61"/>
  <c r="F12" i="61"/>
  <c r="F84" i="61" l="1"/>
  <c r="F70" i="61"/>
  <c r="F56" i="61"/>
  <c r="B30" i="48" l="1"/>
  <c r="M24" i="48" l="1"/>
  <c r="M23" i="48"/>
  <c r="M22" i="48"/>
  <c r="M21" i="48"/>
  <c r="M20" i="48"/>
  <c r="B52" i="48" l="1"/>
  <c r="B37" i="48" l="1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E17" i="48" s="1"/>
  <c r="E60" i="48" s="1"/>
  <c r="B16" i="48"/>
  <c r="E16" i="48" s="1"/>
  <c r="E59" i="48" s="1"/>
  <c r="B15" i="48"/>
  <c r="E15" i="48" s="1"/>
  <c r="E58" i="48" s="1"/>
  <c r="B14" i="48"/>
  <c r="E14" i="48" s="1"/>
  <c r="E57" i="48" s="1"/>
  <c r="B13" i="48"/>
  <c r="E13" i="48" s="1"/>
  <c r="E56" i="48" s="1"/>
  <c r="B12" i="48"/>
  <c r="E12" i="48" s="1"/>
  <c r="E55" i="48" s="1"/>
  <c r="B9" i="48"/>
  <c r="E9" i="48" s="1"/>
  <c r="E52" i="48" s="1"/>
  <c r="B8" i="48"/>
  <c r="E8" i="48" s="1"/>
  <c r="E51" i="48" s="1"/>
  <c r="B7" i="48"/>
  <c r="E7" i="48" s="1"/>
  <c r="E50" i="48" s="1"/>
  <c r="B6" i="48"/>
  <c r="E6" i="48" s="1"/>
  <c r="E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I90" i="48" l="1"/>
  <c r="I88" i="48"/>
  <c r="I87" i="48"/>
  <c r="I86" i="48"/>
  <c r="I85" i="48"/>
  <c r="I83" i="48"/>
  <c r="I80" i="48"/>
  <c r="I79" i="48"/>
  <c r="I78" i="48"/>
  <c r="I77" i="48"/>
  <c r="I75" i="48"/>
  <c r="I73" i="48"/>
  <c r="I72" i="48"/>
  <c r="I71" i="48"/>
  <c r="I70" i="48"/>
  <c r="I68" i="48"/>
  <c r="I65" i="48"/>
  <c r="I64" i="48"/>
  <c r="I63" i="48"/>
  <c r="I62" i="48"/>
  <c r="I60" i="48"/>
  <c r="I59" i="48"/>
  <c r="I58" i="48"/>
  <c r="I57" i="48"/>
  <c r="I56" i="48"/>
  <c r="I55" i="48"/>
  <c r="I52" i="48"/>
  <c r="I51" i="48"/>
  <c r="I50" i="48"/>
  <c r="I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B133" i="48"/>
  <c r="B132" i="48"/>
  <c r="B131" i="48"/>
  <c r="I137" i="48"/>
  <c r="E137" i="48" s="1"/>
  <c r="I136" i="48"/>
  <c r="E136" i="48" s="1"/>
  <c r="I135" i="48"/>
  <c r="E135" i="48" s="1"/>
  <c r="I133" i="48"/>
  <c r="E133" i="48" s="1"/>
  <c r="I132" i="48"/>
  <c r="E132" i="48" s="1"/>
  <c r="I131" i="48"/>
  <c r="E131" i="48" s="1"/>
  <c r="I103" i="48"/>
  <c r="E103" i="48" s="1"/>
  <c r="I116" i="48"/>
  <c r="E116" i="48" s="1"/>
  <c r="I129" i="48"/>
  <c r="E129" i="48" s="1"/>
  <c r="I128" i="48"/>
  <c r="E128" i="48" s="1"/>
  <c r="I127" i="48"/>
  <c r="E127" i="48" s="1"/>
  <c r="I126" i="48"/>
  <c r="E126" i="48" s="1"/>
  <c r="I125" i="48"/>
  <c r="E125" i="48" s="1"/>
  <c r="I124" i="48"/>
  <c r="E124" i="48" s="1"/>
  <c r="I123" i="48"/>
  <c r="E123" i="48" s="1"/>
  <c r="I122" i="48"/>
  <c r="E122" i="48" s="1"/>
  <c r="I121" i="48"/>
  <c r="E121" i="48" s="1"/>
  <c r="I120" i="48"/>
  <c r="E120" i="48" s="1"/>
  <c r="I119" i="48"/>
  <c r="E119" i="48" s="1"/>
  <c r="I118" i="48"/>
  <c r="E118" i="48" s="1"/>
  <c r="I115" i="48"/>
  <c r="E115" i="48" s="1"/>
  <c r="I114" i="48"/>
  <c r="E114" i="48" s="1"/>
  <c r="I113" i="48"/>
  <c r="E113" i="48" s="1"/>
  <c r="I112" i="48"/>
  <c r="E112" i="48" s="1"/>
  <c r="I111" i="48"/>
  <c r="E111" i="48" s="1"/>
  <c r="I110" i="48"/>
  <c r="E110" i="48" s="1"/>
  <c r="I109" i="48"/>
  <c r="E109" i="48" s="1"/>
  <c r="I108" i="48"/>
  <c r="E108" i="48" s="1"/>
  <c r="I107" i="48"/>
  <c r="E107" i="48" s="1"/>
  <c r="I106" i="48"/>
  <c r="E106" i="48" s="1"/>
  <c r="I105" i="48"/>
  <c r="E105" i="48" s="1"/>
  <c r="I47" i="48"/>
  <c r="E47" i="48" s="1"/>
  <c r="E90" i="48" s="1"/>
  <c r="I45" i="48"/>
  <c r="E45" i="48" s="1"/>
  <c r="I44" i="48"/>
  <c r="E44" i="48" s="1"/>
  <c r="E87" i="48" s="1"/>
  <c r="I43" i="48"/>
  <c r="E43" i="48" s="1"/>
  <c r="E86" i="48" s="1"/>
  <c r="I42" i="48"/>
  <c r="E42" i="48" s="1"/>
  <c r="E85" i="48" s="1"/>
  <c r="I40" i="48"/>
  <c r="E40" i="48" s="1"/>
  <c r="I37" i="48"/>
  <c r="E37" i="48" s="1"/>
  <c r="E80" i="48" s="1"/>
  <c r="I36" i="48"/>
  <c r="E36" i="48" s="1"/>
  <c r="E79" i="48" s="1"/>
  <c r="I35" i="48"/>
  <c r="E35" i="48" s="1"/>
  <c r="E78" i="48" s="1"/>
  <c r="I34" i="48"/>
  <c r="E34" i="48" s="1"/>
  <c r="E77" i="48" s="1"/>
  <c r="I32" i="48"/>
  <c r="E32" i="48" s="1"/>
  <c r="E75" i="48" s="1"/>
  <c r="I30" i="48"/>
  <c r="E30" i="48" s="1"/>
  <c r="I29" i="48"/>
  <c r="E29" i="48" s="1"/>
  <c r="E72" i="48" s="1"/>
  <c r="I28" i="48"/>
  <c r="E28" i="48" s="1"/>
  <c r="E71" i="48" s="1"/>
  <c r="I27" i="48"/>
  <c r="E27" i="48" s="1"/>
  <c r="E70" i="48" s="1"/>
  <c r="I25" i="48"/>
  <c r="E25" i="48" s="1"/>
  <c r="I22" i="48"/>
  <c r="E22" i="48" s="1"/>
  <c r="E65" i="48" s="1"/>
  <c r="I21" i="48"/>
  <c r="E21" i="48" s="1"/>
  <c r="E64" i="48" s="1"/>
  <c r="I20" i="48"/>
  <c r="E20" i="48" s="1"/>
  <c r="E63" i="48" s="1"/>
  <c r="I19" i="48"/>
  <c r="E19" i="48" s="1"/>
  <c r="E62" i="48" s="1"/>
  <c r="E46" i="48" l="1"/>
  <c r="E89" i="48" s="1"/>
  <c r="E88" i="48"/>
  <c r="E41" i="48"/>
  <c r="E84" i="48" s="1"/>
  <c r="E83" i="48"/>
  <c r="E31" i="48"/>
  <c r="E74" i="48" s="1"/>
  <c r="E73" i="48"/>
  <c r="E26" i="48"/>
  <c r="E69" i="48" s="1"/>
  <c r="E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I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I17" i="48"/>
  <c r="I16" i="48"/>
  <c r="I15" i="48"/>
  <c r="I14" i="48"/>
  <c r="I13" i="48"/>
  <c r="I12" i="48"/>
  <c r="I8" i="48"/>
  <c r="I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I102" i="48" l="1"/>
  <c r="E102" i="48" s="1"/>
  <c r="I101" i="48"/>
  <c r="E101" i="48" s="1"/>
  <c r="I100" i="48"/>
  <c r="E100" i="48" s="1"/>
  <c r="I99" i="48"/>
  <c r="E99" i="48" s="1"/>
  <c r="I98" i="48"/>
  <c r="E98" i="48" s="1"/>
  <c r="I97" i="48"/>
  <c r="E97" i="48" s="1"/>
  <c r="I95" i="48"/>
  <c r="E95" i="48" s="1"/>
  <c r="I94" i="48"/>
  <c r="E94" i="48" s="1"/>
  <c r="I93" i="48"/>
  <c r="E93" i="48" s="1"/>
  <c r="I92" i="48"/>
  <c r="E92" i="48" s="1"/>
  <c r="L14" i="48" l="1"/>
  <c r="M14" i="48" s="1"/>
  <c r="L13" i="48"/>
  <c r="M13" i="48" s="1"/>
  <c r="L12" i="48"/>
  <c r="M12" i="48" s="1"/>
  <c r="L11" i="48"/>
  <c r="M11" i="48" s="1"/>
  <c r="L10" i="48"/>
  <c r="M10" i="48" s="1"/>
  <c r="M7" i="48"/>
  <c r="L6" i="48"/>
  <c r="M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I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<sst xmlns="http://schemas.openxmlformats.org/spreadsheetml/2006/main" count="2765" uniqueCount="302">
  <si>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</si>
  <si>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</si>
  <si>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</si>
  <si>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</si>
  <si>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</si>
  <si>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</si>
  <si>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</si>
  <si>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</si>
  <si>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</si>
  <si>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</si>
  <si>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</si>
  <si>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</si>
  <si>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</si>
  <si>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</si>
  <si>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</si>
  <si>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</si>
  <si>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</si>
  <si>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</si>
  <si>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</si>
  <si>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</si>
  <si>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</si>
  <si>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</si>
  <si>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</si>
  <si>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</si>
  <si>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</si>
  <si>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</si>
  <si>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</si>
  <si>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</si>
  <si>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</si>
  <si>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</si>
  <si>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</si>
  <si>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</si>
  <si>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</si>
  <si>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</si>
  <si>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</si>
  <si>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</si>
  <si>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</si>
  <si>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</si>
  <si>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</si>
  <si>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</si>
  <si>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</si>
  <si>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</si>
  <si>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</si>
  <si>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</si>
  <si>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</si>
  <si>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</si>
  <si>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</si>
  <si>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</si>
  <si>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</si>
  <si>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</si>
  <si>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</si>
  <si>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</si>
  <si>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</si>
  <si>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</si>
  <si>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</si>
  <si>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</si>
  <si>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</si>
  <si>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</si>
  <si>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</si>
  <si>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</si>
  <si>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</si>
  <si>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</si>
  <si>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</si>
  <si>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</si>
  <si>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</si>
  <si>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</si>
  <si>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</si>
  <si>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</si>
  <si>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</si>
  <si>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</si>
  <si>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</si>
  <si>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</si>
  <si>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</si>
  <si>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</si>
  <si>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</si>
  <si>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</si>
  <si>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</si>
  <si>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</si>
  <si>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</si>
  <si>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</si>
  <si>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</si>
  <si>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</si>
  <si>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</si>
  <si>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</si>
  <si>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</si>
  <si>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</si>
  <si>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</si>
  <si>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</si>
  <si>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</si>
  <si>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</si>
  <si>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</si>
  <si>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</si>
  <si>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</si>
  <si>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</si>
  <si>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</si>
  <si>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</si>
  <si>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</si>
  <si>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</si>
  <si>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</si>
  <si>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</si>
  <si>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</si>
  <si>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</si>
  <si>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</si>
  <si>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</si>
  <si>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</si>
  <si>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</si>
  <si>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</si>
  <si>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</si>
  <si>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</si>
  <si>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</si>
  <si>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</si>
  <si>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</si>
  <si>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</si>
  <si>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</si>
  <si>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</si>
  <si>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</si>
  <si>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</si>
  <si>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</si>
  <si>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</si>
  <si>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</si>
  <si>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</si>
  <si>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</si>
  <si>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</si>
  <si>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</si>
  <si>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</si>
  <si>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</si>
  <si>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</si>
  <si>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</si>
  <si>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</si>
  <si>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</si>
  <si>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</si>
  <si>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</si>
  <si>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</si>
  <si>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</si>
  <si>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</si>
  <si>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</si>
  <si>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</si>
  <si>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</si>
  <si>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</si>
  <si>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</si>
  <si>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</si>
  <si>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</si>
  <si>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</si>
  <si>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</si>
  <si>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</si>
  <si>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</si>
  <si>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</si>
  <si>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</si>
  <si>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</si>
  <si>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</si>
  <si>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</si>
  <si>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</si>
  <si>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</si>
  <si>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</si>
  <si>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</si>
  <si>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</si>
  <si>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</si>
  <si>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</si>
  <si>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</si>
  <si>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</si>
  <si>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</si>
  <si>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</si>
  <si>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</si>
  <si>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</si>
  <si>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</si>
  <si>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</si>
  <si>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</si>
  <si>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</si>
  <si>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</si>
  <si>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</si>
  <si>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</si>
  <si>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</si>
  <si>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</si>
  <si>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</si>
  <si>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</si>
  <si>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</si>
  <si>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</si>
  <si>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</si>
  <si>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</si>
  <si>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</si>
  <si>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</si>
  <si>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</si>
  <si>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</si>
  <si>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</si>
  <si>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</si>
  <si>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</si>
  <si>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</si>
  <si>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</si>
  <si>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</si>
  <si>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</si>
  <si>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</si>
  <si>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</si>
  <si>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</si>
  <si>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</si>
  <si>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</si>
  <si>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</si>
  <si>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</si>
  <si>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</si>
  <si>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</si>
  <si>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</si>
  <si>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</si>
  <si>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</si>
  <si>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</si>
  <si>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</si>
  <si>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</si>
  <si>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</si>
  <si>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</si>
  <si>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</si>
  <si>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</si>
  <si>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</si>
  <si>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</si>
  <si>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</si>
  <si>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</si>
  <si>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</si>
  <si>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</si>
  <si>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</si>
  <si>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</si>
  <si>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</si>
  <si>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</si>
  <si>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</si>
  <si>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</si>
  <si>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</si>
  <si>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</si>
  <si>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</si>
  <si>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</si>
  <si>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</si>
  <si>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</si>
  <si>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</si>
  <si>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</si>
  <si>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</si>
  <si>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</si>
  <si>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</si>
  <si>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</si>
  <si>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</si>
  <si>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</si>
  <si>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</si>
  <si>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</si>
  <si>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</si>
  <si>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</si>
  <si>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</si>
  <si>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</si>
  <si>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</si>
  <si>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</si>
  <si>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</si>
  <si>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</si>
  <si>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</si>
  <si>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</si>
  <si>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</si>
  <si>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</si>
  <si>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</si>
  <si>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</si>
  <si>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</si>
  <si>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</si>
  <si>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</si>
  <si>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</si>
  <si>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</si>
  <si>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</si>
  <si>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</si>
  <si>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</si>
  <si>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</si>
  <si>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</si>
  <si>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</si>
  <si>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</si>
  <si>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</si>
  <si>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</si>
  <si>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</si>
  <si>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</si>
  <si>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</si>
  <si>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</si>
  <si>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</si>
  <si>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</si>
  <si>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</si>
  <si>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</si>
  <si>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</si>
  <si>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</si>
  <si>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</si>
  <si>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</si>
  <si>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</si>
  <si>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</si>
  <si>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</si>
  <si>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</si>
  <si>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</si>
  <si>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</si>
  <si>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</si>
  <si>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</si>
  <si>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</si>
  <si>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</si>
  <si>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</si>
  <si>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</si>
  <si>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</si>
  <si>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</si>
  <si>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</si>
  <si>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</si>
  <si>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</si>
  <si>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*1</t>
  </si>
  <si>
    <t>Other_Indexes</t>
  </si>
  <si>
    <t>RSDSH_Apt,RSDWH_Apt</t>
  </si>
  <si>
    <t>RSDSH_Att,RSDWH_Att</t>
  </si>
  <si>
    <t>RSDSH_Det,RSDWH_Det</t>
  </si>
  <si>
    <t>RSDSH_Apt,RSDSC_Apt</t>
  </si>
  <si>
    <t>RSDSH_Att,RSDSC_Att</t>
  </si>
  <si>
    <t>RSDSH_Det,RSDSC_Det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</si>
</sst>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9" customWidth="1"/>
    <col min="5" max="6" width="14.140625" style="39" customWidth="1"/>
    <col min="7" max="7" width="12.140625" style="39" customWidth="1"/>
    <col min="8" max="10" width="8.140625" style="39" customWidth="1"/>
    <col min="11" max="11" width="9.7109375" style="39" customWidth="1"/>
    <col min="12" max="12" width="8.140625" style="39" customWidth="1"/>
    <col min="13" max="13" width="10" style="39" customWidth="1"/>
    <col min="14" max="14" width="11.42578125" style="39" customWidth="1"/>
    <col min="15" max="15" width="13.42578125" style="39" customWidth="1"/>
    <col min="16" max="16384" width="8.85546875" style="39"/>
  </cols>
  <sheetData>
    <row r="1" spans="1:26" x14ac:dyDescent="0.2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25">
      <c r="A16" s="58" t="s">
        <v>276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45" t="s">
        <v>277</v>
      </c>
      <c r="B19" s="57" t="s">
        <v>293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45" t="s">
        <v>278</v>
      </c>
      <c r="B20" s="57" t="s">
        <v>288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45" t="s">
        <v>279</v>
      </c>
      <c r="B21" s="48" t="s">
        <v>292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5" t="s">
        <v>280</v>
      </c>
      <c r="B23" s="57" t="s">
        <v>289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5"/>
      <c r="B24" s="57" t="s">
        <v>290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45"/>
      <c r="B25" s="57" t="s">
        <v>291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45" t="s">
        <v>281</v>
      </c>
      <c r="B26" s="57" t="s">
        <v>289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45"/>
      <c r="B27" s="57" t="s">
        <v>291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45" t="s">
        <v>282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5" t="s">
        <v>283</v>
      </c>
      <c r="B30" s="59" t="s">
        <v>284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5" t="s">
        <v>285</v>
      </c>
      <c r="B31" s="57" t="s">
        <v>286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51"/>
      <c r="B32" s="52" t="s">
        <v>287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ADDRESS(ROW(AF!A3),COLUMN(AF!A3),4,1)&amp;","&amp;ADDRESS(ROW(AF!K3),COLUMN(AF!K3),4,1)&amp;","&amp;ADDRESS(ROW(AF!K17),COLUMN(AF!K17),4,1)</f>
        <v>A3,K3,K17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M137"/>
  <sheetViews>
    <sheetView tabSelected="1" zoomScaleNormal="100" workbookViewId="0">
      <selection activeCell="K29" sqref="K29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8.42578125" style="21" bestFit="1" customWidth="1"/>
    <col min="4" max="4" width="22.5703125" style="21" bestFit="1" customWidth="1"/>
    <col min="5" max="5" width="12.28515625" style="21" customWidth="1"/>
    <col min="6" max="6" width="9.28515625" style="21" customWidth="1"/>
    <col min="7" max="7" width="13.7109375" style="21" customWidth="1"/>
    <col min="8" max="8" width="18.140625" style="21" bestFit="1" customWidth="1"/>
    <col min="9" max="9" width="31.28515625" style="21" customWidth="1"/>
    <col min="10" max="10" width="9.140625" style="21"/>
    <col min="11" max="11" width="13.140625" style="21" customWidth="1"/>
    <col min="12" max="12" width="15.140625" style="21" customWidth="1"/>
    <col min="13" max="13" width="13" style="21" customWidth="1"/>
    <col min="14" max="16384" width="9.140625" style="21"/>
  </cols>
  <sheetData>
    <row r="1" spans="1:13" ht="23.25" x14ac:dyDescent="0.2">
      <c r="A1" s="20" t="s">
        <v>107</v>
      </c>
    </row>
    <row r="2" spans="1:13" ht="12" customHeight="1" x14ac:dyDescent="0.2">
      <c r="A2" s="20"/>
      <c r="I2" s="22"/>
    </row>
    <row r="3" spans="1:13" ht="15" x14ac:dyDescent="0.2">
      <c r="A3" s="16" t="s">
        <v>243</v>
      </c>
      <c r="K3" s="16" t="s">
        <v>243</v>
      </c>
    </row>
    <row r="4" spans="1:13" ht="15.75" thickBot="1" x14ac:dyDescent="0.25">
      <c r="A4" s="23" t="s">
        <v>70</v>
      </c>
      <c r="B4" s="23" t="s">
        <v>81</v>
      </c>
      <c r="C4" s="23" t="s">
        <v>76</v>
      </c>
      <c r="D4" s="23" t="s">
        <v>295</v>
      </c>
      <c r="E4" s="23" t="s">
        <v>72</v>
      </c>
      <c r="G4" s="23" t="s">
        <v>79</v>
      </c>
      <c r="H4" s="23" t="s">
        <v>80</v>
      </c>
      <c r="I4" s="23" t="s">
        <v>104</v>
      </c>
      <c r="K4" s="23" t="s">
        <v>70</v>
      </c>
      <c r="L4" s="23" t="s">
        <v>81</v>
      </c>
      <c r="M4" s="23" t="s">
        <v>72</v>
      </c>
    </row>
    <row r="5" spans="1:13" ht="15" x14ac:dyDescent="0.2">
      <c r="A5" s="27" t="s">
        <v>248</v>
      </c>
      <c r="B5" s="28"/>
      <c r="C5" s="28"/>
      <c r="D5" s="28"/>
      <c r="E5" s="29"/>
      <c r="G5" s="28"/>
      <c r="H5" s="28"/>
      <c r="I5" s="28"/>
      <c r="K5" s="27" t="s">
        <v>106</v>
      </c>
      <c r="L5" s="28"/>
      <c r="M5" s="29"/>
    </row>
    <row r="6" spans="1:13" ht="15" x14ac:dyDescent="0.25">
      <c r="A6" s="30" t="s">
        <v>1</v>
      </c>
      <c r="B6" s="30" t="str">
        <f>"R-SH*"&amp;G6&amp;"_"&amp;H6&amp;"*"</f>
        <v>R-SH*Apt_COA*</v>
      </c>
      <c r="C6" s="30"/>
      <c r="D6" s="30"/>
      <c r="E6" s="53">
        <f>AVERAGEIFS('BY-RSD-SH_AF'!$L$2:$L$100,'BY-RSD-SH_AF'!$C$2:$C$100,B6,'BY-RSD-SH_AF'!$A$2:$A$100,"BASE")</f>
        <v>0.40654789002485697</v>
      </c>
      <c r="G6" s="30" t="s">
        <v>109</v>
      </c>
      <c r="H6" s="30" t="s">
        <v>82</v>
      </c>
      <c r="I6" s="30" t="str">
        <f t="shared" ref="I6:I12" si="0">"R-S*_"&amp;G6&amp;"_"&amp;H6&amp;"*"</f>
        <v>R-S*_Apt_COA*</v>
      </c>
      <c r="K6" s="30" t="s">
        <v>78</v>
      </c>
      <c r="L6" s="30" t="str">
        <f>FillTable!R5</f>
        <v>R-RSDRF*</v>
      </c>
      <c r="M6" s="30">
        <f>AVERAGEIFS('BY-RSD-RF'!$L$2:$L$100,'BY-RSD-RF'!$C$2:$C$100,AF!L6,'BY-RSD-RF'!$A$2:$A$100,"BASE")</f>
        <v>0.117199391171994</v>
      </c>
    </row>
    <row r="7" spans="1:13" ht="15" x14ac:dyDescent="0.25">
      <c r="A7" s="31" t="s">
        <v>1</v>
      </c>
      <c r="B7" s="31" t="str">
        <f>"R-SH*"&amp;G7&amp;"_"&amp;H7&amp;"*"</f>
        <v>R-SH*Apt_BDL*</v>
      </c>
      <c r="C7" s="31"/>
      <c r="D7" s="31"/>
      <c r="E7" s="54">
        <f>AVERAGEIFS('BY-RSD-SH_AF'!$L$2:$L$100,'BY-RSD-SH_AF'!$C$2:$C$100,B7,'BY-RSD-SH_AF'!$A$2:$A$100,"BASE")</f>
        <v>9.6640000122913006E-3</v>
      </c>
      <c r="G7" s="31" t="s">
        <v>109</v>
      </c>
      <c r="H7" s="31" t="s">
        <v>191</v>
      </c>
      <c r="I7" s="31" t="str">
        <f t="shared" si="0"/>
        <v>R-S*_Apt_BDL*</v>
      </c>
      <c r="K7" s="31" t="s">
        <v>78</v>
      </c>
      <c r="L7" s="31" t="str">
        <f>FillTable!R10&amp;"ELC*"</f>
        <v>R-RSDCK*ELC*</v>
      </c>
      <c r="M7" s="31">
        <f>AVERAGEIFS('BY-RSD-CK'!$L$2:$L$100,'BY-RSD-CK'!$C$2:$C$100,AF!L7,'BY-RSD-CK'!$A$2:$A$100,"BASE")</f>
        <v>1.21865123037202E-2</v>
      </c>
    </row>
    <row r="8" spans="1:13" ht="15" x14ac:dyDescent="0.25">
      <c r="A8" s="30" t="s">
        <v>1</v>
      </c>
      <c r="B8" s="30" t="str">
        <f>"R-SH*"&amp;G8&amp;"_"&amp;H8&amp;"*"</f>
        <v>R-SH*Apt_ETH*</v>
      </c>
      <c r="C8" s="30"/>
      <c r="D8" s="30"/>
      <c r="E8" s="53">
        <f>AVERAGEIFS('BY-RSD-SH_AF'!$L$2:$L$100,'BY-RSD-SH_AF'!$C$2:$C$100,B8,'BY-RSD-SH_AF'!$A$2:$A$100,"BASE")</f>
        <v>2.0797704474084602E-5</v>
      </c>
      <c r="G8" s="30" t="s">
        <v>109</v>
      </c>
      <c r="H8" s="30" t="s">
        <v>190</v>
      </c>
      <c r="I8" s="30" t="str">
        <f t="shared" si="0"/>
        <v>R-S*_Apt_ETH*</v>
      </c>
      <c r="K8" s="30" t="s">
        <v>78</v>
      </c>
      <c r="L8" s="30" t="str">
        <f>FillTable!R10&amp;"GAS*"</f>
        <v>R-RSDCK*GAS*</v>
      </c>
      <c r="M8" s="30">
        <f>AVERAGEIFS('BY-RSD-CK'!$L$2:$L$100,'BY-RSD-CK'!$C$2:$C$100,AF!L8,'BY-RSD-CK'!$A$2:$A$100,"BASE")</f>
        <v>1.04455975746106E-2</v>
      </c>
    </row>
    <row r="9" spans="1:13" ht="15" x14ac:dyDescent="0.25">
      <c r="A9" s="31" t="s">
        <v>244</v>
      </c>
      <c r="B9" s="31" t="str">
        <f>"R-SH*"&amp;G9&amp;"_"&amp;H9&amp;"*"</f>
        <v>R-SH*Apt_LPG*</v>
      </c>
      <c r="C9" s="31"/>
      <c r="D9" s="31"/>
      <c r="E9" s="54">
        <f>AVERAGEIFS('BY-RSD-SH_AF'!$L$2:$L$100,'BY-RSD-SH_AF'!$C$2:$C$100,B9,'BY-RSD-SH_AF'!$A$2:$A$100,"BASE")</f>
        <v>4.7559865677763699E-2</v>
      </c>
      <c r="G9" s="31" t="s">
        <v>109</v>
      </c>
      <c r="H9" s="31" t="s">
        <v>192</v>
      </c>
      <c r="I9" s="31" t="str">
        <f>"R-S*_"&amp;G9&amp;"_"&amp;H9&amp;"*"</f>
        <v>R-S*_Apt_LPG*</v>
      </c>
      <c r="K9" s="31" t="s">
        <v>78</v>
      </c>
      <c r="L9" s="31" t="str">
        <f>FillTable!R10&amp;"LPG*"</f>
        <v>R-RSDCK*LPG*</v>
      </c>
      <c r="M9" s="31">
        <f>AVERAGEIFS('BY-RSD-CK'!$L$2:$L$100,'BY-RSD-CK'!$C$2:$C$100,AF!L9,'BY-RSD-CK'!$A$2:$A$100,"BASE")</f>
        <v>1.0445583301088201E-2</v>
      </c>
    </row>
    <row r="10" spans="1:13" ht="15" x14ac:dyDescent="0.25">
      <c r="A10" s="30" t="s">
        <v>244</v>
      </c>
      <c r="B10" s="30" t="str">
        <f>"R-SH_"&amp;G10&amp;"*"&amp;"HPN*"</f>
        <v>R-SH_Apt*HPN*</v>
      </c>
      <c r="C10" s="30"/>
      <c r="D10" s="30"/>
      <c r="E10" s="53">
        <f>AVERAGEIFS('BY-RSD-SH_AF'!$L$2:$L$100,'BY-RSD-SH_AF'!$C$2:$C$100,I10,'BY-RSD-SH_AF'!$A$2:$A$100,"BASE")</f>
        <v>0.18130269923092601</v>
      </c>
      <c r="G10" s="30" t="s">
        <v>109</v>
      </c>
      <c r="H10" s="30" t="s">
        <v>83</v>
      </c>
      <c r="I10" s="30" t="str">
        <f>"R-SH*"&amp;G10&amp;"_"&amp;H10&amp;"*X1"</f>
        <v>R-SH*Apt_ELC*X1</v>
      </c>
      <c r="K10" s="30" t="s">
        <v>78</v>
      </c>
      <c r="L10" s="30" t="str">
        <f>FillTable!R15</f>
        <v>R-RSDCW*</v>
      </c>
      <c r="M10" s="30">
        <f>AVERAGEIFS('BY-RSD-CW'!$L$2:$L$100,'BY-RSD-CW'!$C$2:$C$100,AF!L10,'BY-RSD-RF'!$A$2:$A$100,"BASE")</f>
        <v>6.7195931921959296E-3</v>
      </c>
    </row>
    <row r="11" spans="1:13" ht="15" x14ac:dyDescent="0.25">
      <c r="A11" s="31" t="s">
        <v>244</v>
      </c>
      <c r="B11" s="31" t="str">
        <f>"R-SH_"&amp;G11&amp;"_"&amp;H11&amp;"_N1"</f>
        <v>R-SH_Apt_ELC_N1</v>
      </c>
      <c r="C11" s="31"/>
      <c r="D11" s="31"/>
      <c r="E11" s="54">
        <f>AVERAGEIFS('BY-RSD-SH_AF'!$L$2:$L$100,'BY-RSD-SH_AF'!$C$2:$C$100,I11,'BY-RSD-SH_AF'!$A$2:$A$100,"BASE")</f>
        <v>1.3931119040235E-2</v>
      </c>
      <c r="G11" s="31" t="s">
        <v>109</v>
      </c>
      <c r="H11" s="31" t="s">
        <v>83</v>
      </c>
      <c r="I11" s="31" t="str">
        <f>"R-SH*"&amp;G10&amp;"_"&amp;H10&amp;"*X0"</f>
        <v>R-SH*Apt_ELC*X0</v>
      </c>
      <c r="K11" s="31" t="s">
        <v>78</v>
      </c>
      <c r="L11" s="31" t="str">
        <f>FillTable!R20</f>
        <v>R-RSDCD*</v>
      </c>
      <c r="M11" s="31">
        <f>AVERAGEIFS('BY-RSD-CD'!$L$2:$L$100,'BY-RSD-CD'!$C$2:$C$100,AF!L11,'BY-RSD-CD'!$A$2:$A$100,"BASE")</f>
        <v>1.18630136986301E-2</v>
      </c>
    </row>
    <row r="12" spans="1:13" ht="15" x14ac:dyDescent="0.25">
      <c r="A12" s="30" t="s">
        <v>244</v>
      </c>
      <c r="B12" s="30" t="str">
        <f t="shared" ref="B12:B17" si="1">"R-SH*"&amp;G12&amp;"_"&amp;H12&amp;"*"</f>
        <v>R-SH*Apt_KER*</v>
      </c>
      <c r="C12" s="30"/>
      <c r="D12" s="30"/>
      <c r="E12" s="53">
        <f>AVERAGEIFS('BY-RSD-SH_AF'!$L$2:$L$100,'BY-RSD-SH_AF'!$C$2:$C$100,B12,'BY-RSD-SH_AF'!$A$2:$A$100,"BASE")</f>
        <v>7.5994529972598895E-2</v>
      </c>
      <c r="G12" s="30" t="s">
        <v>109</v>
      </c>
      <c r="H12" s="30" t="s">
        <v>193</v>
      </c>
      <c r="I12" s="30" t="str">
        <f t="shared" si="0"/>
        <v>R-S*_Apt_KER*</v>
      </c>
      <c r="K12" s="30" t="s">
        <v>78</v>
      </c>
      <c r="L12" s="30" t="str">
        <f>FillTable!R25</f>
        <v>R-RSDDW*</v>
      </c>
      <c r="M12" s="30">
        <f>AVERAGEIFS('BY-RSD-DW'!$L$2:$L$100,'BY-RSD-DW'!$C$2:$C$100,AF!L12,'BY-RSD-DW'!$A$2:$A$100,"BASE")</f>
        <v>1.0896637608966401E-2</v>
      </c>
    </row>
    <row r="13" spans="1:13" ht="15" x14ac:dyDescent="0.25">
      <c r="A13" s="31" t="s">
        <v>244</v>
      </c>
      <c r="B13" s="31" t="str">
        <f t="shared" si="1"/>
        <v>R-SH*Apt_GAS*</v>
      </c>
      <c r="C13" s="31"/>
      <c r="D13" s="31"/>
      <c r="E13" s="54">
        <f>AVERAGEIFS('BY-RSD-SH_AF'!$L$2:$L$100,'BY-RSD-SH_AF'!$C$2:$C$100,B13,'BY-RSD-SH_AF'!$A$2:$A$100,"BASE")</f>
        <v>2.5618485673577399E-2</v>
      </c>
      <c r="G13" s="31" t="s">
        <v>109</v>
      </c>
      <c r="H13" s="31" t="s">
        <v>194</v>
      </c>
      <c r="I13" s="31" t="str">
        <f>"R-S*_"&amp;G12&amp;"_"&amp;H13&amp;"*"</f>
        <v>R-S*_Apt_GAS*</v>
      </c>
      <c r="K13" s="31" t="s">
        <v>78</v>
      </c>
      <c r="L13" s="31" t="str">
        <f>FillTable!R30</f>
        <v>R-RSDOE*</v>
      </c>
      <c r="M13" s="31">
        <f>AVERAGEIFS('BY-RSD-OE'!$L$2:$L$100,'BY-RSD-OE'!$C$2:$C$100,AF!L13,'BY-RSD-OE'!$A$2:$A$100,"BASE")</f>
        <v>0.93569571451266098</v>
      </c>
    </row>
    <row r="14" spans="1:13" ht="15" x14ac:dyDescent="0.25">
      <c r="A14" s="30" t="s">
        <v>1</v>
      </c>
      <c r="B14" s="30" t="str">
        <f t="shared" si="1"/>
        <v>R-SH*Apt_PEA*</v>
      </c>
      <c r="C14" s="30"/>
      <c r="D14" s="30"/>
      <c r="E14" s="53">
        <f>AVERAGEIFS('BY-RSD-SH_AF'!$L$2:$L$100,'BY-RSD-SH_AF'!$C$2:$C$100,B14,'BY-RSD-SH_AF'!$A$2:$A$100,"BASE")</f>
        <v>0.161743747694956</v>
      </c>
      <c r="G14" s="30" t="s">
        <v>109</v>
      </c>
      <c r="H14" s="30" t="s">
        <v>110</v>
      </c>
      <c r="I14" s="30" t="str">
        <f>"R-S*_"&amp;G14&amp;"_"&amp;H14&amp;"*"</f>
        <v>R-S*_Apt_PEA*</v>
      </c>
      <c r="K14" s="30" t="s">
        <v>1</v>
      </c>
      <c r="L14" s="30" t="str">
        <f>FillTable!R35</f>
        <v>R-RSDOA*</v>
      </c>
      <c r="M14" s="30" t="e">
        <f>AVERAGEIFS('BY-RSD-RF'!$L$2:$L$100,'BY-RSD-RF'!$C$2:$C$100,AF!L14,'BY-RSD-RF'!$A$2:$A$100,"BASE")</f>
        <v>#DIV/0!</v>
      </c>
    </row>
    <row r="15" spans="1:13" ht="15" x14ac:dyDescent="0.25">
      <c r="A15" s="31" t="s">
        <v>1</v>
      </c>
      <c r="B15" s="31" t="str">
        <f t="shared" si="1"/>
        <v>R-SH*Apt_SMF*</v>
      </c>
      <c r="C15" s="31"/>
      <c r="D15" s="31"/>
      <c r="E15" s="54">
        <f>AVERAGEIFS('BY-RSD-SH_AF'!$L$2:$L$100,'BY-RSD-SH_AF'!$C$2:$C$100,B15,'BY-RSD-SH_AF'!$A$2:$A$100,"BASE")</f>
        <v>0.14274595375996399</v>
      </c>
      <c r="G15" s="31" t="s">
        <v>109</v>
      </c>
      <c r="H15" s="31" t="s">
        <v>111</v>
      </c>
      <c r="I15" s="31" t="str">
        <f>"R-S*_"&amp;G15&amp;"_"&amp;H15&amp;"*"</f>
        <v>R-S*_Apt_SMF*</v>
      </c>
    </row>
    <row r="16" spans="1:13" ht="15" x14ac:dyDescent="0.25">
      <c r="A16" s="30" t="s">
        <v>244</v>
      </c>
      <c r="B16" s="30" t="str">
        <f t="shared" si="1"/>
        <v>R-SH*Apt_WOO*</v>
      </c>
      <c r="C16" s="30"/>
      <c r="D16" s="30"/>
      <c r="E16" s="53">
        <f>AVERAGEIFS('BY-RSD-SH_AF'!$L$2:$L$100,'BY-RSD-SH_AF'!$C$2:$C$100,B16,'BY-RSD-SH_AF'!$A$2:$A$100,"BASE")</f>
        <v>3.6221240391349503E-2</v>
      </c>
      <c r="G16" s="30" t="s">
        <v>109</v>
      </c>
      <c r="H16" s="30" t="s">
        <v>195</v>
      </c>
      <c r="I16" s="30" t="str">
        <f>"R-S*_"&amp;G16&amp;"_"&amp;H16&amp;"*"</f>
        <v>R-S*_Apt_WOO*</v>
      </c>
    </row>
    <row r="17" spans="1:13" ht="15" x14ac:dyDescent="0.25">
      <c r="A17" s="31" t="s">
        <v>1</v>
      </c>
      <c r="B17" s="31" t="str">
        <f t="shared" si="1"/>
        <v>R-SH*Apt_HET*</v>
      </c>
      <c r="C17" s="31"/>
      <c r="D17" s="31"/>
      <c r="E17" s="54">
        <f>AVERAGEIFS('BY-RSD-SH_AF'!$L$2:$L$100,'BY-RSD-SH_AF'!$C$2:$C$100,B17,'BY-RSD-SH_AF'!$A$2:$A$100,"BASE")</f>
        <v>2.4002855672672599E-3</v>
      </c>
      <c r="G17" s="31" t="s">
        <v>109</v>
      </c>
      <c r="H17" s="31" t="s">
        <v>84</v>
      </c>
      <c r="I17" s="31" t="str">
        <f>"R-S*_"&amp;G17&amp;"_"&amp;H17&amp;"*"</f>
        <v>R-S*_Apt_HET*</v>
      </c>
      <c r="K17" s="16" t="s">
        <v>243</v>
      </c>
    </row>
    <row r="18" spans="1:13" ht="15.75" thickBot="1" x14ac:dyDescent="0.25">
      <c r="A18" s="27" t="s">
        <v>112</v>
      </c>
      <c r="B18" s="28"/>
      <c r="C18" s="28"/>
      <c r="D18" s="28"/>
      <c r="E18" s="28"/>
      <c r="F18" s="28"/>
      <c r="G18" s="28"/>
      <c r="H18" s="28"/>
      <c r="I18" s="28"/>
      <c r="K18" s="23" t="s">
        <v>70</v>
      </c>
      <c r="L18" s="23" t="s">
        <v>81</v>
      </c>
      <c r="M18" s="23" t="s">
        <v>72</v>
      </c>
    </row>
    <row r="19" spans="1:13" ht="15" x14ac:dyDescent="0.25">
      <c r="A19" s="30" t="s">
        <v>1</v>
      </c>
      <c r="B19" s="30" t="str">
        <f>"R-SH*"&amp;G19&amp;"_"&amp;H19&amp;"*"</f>
        <v>R-SH*Att_COA*</v>
      </c>
      <c r="C19" s="30"/>
      <c r="D19" s="30"/>
      <c r="E19" s="53">
        <f>AVERAGEIFS('BY-RSD-SH_AF'!$L$2:$L$100,'BY-RSD-SH_AF'!$C$2:$C$100,I19,'BY-RSD-SH_AF'!$A$2:$A$100,"BASE")</f>
        <v>0.30984484845142601</v>
      </c>
      <c r="G19" s="30" t="s">
        <v>105</v>
      </c>
      <c r="H19" s="30" t="s">
        <v>82</v>
      </c>
      <c r="I19" s="30" t="str">
        <f t="shared" ref="I19:I22" si="2">"R-S*_"&amp;G19&amp;"_"&amp;H19&amp;"*"</f>
        <v>R-S*_Att_COA*</v>
      </c>
      <c r="K19" s="27" t="s">
        <v>106</v>
      </c>
      <c r="L19" s="28"/>
      <c r="M19" s="29"/>
    </row>
    <row r="20" spans="1:13" ht="15" x14ac:dyDescent="0.25">
      <c r="A20" s="31" t="s">
        <v>1</v>
      </c>
      <c r="B20" s="31" t="str">
        <f>"R-SH*"&amp;G20&amp;"_"&amp;H20&amp;"*"</f>
        <v>R-SH*Att_BDL*</v>
      </c>
      <c r="C20" s="31"/>
      <c r="D20" s="31"/>
      <c r="E20" s="54">
        <f>AVERAGEIFS('BY-RSD-SH_AF'!$L$2:$L$100,'BY-RSD-SH_AF'!$C$2:$C$100,I20,'BY-RSD-SH_AF'!$A$2:$A$100,"BASE")</f>
        <v>2.53147717385124E-2</v>
      </c>
      <c r="G20" s="31" t="s">
        <v>105</v>
      </c>
      <c r="H20" s="31" t="s">
        <v>191</v>
      </c>
      <c r="I20" s="31" t="str">
        <f t="shared" si="2"/>
        <v>R-S*_Att_BDL*</v>
      </c>
      <c r="K20" s="30" t="s">
        <v>78</v>
      </c>
      <c r="L20" s="30" t="s">
        <v>184</v>
      </c>
      <c r="M20" s="30">
        <f>AVERAGEIFS('BY-RSD-LT'!$L$2:$L$100,'BY-RSD-LT'!$C$2:$C$100,AF!L20,'BY-RSD-LT'!$A$2:$A$100,"BASE")</f>
        <v>0.21098594733224099</v>
      </c>
    </row>
    <row r="21" spans="1:13" ht="15" x14ac:dyDescent="0.25">
      <c r="A21" s="30" t="s">
        <v>1</v>
      </c>
      <c r="B21" s="30" t="str">
        <f>"R-SH*"&amp;G21&amp;"_"&amp;H21&amp;"*"</f>
        <v>R-SH*Att_ETH*</v>
      </c>
      <c r="C21" s="30"/>
      <c r="D21" s="30"/>
      <c r="E21" s="53">
        <f>AVERAGEIFS('BY-RSD-SH_AF'!$L$2:$L$100,'BY-RSD-SH_AF'!$C$2:$C$100,I21,'BY-RSD-SH_AF'!$A$2:$A$100,"BASE")</f>
        <v>0</v>
      </c>
      <c r="G21" s="30" t="s">
        <v>105</v>
      </c>
      <c r="H21" s="30" t="s">
        <v>190</v>
      </c>
      <c r="I21" s="30" t="str">
        <f t="shared" si="2"/>
        <v>R-S*_Att_ETH*</v>
      </c>
      <c r="K21" s="31" t="s">
        <v>78</v>
      </c>
      <c r="L21" s="31" t="s">
        <v>185</v>
      </c>
      <c r="M21" s="31">
        <f>AVERAGEIFS('BY-RSD-LT'!$L$2:$L$100,'BY-RSD-LT'!$C$2:$C$100,AF!L21,'BY-RSD-LT'!$A$2:$A$100,"BASE")</f>
        <v>0.29847129365993402</v>
      </c>
    </row>
    <row r="22" spans="1:13" ht="15" x14ac:dyDescent="0.25">
      <c r="A22" s="31" t="s">
        <v>244</v>
      </c>
      <c r="B22" s="31" t="str">
        <f>"R-SH*"&amp;G22&amp;"_"&amp;H22&amp;"*"</f>
        <v>R-SH*Att_LPG*</v>
      </c>
      <c r="C22" s="31"/>
      <c r="D22" s="31"/>
      <c r="E22" s="54">
        <f>AVERAGEIFS('BY-RSD-SH_AF'!$L$2:$L$100,'BY-RSD-SH_AF'!$C$2:$C$100,I22,'BY-RSD-SH_AF'!$A$2:$A$100,"BASE")</f>
        <v>4.8109166237074001E-2</v>
      </c>
      <c r="G22" s="31" t="s">
        <v>105</v>
      </c>
      <c r="H22" s="31" t="s">
        <v>192</v>
      </c>
      <c r="I22" s="31" t="str">
        <f t="shared" si="2"/>
        <v>R-S*_Att_LPG*</v>
      </c>
      <c r="K22" s="30" t="s">
        <v>78</v>
      </c>
      <c r="L22" s="30" t="s">
        <v>186</v>
      </c>
      <c r="M22" s="30">
        <f>AVERAGEIFS('BY-RSD-LT'!$L$2:$L$100,'BY-RSD-LT'!$C$2:$C$100,AF!L22,'BY-RSD-LT'!$A$2:$A$100,"BASE")</f>
        <v>0.49065561985780998</v>
      </c>
    </row>
    <row r="23" spans="1:13" ht="15" x14ac:dyDescent="0.25">
      <c r="A23" s="30" t="s">
        <v>244</v>
      </c>
      <c r="B23" s="30" t="str">
        <f>"R-SH_"&amp;G23&amp;"*"&amp;"HPN*"</f>
        <v>R-SH_Att*HPN*</v>
      </c>
      <c r="C23" s="30"/>
      <c r="D23" s="30"/>
      <c r="E23" s="53">
        <f>AVERAGEIFS('BY-RSD-SH_AF'!$L$2:$L$100,'BY-RSD-SH_AF'!$C$2:$C$100,I23,'BY-RSD-SH_AF'!$A$2:$A$100,"BASE")</f>
        <v>0.11404303534564</v>
      </c>
      <c r="G23" s="30" t="s">
        <v>105</v>
      </c>
      <c r="H23" s="30" t="s">
        <v>83</v>
      </c>
      <c r="I23" s="30" t="str">
        <f>"R-SH*"&amp;G23&amp;"_"&amp;H23&amp;"*X1"</f>
        <v>R-SH*Att_ELC*X1</v>
      </c>
      <c r="K23" s="31" t="s">
        <v>78</v>
      </c>
      <c r="L23" s="31" t="s">
        <v>187</v>
      </c>
      <c r="M23" s="31">
        <f>AVERAGEIFS('BY-RSD-PF'!$L$2:$L$100,'BY-RSD-PF'!$C$2:$C$100,AF!L23,'BY-RSD-PF'!$A$2:$A$100,"BASE")</f>
        <v>0.12716586319930701</v>
      </c>
    </row>
    <row r="24" spans="1:13" ht="15" x14ac:dyDescent="0.25">
      <c r="A24" s="31" t="s">
        <v>244</v>
      </c>
      <c r="B24" s="31" t="str">
        <f>"R-SH_"&amp;G24&amp;"_"&amp;H24&amp;"_N1"</f>
        <v>R-SH_Att_ELC_N1</v>
      </c>
      <c r="C24" s="31"/>
      <c r="D24" s="31"/>
      <c r="E24" s="54">
        <f>AVERAGEIFS('BY-RSD-SH_AF'!$L$2:$L$100,'BY-RSD-SH_AF'!$C$2:$C$100,I24,'BY-RSD-SH_AF'!$A$2:$A$100,"BASE")</f>
        <v>3.5156391297092499E-2</v>
      </c>
      <c r="G24" s="31" t="s">
        <v>105</v>
      </c>
      <c r="H24" s="31" t="s">
        <v>83</v>
      </c>
      <c r="I24" s="31" t="str">
        <f>"R-SH*"&amp;G23&amp;"_"&amp;H23&amp;"*X0"</f>
        <v>R-SH*Att_ELC*X0</v>
      </c>
      <c r="K24" s="30" t="s">
        <v>78</v>
      </c>
      <c r="L24" s="30" t="s">
        <v>188</v>
      </c>
      <c r="M24" s="30">
        <f>AVERAGEIFS('BY-RSD-PF'!$L$2:$L$100,'BY-RSD-PF'!$C$2:$C$100,AF!L24,'BY-RSD-PF'!$A$2:$A$100,"BASE")</f>
        <v>0.24175608869574</v>
      </c>
    </row>
    <row r="25" spans="1:13" ht="15" x14ac:dyDescent="0.25">
      <c r="A25" s="30" t="s">
        <v>244</v>
      </c>
      <c r="B25" s="30" t="str">
        <f t="shared" ref="B25:B32" si="3">"R-SH*"&amp;G25&amp;"_"&amp;H25&amp;"*"</f>
        <v>R-SH*Att_KER*</v>
      </c>
      <c r="C25" s="30"/>
      <c r="D25" s="30"/>
      <c r="E25" s="53">
        <f>AVERAGEIFS('BY-RSD-SH_AF'!$L$2:$L$100,'BY-RSD-SH_AF'!$C$2:$C$100,I25,'BY-RSD-SH_AF'!$A$2:$A$100,"BASE")</f>
        <v>4.3705701165065197E-2</v>
      </c>
      <c r="G25" s="30" t="s">
        <v>105</v>
      </c>
      <c r="H25" s="30" t="s">
        <v>193</v>
      </c>
      <c r="I25" s="30" t="str">
        <f t="shared" ref="I25" si="4">"R-S*_"&amp;G25&amp;"_"&amp;H25&amp;"*"</f>
        <v>R-S*_Att_KER*</v>
      </c>
      <c r="K25" s="31" t="s">
        <v>78</v>
      </c>
      <c r="L25" s="31" t="s">
        <v>189</v>
      </c>
      <c r="M25" s="31">
        <f>AVERAGEIFS('BY-RSD-PF'!$L$2:$L$100,'BY-RSD-PF'!$C$2:$C$100,AF!L25,'BY-RSD-PF'!$A$2:$A$100,"BASE")</f>
        <v>0.29872122806778101</v>
      </c>
    </row>
    <row r="26" spans="1:13" ht="15" x14ac:dyDescent="0.25">
      <c r="A26" s="31" t="s">
        <v>244</v>
      </c>
      <c r="B26" s="31" t="s">
        <v>272</v>
      </c>
      <c r="C26" s="31"/>
      <c r="D26" s="31"/>
      <c r="E26" s="54">
        <f>E25</f>
        <v>4.3705701165065197E-2</v>
      </c>
      <c r="G26" s="31"/>
      <c r="H26" s="31"/>
      <c r="I26" s="31"/>
      <c r="K26" s="31"/>
      <c r="L26" s="31"/>
      <c r="M26" s="31"/>
    </row>
    <row r="27" spans="1:13" ht="15" x14ac:dyDescent="0.25">
      <c r="A27" s="30" t="s">
        <v>244</v>
      </c>
      <c r="B27" s="30" t="str">
        <f t="shared" si="3"/>
        <v>R-SH*Att_GAS*</v>
      </c>
      <c r="C27" s="30"/>
      <c r="D27" s="30"/>
      <c r="E27" s="53">
        <f>AVERAGEIFS('BY-RSD-SH_AF'!$L$2:$L$100,'BY-RSD-SH_AF'!$C$2:$C$100,I27,'BY-RSD-SH_AF'!$A$2:$A$100,"BASE")</f>
        <v>3.5964557684536103E-2</v>
      </c>
      <c r="G27" s="30" t="s">
        <v>105</v>
      </c>
      <c r="H27" s="30" t="s">
        <v>194</v>
      </c>
      <c r="I27" s="30" t="str">
        <f>"R-S*_"&amp;G25&amp;"_"&amp;H27&amp;"*"</f>
        <v>R-S*_Att_GAS*</v>
      </c>
    </row>
    <row r="28" spans="1:13" ht="15" x14ac:dyDescent="0.25">
      <c r="A28" s="31" t="s">
        <v>1</v>
      </c>
      <c r="B28" s="31" t="str">
        <f t="shared" si="3"/>
        <v>R-SH*Att_PEA*</v>
      </c>
      <c r="C28" s="31"/>
      <c r="D28" s="31"/>
      <c r="E28" s="54">
        <f>AVERAGEIFS('BY-RSD-SH_AF'!$L$2:$L$100,'BY-RSD-SH_AF'!$C$2:$C$100,I28,'BY-RSD-SH_AF'!$A$2:$A$100,"BASE")</f>
        <v>7.27790788417393E-2</v>
      </c>
      <c r="G28" s="31" t="s">
        <v>105</v>
      </c>
      <c r="H28" s="31" t="s">
        <v>110</v>
      </c>
      <c r="I28" s="31" t="str">
        <f>"R-S*_"&amp;G28&amp;"_"&amp;H28&amp;"*"</f>
        <v>R-S*_Att_PEA*</v>
      </c>
    </row>
    <row r="29" spans="1:13" ht="15" x14ac:dyDescent="0.25">
      <c r="A29" s="30" t="s">
        <v>1</v>
      </c>
      <c r="B29" s="30" t="str">
        <f t="shared" si="3"/>
        <v>R-SH*Att_SMF*</v>
      </c>
      <c r="C29" s="30"/>
      <c r="D29" s="30"/>
      <c r="E29" s="53">
        <f>AVERAGEIFS('BY-RSD-SH_AF'!$L$2:$L$100,'BY-RSD-SH_AF'!$C$2:$C$100,I29,'BY-RSD-SH_AF'!$A$2:$A$100,"BASE")</f>
        <v>7.2438724233275797E-2</v>
      </c>
      <c r="G29" s="30" t="s">
        <v>105</v>
      </c>
      <c r="H29" s="30" t="s">
        <v>111</v>
      </c>
      <c r="I29" s="30" t="str">
        <f>"R-S*_"&amp;G29&amp;"_"&amp;H29&amp;"*"</f>
        <v>R-S*_Att_SMF*</v>
      </c>
    </row>
    <row r="30" spans="1:13" ht="15" x14ac:dyDescent="0.25">
      <c r="A30" s="31" t="s">
        <v>244</v>
      </c>
      <c r="B30" s="31" t="str">
        <f>"R-SH*"&amp;G30&amp;"_"&amp;H30&amp;"*"</f>
        <v>R-SH*Att_WOO*</v>
      </c>
      <c r="C30" s="31"/>
      <c r="D30" s="31"/>
      <c r="E30" s="54">
        <f>AVERAGEIFS('BY-RSD-SH_AF'!$L$2:$L$100,'BY-RSD-SH_AF'!$C$2:$C$100,I30,'BY-RSD-SH_AF'!$A$2:$A$100,"BASE")</f>
        <v>0.11656908094434699</v>
      </c>
      <c r="G30" s="31" t="s">
        <v>105</v>
      </c>
      <c r="H30" s="31" t="s">
        <v>195</v>
      </c>
      <c r="I30" s="31" t="str">
        <f>"R-S*_"&amp;G30&amp;"_"&amp;H30&amp;"*"</f>
        <v>R-S*_Att_WOO*</v>
      </c>
    </row>
    <row r="31" spans="1:13" ht="15" x14ac:dyDescent="0.25">
      <c r="A31" s="30" t="s">
        <v>244</v>
      </c>
      <c r="B31" s="30" t="s">
        <v>268</v>
      </c>
      <c r="C31" s="30"/>
      <c r="D31" s="30"/>
      <c r="E31" s="53">
        <f>E30</f>
        <v>0.11656908094434699</v>
      </c>
      <c r="G31" s="30"/>
      <c r="H31" s="30"/>
      <c r="I31" s="30"/>
    </row>
    <row r="32" spans="1:13" ht="15" x14ac:dyDescent="0.25">
      <c r="A32" s="31" t="s">
        <v>1</v>
      </c>
      <c r="B32" s="31" t="str">
        <f t="shared" si="3"/>
        <v>R-SH*Att_HET*</v>
      </c>
      <c r="C32" s="31"/>
      <c r="D32" s="31"/>
      <c r="E32" s="54">
        <f>AVERAGEIFS('BY-RSD-SH_AF'!$L$2:$L$100,'BY-RSD-SH_AF'!$C$2:$C$100,I32,'BY-RSD-SH_AF'!$A$2:$A$100,"BASE")</f>
        <v>2.3481233276961201E-2</v>
      </c>
      <c r="G32" s="31" t="s">
        <v>105</v>
      </c>
      <c r="H32" s="31" t="s">
        <v>84</v>
      </c>
      <c r="I32" s="31" t="str">
        <f>"R-S*_"&amp;G32&amp;"_"&amp;H32&amp;"*"</f>
        <v>R-S*_Att_HET*</v>
      </c>
    </row>
    <row r="33" spans="1:9" ht="15" x14ac:dyDescent="0.2">
      <c r="A33" s="27" t="s">
        <v>113</v>
      </c>
      <c r="B33" s="28"/>
      <c r="C33" s="28"/>
      <c r="D33" s="28"/>
      <c r="E33" s="28"/>
      <c r="F33" s="28"/>
      <c r="G33" s="28"/>
      <c r="H33" s="28"/>
      <c r="I33" s="28"/>
    </row>
    <row r="34" spans="1:9" ht="15" x14ac:dyDescent="0.25">
      <c r="A34" s="30" t="s">
        <v>1</v>
      </c>
      <c r="B34" s="30" t="str">
        <f>"R-SH*"&amp;G34&amp;"_"&amp;H34&amp;"*"</f>
        <v>R-SH*Det_COA*</v>
      </c>
      <c r="C34" s="30"/>
      <c r="D34" s="30"/>
      <c r="E34" s="53">
        <f>AVERAGEIFS('BY-RSD-SH_AF'!$L$2:$L$100,'BY-RSD-SH_AF'!$C$2:$C$100,I34,'BY-RSD-SH_AF'!$A$2:$A$100,"BASE")</f>
        <v>0.46414376338591401</v>
      </c>
      <c r="G34" s="30" t="s">
        <v>114</v>
      </c>
      <c r="H34" s="30" t="s">
        <v>82</v>
      </c>
      <c r="I34" s="30" t="str">
        <f t="shared" ref="I34:I37" si="5">"R-S*_"&amp;G34&amp;"_"&amp;H34&amp;"*"</f>
        <v>R-S*_Det_COA*</v>
      </c>
    </row>
    <row r="35" spans="1:9" ht="15" x14ac:dyDescent="0.25">
      <c r="A35" s="31" t="s">
        <v>1</v>
      </c>
      <c r="B35" s="31" t="str">
        <f>"R-SH*"&amp;G35&amp;"_"&amp;H35&amp;"*"</f>
        <v>R-SH*Det_BDL*</v>
      </c>
      <c r="C35" s="31"/>
      <c r="D35" s="31"/>
      <c r="E35" s="54">
        <f>AVERAGEIFS('BY-RSD-SH_AF'!$L$2:$L$100,'BY-RSD-SH_AF'!$C$2:$C$100,I35,'BY-RSD-SH_AF'!$A$2:$A$100,"BASE")</f>
        <v>0</v>
      </c>
      <c r="G35" s="31" t="s">
        <v>114</v>
      </c>
      <c r="H35" s="31" t="s">
        <v>191</v>
      </c>
      <c r="I35" s="31" t="str">
        <f t="shared" si="5"/>
        <v>R-S*_Det_BDL*</v>
      </c>
    </row>
    <row r="36" spans="1:9" ht="15" x14ac:dyDescent="0.25">
      <c r="A36" s="30" t="s">
        <v>1</v>
      </c>
      <c r="B36" s="30" t="str">
        <f>"R-SH*"&amp;G36&amp;"_"&amp;H36&amp;"*"</f>
        <v>R-SH*Det_ETH*</v>
      </c>
      <c r="C36" s="30"/>
      <c r="D36" s="30"/>
      <c r="E36" s="53">
        <f>AVERAGEIFS('BY-RSD-SH_AF'!$L$2:$L$100,'BY-RSD-SH_AF'!$C$2:$C$100,I36,'BY-RSD-SH_AF'!$A$2:$A$100,"BASE")</f>
        <v>0</v>
      </c>
      <c r="G36" s="30" t="s">
        <v>114</v>
      </c>
      <c r="H36" s="30" t="s">
        <v>190</v>
      </c>
      <c r="I36" s="30" t="str">
        <f t="shared" si="5"/>
        <v>R-S*_Det_ETH*</v>
      </c>
    </row>
    <row r="37" spans="1:9" ht="15" x14ac:dyDescent="0.25">
      <c r="A37" s="31" t="s">
        <v>244</v>
      </c>
      <c r="B37" s="31" t="str">
        <f>"R-SH*"&amp;G37&amp;"_"&amp;H37&amp;"*"</f>
        <v>R-SH*Det_LPG*</v>
      </c>
      <c r="C37" s="31"/>
      <c r="D37" s="31"/>
      <c r="E37" s="54">
        <f>AVERAGEIFS('BY-RSD-SH_AF'!$L$2:$L$100,'BY-RSD-SH_AF'!$C$2:$C$100,I37,'BY-RSD-SH_AF'!$A$2:$A$100,"BASE")</f>
        <v>6.97946718860816E-2</v>
      </c>
      <c r="G37" s="31" t="s">
        <v>114</v>
      </c>
      <c r="H37" s="31" t="s">
        <v>192</v>
      </c>
      <c r="I37" s="31" t="str">
        <f t="shared" si="5"/>
        <v>R-S*_Det_LPG*</v>
      </c>
    </row>
    <row r="38" spans="1:9" ht="15" x14ac:dyDescent="0.25">
      <c r="A38" s="30" t="s">
        <v>244</v>
      </c>
      <c r="B38" s="30" t="str">
        <f>"R-SH_"&amp;G38&amp;"*"&amp;"HPN*"</f>
        <v>R-SH_Det*HPN*</v>
      </c>
      <c r="C38" s="30"/>
      <c r="D38" s="30"/>
      <c r="E38" s="53">
        <f>AVERAGEIFS('BY-RSD-SH_AF'!$L$2:$L$100,'BY-RSD-SH_AF'!$C$2:$C$100,I38,'BY-RSD-SH_AF'!$A$2:$A$100,"BASE")</f>
        <v>0.138319067250922</v>
      </c>
      <c r="G38" s="30" t="s">
        <v>114</v>
      </c>
      <c r="H38" s="30" t="s">
        <v>83</v>
      </c>
      <c r="I38" s="30" t="str">
        <f>"R-SH*"&amp;G38&amp;"_"&amp;H38&amp;"*X1"</f>
        <v>R-SH*Det_ELC*X1</v>
      </c>
    </row>
    <row r="39" spans="1:9" ht="15" x14ac:dyDescent="0.25">
      <c r="A39" s="31" t="s">
        <v>244</v>
      </c>
      <c r="B39" s="31" t="str">
        <f>"R-SH_"&amp;G39&amp;"_"&amp;H39&amp;"_N1"</f>
        <v>R-SH_Det_ELC_N1</v>
      </c>
      <c r="C39" s="31"/>
      <c r="D39" s="31"/>
      <c r="E39" s="54">
        <f>AVERAGEIFS('BY-RSD-SH_AF'!$L$2:$L$100,'BY-RSD-SH_AF'!$C$2:$C$100,I39,'BY-RSD-SH_AF'!$A$2:$A$100,"BASE")</f>
        <v>4.3843217634644903E-2</v>
      </c>
      <c r="G39" s="31" t="s">
        <v>114</v>
      </c>
      <c r="H39" s="31" t="s">
        <v>83</v>
      </c>
      <c r="I39" s="31" t="str">
        <f>"R-SH*"&amp;G38&amp;"_"&amp;H38&amp;"*X0"</f>
        <v>R-SH*Det_ELC*X0</v>
      </c>
    </row>
    <row r="40" spans="1:9" ht="15" x14ac:dyDescent="0.25">
      <c r="A40" s="30" t="s">
        <v>244</v>
      </c>
      <c r="B40" s="30" t="str">
        <f t="shared" ref="B40:B47" si="6">"R-SH*"&amp;G40&amp;"_"&amp;H40&amp;"*"</f>
        <v>R-SH*Det_KER*</v>
      </c>
      <c r="C40" s="30"/>
      <c r="D40" s="30"/>
      <c r="E40" s="53">
        <f>AVERAGEIFS('BY-RSD-SH_AF'!$L$2:$L$100,'BY-RSD-SH_AF'!$C$2:$C$100,I40,'BY-RSD-SH_AF'!$A$2:$A$100,"BASE")</f>
        <v>4.8157354051402902E-2</v>
      </c>
      <c r="G40" s="30" t="s">
        <v>114</v>
      </c>
      <c r="H40" s="30" t="s">
        <v>193</v>
      </c>
      <c r="I40" s="30" t="str">
        <f t="shared" ref="I40" si="7">"R-S*_"&amp;G40&amp;"_"&amp;H40&amp;"*"</f>
        <v>R-S*_Det_KER*</v>
      </c>
    </row>
    <row r="41" spans="1:9" ht="15" x14ac:dyDescent="0.25">
      <c r="A41" s="31" t="s">
        <v>244</v>
      </c>
      <c r="B41" s="31" t="s">
        <v>273</v>
      </c>
      <c r="C41" s="31"/>
      <c r="D41" s="31"/>
      <c r="E41" s="54">
        <f>E40</f>
        <v>4.8157354051402902E-2</v>
      </c>
      <c r="G41" s="31"/>
      <c r="H41" s="31"/>
      <c r="I41" s="31"/>
    </row>
    <row r="42" spans="1:9" ht="15" x14ac:dyDescent="0.25">
      <c r="A42" s="30" t="s">
        <v>244</v>
      </c>
      <c r="B42" s="30" t="str">
        <f t="shared" si="6"/>
        <v>R-SH*Det_GAS*</v>
      </c>
      <c r="C42" s="30"/>
      <c r="D42" s="30"/>
      <c r="E42" s="53">
        <f>AVERAGEIFS('BY-RSD-SH_AF'!$L$2:$L$100,'BY-RSD-SH_AF'!$C$2:$C$100,I42,'BY-RSD-SH_AF'!$A$2:$A$100,"BASE")</f>
        <v>3.96720040920054E-2</v>
      </c>
      <c r="G42" s="30" t="s">
        <v>114</v>
      </c>
      <c r="H42" s="30" t="s">
        <v>194</v>
      </c>
      <c r="I42" s="30" t="str">
        <f>"R-S*_"&amp;G40&amp;"_"&amp;H42&amp;"*"</f>
        <v>R-S*_Det_GAS*</v>
      </c>
    </row>
    <row r="43" spans="1:9" ht="15" x14ac:dyDescent="0.25">
      <c r="A43" s="31" t="s">
        <v>1</v>
      </c>
      <c r="B43" s="31" t="str">
        <f t="shared" si="6"/>
        <v>R-SH*Det_PEA*</v>
      </c>
      <c r="C43" s="31"/>
      <c r="D43" s="31"/>
      <c r="E43" s="54">
        <f>AVERAGEIFS('BY-RSD-SH_AF'!$L$2:$L$100,'BY-RSD-SH_AF'!$C$2:$C$100,I43,'BY-RSD-SH_AF'!$A$2:$A$100,"BASE")</f>
        <v>0.101539467044872</v>
      </c>
      <c r="G43" s="31" t="s">
        <v>114</v>
      </c>
      <c r="H43" s="31" t="s">
        <v>110</v>
      </c>
      <c r="I43" s="31" t="str">
        <f>"R-S*_"&amp;G43&amp;"_"&amp;H43&amp;"*"</f>
        <v>R-S*_Det_PEA*</v>
      </c>
    </row>
    <row r="44" spans="1:9" ht="15" x14ac:dyDescent="0.25">
      <c r="A44" s="30" t="s">
        <v>1</v>
      </c>
      <c r="B44" s="30" t="str">
        <f t="shared" si="6"/>
        <v>R-SH*Det_SMF*</v>
      </c>
      <c r="C44" s="30"/>
      <c r="D44" s="30"/>
      <c r="E44" s="53">
        <f>AVERAGEIFS('BY-RSD-SH_AF'!$L$2:$L$100,'BY-RSD-SH_AF'!$C$2:$C$100,I44,'BY-RSD-SH_AF'!$A$2:$A$100,"BASE")</f>
        <v>0.13495608652757701</v>
      </c>
      <c r="G44" s="30" t="s">
        <v>114</v>
      </c>
      <c r="H44" s="30" t="s">
        <v>111</v>
      </c>
      <c r="I44" s="30" t="str">
        <f>"R-S*_"&amp;G44&amp;"_"&amp;H44&amp;"*"</f>
        <v>R-S*_Det_SMF*</v>
      </c>
    </row>
    <row r="45" spans="1:9" ht="15" x14ac:dyDescent="0.25">
      <c r="A45" s="31" t="s">
        <v>244</v>
      </c>
      <c r="B45" s="31" t="str">
        <f t="shared" si="6"/>
        <v>R-SH*Det_WOO*</v>
      </c>
      <c r="C45" s="31"/>
      <c r="D45" s="31"/>
      <c r="E45" s="54">
        <f>AVERAGEIFS('BY-RSD-SH_AF'!$L$2:$L$100,'BY-RSD-SH_AF'!$C$2:$C$100,I45,'BY-RSD-SH_AF'!$A$2:$A$100,"BASE")</f>
        <v>9.4687203541950801E-2</v>
      </c>
      <c r="G45" s="31" t="s">
        <v>114</v>
      </c>
      <c r="H45" s="31" t="s">
        <v>195</v>
      </c>
      <c r="I45" s="31" t="str">
        <f>"R-S*_"&amp;G45&amp;"_"&amp;H45&amp;"*"</f>
        <v>R-S*_Det_WOO*</v>
      </c>
    </row>
    <row r="46" spans="1:9" ht="15" x14ac:dyDescent="0.25">
      <c r="A46" s="30" t="s">
        <v>244</v>
      </c>
      <c r="B46" s="30" t="s">
        <v>269</v>
      </c>
      <c r="C46" s="30"/>
      <c r="D46" s="30"/>
      <c r="E46" s="53">
        <f>E45</f>
        <v>9.4687203541950801E-2</v>
      </c>
      <c r="G46" s="30"/>
      <c r="H46" s="30"/>
      <c r="I46" s="30"/>
    </row>
    <row r="47" spans="1:9" ht="15" x14ac:dyDescent="0.25">
      <c r="A47" s="31" t="s">
        <v>1</v>
      </c>
      <c r="B47" s="31" t="str">
        <f t="shared" si="6"/>
        <v>R-SH*Det_HET*</v>
      </c>
      <c r="C47" s="31"/>
      <c r="D47" s="31"/>
      <c r="E47" s="54">
        <f>AVERAGEIFS('BY-RSD-SH_AF'!$L$2:$L$100,'BY-RSD-SH_AF'!$C$2:$C$100,I47,'BY-RSD-SH_AF'!$A$2:$A$100,"BASE")</f>
        <v>0.203493994761373</v>
      </c>
      <c r="G47" s="31" t="s">
        <v>114</v>
      </c>
      <c r="H47" s="31" t="s">
        <v>84</v>
      </c>
      <c r="I47" s="31" t="str">
        <f>"R-S*_"&amp;G47&amp;"_"&amp;H47&amp;"*"</f>
        <v>R-S*_Det_HET*</v>
      </c>
    </row>
    <row r="48" spans="1:9" ht="15" x14ac:dyDescent="0.2">
      <c r="A48" s="27" t="s">
        <v>251</v>
      </c>
      <c r="B48" s="28"/>
      <c r="C48" s="28"/>
      <c r="D48" s="28"/>
      <c r="E48" s="29"/>
      <c r="G48" s="28"/>
      <c r="H48" s="28"/>
      <c r="I48" s="28"/>
    </row>
    <row r="49" spans="1:9" ht="15" x14ac:dyDescent="0.25">
      <c r="A49" s="30" t="s">
        <v>1</v>
      </c>
      <c r="B49" s="30" t="str">
        <f>"R-SW*"&amp;G49&amp;"_"&amp;H49&amp;"*"</f>
        <v>R-SW*Apt_COA*</v>
      </c>
      <c r="C49" s="30"/>
      <c r="D49" s="30" t="s">
        <v>296</v>
      </c>
      <c r="E49" s="53">
        <f>E6</f>
        <v>0.40654789002485697</v>
      </c>
      <c r="G49" s="30" t="s">
        <v>109</v>
      </c>
      <c r="H49" s="30" t="s">
        <v>82</v>
      </c>
      <c r="I49" s="30" t="str">
        <f t="shared" ref="I49:I52" si="8">"R-S*_"&amp;G49&amp;"_"&amp;H49&amp;"*"</f>
        <v>R-S*_Apt_COA*</v>
      </c>
    </row>
    <row r="50" spans="1:9" ht="15" x14ac:dyDescent="0.25">
      <c r="A50" s="31" t="s">
        <v>1</v>
      </c>
      <c r="B50" s="31" t="str">
        <f>"R-SW*"&amp;G50&amp;"_"&amp;H50&amp;"*"</f>
        <v>R-SW*Apt_BDL*</v>
      </c>
      <c r="C50" s="31"/>
      <c r="D50" s="31" t="s">
        <v>296</v>
      </c>
      <c r="E50" s="54">
        <f t="shared" ref="E50:E59" si="9">E7</f>
        <v>9.6640000122913006E-3</v>
      </c>
      <c r="G50" s="31" t="s">
        <v>109</v>
      </c>
      <c r="H50" s="31" t="s">
        <v>191</v>
      </c>
      <c r="I50" s="31" t="str">
        <f t="shared" si="8"/>
        <v>R-S*_Apt_BDL*</v>
      </c>
    </row>
    <row r="51" spans="1:9" ht="15" x14ac:dyDescent="0.25">
      <c r="A51" s="30" t="s">
        <v>1</v>
      </c>
      <c r="B51" s="30" t="str">
        <f>"R-SW*"&amp;G51&amp;"_"&amp;H51&amp;"*"</f>
        <v>R-SW*Apt_ETH*</v>
      </c>
      <c r="C51" s="30"/>
      <c r="D51" s="30" t="s">
        <v>296</v>
      </c>
      <c r="E51" s="53">
        <f t="shared" si="9"/>
        <v>2.0797704474084602E-5</v>
      </c>
      <c r="G51" s="30" t="s">
        <v>109</v>
      </c>
      <c r="H51" s="30" t="s">
        <v>190</v>
      </c>
      <c r="I51" s="30" t="str">
        <f t="shared" si="8"/>
        <v>R-S*_Apt_ETH*</v>
      </c>
    </row>
    <row r="52" spans="1:9" ht="15" x14ac:dyDescent="0.25">
      <c r="A52" s="31" t="s">
        <v>198</v>
      </c>
      <c r="B52" s="31" t="str">
        <f>"R-SW*"&amp;G52&amp;"_"&amp;H52&amp;"*"</f>
        <v>R-SW*Apt_LPG*</v>
      </c>
      <c r="C52" s="31"/>
      <c r="D52" s="31" t="s">
        <v>296</v>
      </c>
      <c r="E52" s="54">
        <f t="shared" si="9"/>
        <v>4.7559865677763699E-2</v>
      </c>
      <c r="G52" s="31" t="s">
        <v>109</v>
      </c>
      <c r="H52" s="31" t="s">
        <v>192</v>
      </c>
      <c r="I52" s="31" t="str">
        <f t="shared" si="8"/>
        <v>R-S*_Apt_LPG*</v>
      </c>
    </row>
    <row r="53" spans="1:9" ht="15" x14ac:dyDescent="0.25">
      <c r="A53" s="30" t="s">
        <v>198</v>
      </c>
      <c r="B53" s="30" t="str">
        <f>"R-SW_"&amp;G53&amp;"*"&amp;"HPN*"</f>
        <v>R-SW_Apt*HPN*</v>
      </c>
      <c r="C53" s="30"/>
      <c r="D53" s="30" t="s">
        <v>296</v>
      </c>
      <c r="E53" s="53">
        <f>E10</f>
        <v>0.18130269923092601</v>
      </c>
      <c r="G53" s="30" t="s">
        <v>109</v>
      </c>
      <c r="H53" s="30" t="s">
        <v>83</v>
      </c>
      <c r="I53" s="30" t="str">
        <f>"R-SW*"&amp;G53&amp;"_"&amp;H53&amp;"*X1"</f>
        <v>R-SW*Apt_ELC*X1</v>
      </c>
    </row>
    <row r="54" spans="1:9" ht="15" x14ac:dyDescent="0.25">
      <c r="A54" s="31" t="s">
        <v>1</v>
      </c>
      <c r="B54" s="31" t="str">
        <f>"R-SW_"&amp;G54&amp;"_"&amp;H54&amp;"_N1"</f>
        <v>R-SW_Apt_ELC_N1</v>
      </c>
      <c r="C54" s="31"/>
      <c r="D54" s="31" t="s">
        <v>296</v>
      </c>
      <c r="E54" s="54">
        <f t="shared" si="9"/>
        <v>1.3931119040235E-2</v>
      </c>
      <c r="G54" s="31" t="s">
        <v>109</v>
      </c>
      <c r="H54" s="31" t="s">
        <v>83</v>
      </c>
      <c r="I54" s="31" t="str">
        <f>"R-SW*"&amp;G53&amp;"_"&amp;H53&amp;"*X0"</f>
        <v>R-SW*Apt_ELC*X0</v>
      </c>
    </row>
    <row r="55" spans="1:9" ht="15" x14ac:dyDescent="0.25">
      <c r="A55" s="30" t="s">
        <v>198</v>
      </c>
      <c r="B55" s="30" t="str">
        <f t="shared" ref="B55:B60" si="10">"R-SW*"&amp;G55&amp;"_"&amp;H55&amp;"*"</f>
        <v>R-SW*Apt_KER*</v>
      </c>
      <c r="C55" s="30"/>
      <c r="D55" s="30" t="s">
        <v>296</v>
      </c>
      <c r="E55" s="53">
        <f t="shared" si="9"/>
        <v>7.5994529972598895E-2</v>
      </c>
      <c r="G55" s="30" t="s">
        <v>109</v>
      </c>
      <c r="H55" s="30" t="s">
        <v>193</v>
      </c>
      <c r="I55" s="30" t="str">
        <f t="shared" ref="I55" si="11">"R-S*_"&amp;G55&amp;"_"&amp;H55&amp;"*"</f>
        <v>R-S*_Apt_KER*</v>
      </c>
    </row>
    <row r="56" spans="1:9" ht="15" x14ac:dyDescent="0.25">
      <c r="A56" s="31" t="s">
        <v>198</v>
      </c>
      <c r="B56" s="31" t="str">
        <f t="shared" si="10"/>
        <v>R-SW*Apt_GAS*</v>
      </c>
      <c r="C56" s="31"/>
      <c r="D56" s="31" t="s">
        <v>296</v>
      </c>
      <c r="E56" s="54">
        <f t="shared" si="9"/>
        <v>2.5618485673577399E-2</v>
      </c>
      <c r="G56" s="31" t="s">
        <v>109</v>
      </c>
      <c r="H56" s="31" t="s">
        <v>194</v>
      </c>
      <c r="I56" s="31" t="str">
        <f>"R-S*_"&amp;G55&amp;"_"&amp;H56&amp;"*"</f>
        <v>R-S*_Apt_GAS*</v>
      </c>
    </row>
    <row r="57" spans="1:9" ht="15" x14ac:dyDescent="0.25">
      <c r="A57" s="30" t="s">
        <v>1</v>
      </c>
      <c r="B57" s="30" t="str">
        <f t="shared" si="10"/>
        <v>R-SW*Apt_PEA*</v>
      </c>
      <c r="C57" s="30"/>
      <c r="D57" s="30" t="s">
        <v>296</v>
      </c>
      <c r="E57" s="53">
        <f t="shared" si="9"/>
        <v>0.161743747694956</v>
      </c>
      <c r="G57" s="30" t="s">
        <v>109</v>
      </c>
      <c r="H57" s="30" t="s">
        <v>110</v>
      </c>
      <c r="I57" s="30" t="str">
        <f>"R-S*_"&amp;G57&amp;"_"&amp;H57&amp;"*"</f>
        <v>R-S*_Apt_PEA*</v>
      </c>
    </row>
    <row r="58" spans="1:9" ht="15" x14ac:dyDescent="0.25">
      <c r="A58" s="31" t="s">
        <v>1</v>
      </c>
      <c r="B58" s="31" t="str">
        <f t="shared" si="10"/>
        <v>R-SW*Apt_SMF*</v>
      </c>
      <c r="C58" s="31"/>
      <c r="D58" s="31" t="s">
        <v>296</v>
      </c>
      <c r="E58" s="54">
        <f t="shared" si="9"/>
        <v>0.14274595375996399</v>
      </c>
      <c r="G58" s="31" t="s">
        <v>109</v>
      </c>
      <c r="H58" s="31" t="s">
        <v>111</v>
      </c>
      <c r="I58" s="31" t="str">
        <f>"R-S*_"&amp;G58&amp;"_"&amp;H58&amp;"*"</f>
        <v>R-S*_Apt_SMF*</v>
      </c>
    </row>
    <row r="59" spans="1:9" ht="15" x14ac:dyDescent="0.25">
      <c r="A59" s="30" t="s">
        <v>198</v>
      </c>
      <c r="B59" s="30" t="str">
        <f t="shared" si="10"/>
        <v>R-SW*Apt_WOO*</v>
      </c>
      <c r="C59" s="30"/>
      <c r="D59" s="30" t="s">
        <v>296</v>
      </c>
      <c r="E59" s="53">
        <f t="shared" si="9"/>
        <v>3.6221240391349503E-2</v>
      </c>
      <c r="G59" s="30" t="s">
        <v>109</v>
      </c>
      <c r="H59" s="30" t="s">
        <v>195</v>
      </c>
      <c r="I59" s="30" t="str">
        <f>"R-S*_"&amp;G59&amp;"_"&amp;H59&amp;"*"</f>
        <v>R-S*_Apt_WOO*</v>
      </c>
    </row>
    <row r="60" spans="1:9" ht="15" x14ac:dyDescent="0.25">
      <c r="A60" s="31" t="s">
        <v>198</v>
      </c>
      <c r="B60" s="31" t="str">
        <f t="shared" si="10"/>
        <v>R-SW*Apt_HET*</v>
      </c>
      <c r="C60" s="31"/>
      <c r="D60" s="31" t="s">
        <v>296</v>
      </c>
      <c r="E60" s="54">
        <f>E17</f>
        <v>2.4002855672672599E-3</v>
      </c>
      <c r="G60" s="31" t="s">
        <v>109</v>
      </c>
      <c r="H60" s="31" t="s">
        <v>84</v>
      </c>
      <c r="I60" s="31" t="str">
        <f>"R-S*_"&amp;G60&amp;"_"&amp;H60&amp;"*"</f>
        <v>R-S*_Apt_HET*</v>
      </c>
    </row>
    <row r="61" spans="1:9" ht="15" x14ac:dyDescent="0.2">
      <c r="A61" s="27" t="s">
        <v>250</v>
      </c>
      <c r="B61" s="28"/>
      <c r="C61" s="28"/>
      <c r="D61" s="28"/>
      <c r="E61" s="28"/>
      <c r="F61" s="28"/>
      <c r="G61" s="28"/>
      <c r="H61" s="28"/>
      <c r="I61" s="28"/>
    </row>
    <row r="62" spans="1:9" ht="15" x14ac:dyDescent="0.25">
      <c r="A62" s="30" t="s">
        <v>1</v>
      </c>
      <c r="B62" s="30" t="str">
        <f>"R-SW*"&amp;G62&amp;"_"&amp;H62&amp;"*"</f>
        <v>R-SW*Att_COA*</v>
      </c>
      <c r="C62" s="30"/>
      <c r="D62" s="30" t="s">
        <v>297</v>
      </c>
      <c r="E62" s="53">
        <f>E19</f>
        <v>0.30984484845142601</v>
      </c>
      <c r="G62" s="30" t="s">
        <v>105</v>
      </c>
      <c r="H62" s="30" t="s">
        <v>82</v>
      </c>
      <c r="I62" s="30" t="str">
        <f t="shared" ref="I62:I65" si="12">"R-S*_"&amp;G62&amp;"_"&amp;H62&amp;"*"</f>
        <v>R-S*_Att_COA*</v>
      </c>
    </row>
    <row r="63" spans="1:9" ht="15" x14ac:dyDescent="0.25">
      <c r="A63" s="31" t="s">
        <v>1</v>
      </c>
      <c r="B63" s="31" t="str">
        <f>"R-SW*"&amp;G63&amp;"_"&amp;H63&amp;"*"</f>
        <v>R-SW*Att_BDL*</v>
      </c>
      <c r="C63" s="31"/>
      <c r="D63" s="31" t="s">
        <v>297</v>
      </c>
      <c r="E63" s="54">
        <f t="shared" ref="E63:E75" si="13">E20</f>
        <v>2.53147717385124E-2</v>
      </c>
      <c r="G63" s="31" t="s">
        <v>105</v>
      </c>
      <c r="H63" s="31" t="s">
        <v>191</v>
      </c>
      <c r="I63" s="31" t="str">
        <f t="shared" si="12"/>
        <v>R-S*_Att_BDL*</v>
      </c>
    </row>
    <row r="64" spans="1:9" ht="15" x14ac:dyDescent="0.25">
      <c r="A64" s="30" t="s">
        <v>1</v>
      </c>
      <c r="B64" s="30" t="str">
        <f>"R-SW*"&amp;G64&amp;"_"&amp;H64&amp;"*"</f>
        <v>R-SW*Att_ETH*</v>
      </c>
      <c r="C64" s="30"/>
      <c r="D64" s="30" t="s">
        <v>297</v>
      </c>
      <c r="E64" s="53">
        <f t="shared" si="13"/>
        <v>0</v>
      </c>
      <c r="G64" s="30" t="s">
        <v>105</v>
      </c>
      <c r="H64" s="30" t="s">
        <v>190</v>
      </c>
      <c r="I64" s="30" t="str">
        <f t="shared" si="12"/>
        <v>R-S*_Att_ETH*</v>
      </c>
    </row>
    <row r="65" spans="1:9" ht="15" x14ac:dyDescent="0.25">
      <c r="A65" s="31" t="s">
        <v>198</v>
      </c>
      <c r="B65" s="31" t="str">
        <f>"R-SW*"&amp;G65&amp;"_"&amp;H65&amp;"*"</f>
        <v>R-SW*Att_LPG*</v>
      </c>
      <c r="C65" s="31"/>
      <c r="D65" s="31" t="s">
        <v>297</v>
      </c>
      <c r="E65" s="54">
        <f t="shared" si="13"/>
        <v>4.8109166237074001E-2</v>
      </c>
      <c r="G65" s="31" t="s">
        <v>105</v>
      </c>
      <c r="H65" s="31" t="s">
        <v>192</v>
      </c>
      <c r="I65" s="31" t="str">
        <f t="shared" si="12"/>
        <v>R-S*_Att_LPG*</v>
      </c>
    </row>
    <row r="66" spans="1:9" ht="15" x14ac:dyDescent="0.25">
      <c r="A66" s="30" t="s">
        <v>198</v>
      </c>
      <c r="B66" s="30" t="str">
        <f>"R-SW_"&amp;G66&amp;"*"&amp;"HPN*"</f>
        <v>R-SW_Att*HPN*</v>
      </c>
      <c r="C66" s="30"/>
      <c r="D66" s="30" t="s">
        <v>297</v>
      </c>
      <c r="E66" s="53">
        <f t="shared" si="13"/>
        <v>0.11404303534564</v>
      </c>
      <c r="G66" s="30" t="s">
        <v>105</v>
      </c>
      <c r="H66" s="30" t="s">
        <v>83</v>
      </c>
      <c r="I66" s="30" t="str">
        <f>"R-SW*"&amp;G53&amp;"_"&amp;H53&amp;"*X1"</f>
        <v>R-SW*Apt_ELC*X1</v>
      </c>
    </row>
    <row r="67" spans="1:9" ht="15" x14ac:dyDescent="0.25">
      <c r="A67" s="31" t="s">
        <v>1</v>
      </c>
      <c r="B67" s="31" t="str">
        <f>"R-SW_"&amp;G67&amp;"_"&amp;H67&amp;"_N1"</f>
        <v>R-SW_Att_ELC_N1</v>
      </c>
      <c r="C67" s="31"/>
      <c r="D67" s="31" t="s">
        <v>297</v>
      </c>
      <c r="E67" s="54">
        <f t="shared" si="13"/>
        <v>3.5156391297092499E-2</v>
      </c>
      <c r="G67" s="31" t="s">
        <v>105</v>
      </c>
      <c r="H67" s="31" t="s">
        <v>83</v>
      </c>
      <c r="I67" s="31" t="str">
        <f>"R-SW*"&amp;G53&amp;"_"&amp;H53&amp;"*X0"</f>
        <v>R-SW*Apt_ELC*X0</v>
      </c>
    </row>
    <row r="68" spans="1:9" ht="15" x14ac:dyDescent="0.25">
      <c r="A68" s="30" t="s">
        <v>198</v>
      </c>
      <c r="B68" s="30" t="str">
        <f t="shared" ref="B68:B75" si="14">"R-SW*"&amp;G68&amp;"_"&amp;H68&amp;"*"</f>
        <v>R-SW*Att_KER*</v>
      </c>
      <c r="C68" s="30"/>
      <c r="D68" s="30" t="s">
        <v>297</v>
      </c>
      <c r="E68" s="53">
        <f t="shared" si="13"/>
        <v>4.3705701165065197E-2</v>
      </c>
      <c r="G68" s="30" t="s">
        <v>105</v>
      </c>
      <c r="H68" s="30" t="s">
        <v>193</v>
      </c>
      <c r="I68" s="30" t="str">
        <f t="shared" ref="I68" si="15">"R-S*_"&amp;G68&amp;"_"&amp;H68&amp;"*"</f>
        <v>R-S*_Att_KER*</v>
      </c>
    </row>
    <row r="69" spans="1:9" ht="15" x14ac:dyDescent="0.25">
      <c r="A69" s="31" t="s">
        <v>198</v>
      </c>
      <c r="B69" s="31" t="s">
        <v>274</v>
      </c>
      <c r="C69" s="31"/>
      <c r="D69" s="31" t="s">
        <v>297</v>
      </c>
      <c r="E69" s="54">
        <f t="shared" si="13"/>
        <v>4.3705701165065197E-2</v>
      </c>
      <c r="G69" s="31"/>
      <c r="H69" s="31"/>
      <c r="I69" s="31"/>
    </row>
    <row r="70" spans="1:9" ht="15" x14ac:dyDescent="0.25">
      <c r="A70" s="30" t="s">
        <v>198</v>
      </c>
      <c r="B70" s="30" t="str">
        <f t="shared" si="14"/>
        <v>R-SW*Att_GAS*</v>
      </c>
      <c r="C70" s="30"/>
      <c r="D70" s="30" t="s">
        <v>297</v>
      </c>
      <c r="E70" s="53">
        <f t="shared" si="13"/>
        <v>3.5964557684536103E-2</v>
      </c>
      <c r="G70" s="30" t="s">
        <v>105</v>
      </c>
      <c r="H70" s="30" t="s">
        <v>194</v>
      </c>
      <c r="I70" s="30" t="str">
        <f>"R-S*_"&amp;G68&amp;"_"&amp;H70&amp;"*"</f>
        <v>R-S*_Att_GAS*</v>
      </c>
    </row>
    <row r="71" spans="1:9" ht="15" x14ac:dyDescent="0.25">
      <c r="A71" s="31" t="s">
        <v>1</v>
      </c>
      <c r="B71" s="31" t="str">
        <f t="shared" si="14"/>
        <v>R-SW*Att_PEA*</v>
      </c>
      <c r="C71" s="31"/>
      <c r="D71" s="31" t="s">
        <v>297</v>
      </c>
      <c r="E71" s="54">
        <f t="shared" si="13"/>
        <v>7.27790788417393E-2</v>
      </c>
      <c r="G71" s="31" t="s">
        <v>105</v>
      </c>
      <c r="H71" s="31" t="s">
        <v>110</v>
      </c>
      <c r="I71" s="31" t="str">
        <f>"R-S*_"&amp;G71&amp;"_"&amp;H71&amp;"*"</f>
        <v>R-S*_Att_PEA*</v>
      </c>
    </row>
    <row r="72" spans="1:9" ht="15" x14ac:dyDescent="0.25">
      <c r="A72" s="30" t="s">
        <v>1</v>
      </c>
      <c r="B72" s="30" t="str">
        <f t="shared" si="14"/>
        <v>R-SW*Att_SMF*</v>
      </c>
      <c r="C72" s="30"/>
      <c r="D72" s="30" t="s">
        <v>297</v>
      </c>
      <c r="E72" s="53">
        <f t="shared" si="13"/>
        <v>7.2438724233275797E-2</v>
      </c>
      <c r="G72" s="30" t="s">
        <v>105</v>
      </c>
      <c r="H72" s="30" t="s">
        <v>111</v>
      </c>
      <c r="I72" s="30" t="str">
        <f>"R-S*_"&amp;G72&amp;"_"&amp;H72&amp;"*"</f>
        <v>R-S*_Att_SMF*</v>
      </c>
    </row>
    <row r="73" spans="1:9" ht="15" x14ac:dyDescent="0.25">
      <c r="A73" s="31" t="s">
        <v>198</v>
      </c>
      <c r="B73" s="31" t="str">
        <f t="shared" si="14"/>
        <v>R-SW*Att_WOO*</v>
      </c>
      <c r="C73" s="31"/>
      <c r="D73" s="31" t="s">
        <v>297</v>
      </c>
      <c r="E73" s="54">
        <f t="shared" si="13"/>
        <v>0.11656908094434699</v>
      </c>
      <c r="G73" s="31" t="s">
        <v>105</v>
      </c>
      <c r="H73" s="31" t="s">
        <v>195</v>
      </c>
      <c r="I73" s="31" t="str">
        <f>"R-S*_"&amp;G73&amp;"_"&amp;H73&amp;"*"</f>
        <v>R-S*_Att_WOO*</v>
      </c>
    </row>
    <row r="74" spans="1:9" ht="15" x14ac:dyDescent="0.25">
      <c r="A74" s="30" t="s">
        <v>198</v>
      </c>
      <c r="B74" s="30" t="s">
        <v>270</v>
      </c>
      <c r="C74" s="30"/>
      <c r="D74" s="30" t="s">
        <v>297</v>
      </c>
      <c r="E74" s="53">
        <f t="shared" si="13"/>
        <v>0.11656908094434699</v>
      </c>
      <c r="G74" s="30"/>
      <c r="H74" s="30"/>
      <c r="I74" s="30"/>
    </row>
    <row r="75" spans="1:9" ht="15" x14ac:dyDescent="0.25">
      <c r="A75" s="31" t="s">
        <v>198</v>
      </c>
      <c r="B75" s="31" t="str">
        <f t="shared" si="14"/>
        <v>R-SW*Att_HET*</v>
      </c>
      <c r="C75" s="31"/>
      <c r="D75" s="31" t="s">
        <v>297</v>
      </c>
      <c r="E75" s="54">
        <f t="shared" si="13"/>
        <v>2.3481233276961201E-2</v>
      </c>
      <c r="G75" s="31" t="s">
        <v>105</v>
      </c>
      <c r="H75" s="31" t="s">
        <v>84</v>
      </c>
      <c r="I75" s="31" t="str">
        <f>"R-S*_"&amp;G75&amp;"_"&amp;H75&amp;"*"</f>
        <v>R-S*_Att_HET*</v>
      </c>
    </row>
    <row r="76" spans="1:9" ht="15" x14ac:dyDescent="0.2">
      <c r="A76" s="27" t="s">
        <v>249</v>
      </c>
      <c r="B76" s="28"/>
      <c r="C76" s="28"/>
      <c r="D76" s="28"/>
      <c r="E76" s="28"/>
      <c r="F76" s="28"/>
      <c r="G76" s="28"/>
      <c r="H76" s="28"/>
      <c r="I76" s="28"/>
    </row>
    <row r="77" spans="1:9" ht="15" x14ac:dyDescent="0.25">
      <c r="A77" s="30" t="s">
        <v>1</v>
      </c>
      <c r="B77" s="30" t="str">
        <f>"R-SW*"&amp;G77&amp;"_"&amp;H77&amp;"*"</f>
        <v>R-SW*Det_COA*</v>
      </c>
      <c r="C77" s="30"/>
      <c r="D77" s="30" t="s">
        <v>298</v>
      </c>
      <c r="E77" s="53">
        <f>E34</f>
        <v>0.46414376338591401</v>
      </c>
      <c r="G77" s="30" t="s">
        <v>114</v>
      </c>
      <c r="H77" s="30" t="s">
        <v>82</v>
      </c>
      <c r="I77" s="30" t="str">
        <f t="shared" ref="I77:I80" si="16">"R-S*_"&amp;G77&amp;"_"&amp;H77&amp;"*"</f>
        <v>R-S*_Det_COA*</v>
      </c>
    </row>
    <row r="78" spans="1:9" ht="15" x14ac:dyDescent="0.25">
      <c r="A78" s="31" t="s">
        <v>1</v>
      </c>
      <c r="B78" s="31" t="str">
        <f>"R-SW*"&amp;G78&amp;"_"&amp;H78&amp;"*"</f>
        <v>R-SW*Det_BDL*</v>
      </c>
      <c r="C78" s="31"/>
      <c r="D78" s="31" t="s">
        <v>298</v>
      </c>
      <c r="E78" s="54">
        <f t="shared" ref="E78:E90" si="17">E35</f>
        <v>0</v>
      </c>
      <c r="G78" s="31" t="s">
        <v>114</v>
      </c>
      <c r="H78" s="31" t="s">
        <v>191</v>
      </c>
      <c r="I78" s="31" t="str">
        <f t="shared" si="16"/>
        <v>R-S*_Det_BDL*</v>
      </c>
    </row>
    <row r="79" spans="1:9" ht="15" x14ac:dyDescent="0.25">
      <c r="A79" s="30" t="s">
        <v>1</v>
      </c>
      <c r="B79" s="30" t="str">
        <f>"R-SW*"&amp;G79&amp;"_"&amp;H79&amp;"*"</f>
        <v>R-SW*Det_ETH*</v>
      </c>
      <c r="C79" s="30"/>
      <c r="D79" s="30" t="s">
        <v>298</v>
      </c>
      <c r="E79" s="53">
        <f t="shared" si="17"/>
        <v>0</v>
      </c>
      <c r="G79" s="30" t="s">
        <v>114</v>
      </c>
      <c r="H79" s="30" t="s">
        <v>190</v>
      </c>
      <c r="I79" s="30" t="str">
        <f t="shared" si="16"/>
        <v>R-S*_Det_ETH*</v>
      </c>
    </row>
    <row r="80" spans="1:9" ht="15" x14ac:dyDescent="0.25">
      <c r="A80" s="31" t="s">
        <v>198</v>
      </c>
      <c r="B80" s="31" t="str">
        <f>"R-SW*"&amp;G80&amp;"_"&amp;H80&amp;"*"</f>
        <v>R-SW*Det_LPG*</v>
      </c>
      <c r="C80" s="31"/>
      <c r="D80" s="31" t="s">
        <v>298</v>
      </c>
      <c r="E80" s="54">
        <f t="shared" si="17"/>
        <v>6.97946718860816E-2</v>
      </c>
      <c r="G80" s="31" t="s">
        <v>114</v>
      </c>
      <c r="H80" s="31" t="s">
        <v>192</v>
      </c>
      <c r="I80" s="31" t="str">
        <f t="shared" si="16"/>
        <v>R-S*_Det_LPG*</v>
      </c>
    </row>
    <row r="81" spans="1:9" ht="15" x14ac:dyDescent="0.25">
      <c r="A81" s="30" t="s">
        <v>198</v>
      </c>
      <c r="B81" s="30" t="str">
        <f>"R-SW_"&amp;G81&amp;"*"&amp;"HPN*"</f>
        <v>R-SW_Det*HPN*</v>
      </c>
      <c r="C81" s="30"/>
      <c r="D81" s="30" t="s">
        <v>298</v>
      </c>
      <c r="E81" s="53">
        <f t="shared" si="17"/>
        <v>0.138319067250922</v>
      </c>
      <c r="G81" s="30" t="s">
        <v>114</v>
      </c>
      <c r="H81" s="30" t="s">
        <v>83</v>
      </c>
      <c r="I81" s="30" t="str">
        <f>"R-SW*"&amp;G81&amp;"_"&amp;H81&amp;"*X1"</f>
        <v>R-SW*Det_ELC*X1</v>
      </c>
    </row>
    <row r="82" spans="1:9" ht="15" x14ac:dyDescent="0.25">
      <c r="A82" s="31" t="s">
        <v>1</v>
      </c>
      <c r="B82" s="31" t="str">
        <f>"R-SW_"&amp;G82&amp;"_"&amp;H82&amp;"_N1"</f>
        <v>R-SW_Det_ELC_N1</v>
      </c>
      <c r="C82" s="31"/>
      <c r="D82" s="31" t="s">
        <v>298</v>
      </c>
      <c r="E82" s="54">
        <f t="shared" si="17"/>
        <v>4.3843217634644903E-2</v>
      </c>
      <c r="G82" s="31" t="s">
        <v>114</v>
      </c>
      <c r="H82" s="31" t="s">
        <v>83</v>
      </c>
      <c r="I82" s="31" t="str">
        <f>"R-SW*"&amp;G82&amp;"_"&amp;H82&amp;"*X0"</f>
        <v>R-SW*Det_ELC*X0</v>
      </c>
    </row>
    <row r="83" spans="1:9" ht="15" x14ac:dyDescent="0.25">
      <c r="A83" s="30" t="s">
        <v>198</v>
      </c>
      <c r="B83" s="30" t="str">
        <f t="shared" ref="B83:B90" si="18">"R-SW*"&amp;G83&amp;"_"&amp;H83&amp;"*"</f>
        <v>R-SW*Det_KER*</v>
      </c>
      <c r="C83" s="30"/>
      <c r="D83" s="30" t="s">
        <v>298</v>
      </c>
      <c r="E83" s="53">
        <f t="shared" si="17"/>
        <v>4.8157354051402902E-2</v>
      </c>
      <c r="G83" s="30" t="s">
        <v>114</v>
      </c>
      <c r="H83" s="30" t="s">
        <v>193</v>
      </c>
      <c r="I83" s="30" t="str">
        <f t="shared" ref="I83" si="19">"R-S*_"&amp;G83&amp;"_"&amp;H83&amp;"*"</f>
        <v>R-S*_Det_KER*</v>
      </c>
    </row>
    <row r="84" spans="1:9" ht="15" x14ac:dyDescent="0.25">
      <c r="A84" s="31" t="s">
        <v>198</v>
      </c>
      <c r="B84" s="31" t="s">
        <v>275</v>
      </c>
      <c r="C84" s="31"/>
      <c r="D84" s="31" t="s">
        <v>298</v>
      </c>
      <c r="E84" s="54">
        <f t="shared" si="17"/>
        <v>4.8157354051402902E-2</v>
      </c>
      <c r="G84" s="31"/>
      <c r="H84" s="31"/>
      <c r="I84" s="31"/>
    </row>
    <row r="85" spans="1:9" ht="15" x14ac:dyDescent="0.25">
      <c r="A85" s="30" t="s">
        <v>198</v>
      </c>
      <c r="B85" s="30" t="str">
        <f t="shared" si="18"/>
        <v>R-SW*Det_GAS*</v>
      </c>
      <c r="C85" s="30"/>
      <c r="D85" s="30" t="s">
        <v>298</v>
      </c>
      <c r="E85" s="53">
        <f t="shared" si="17"/>
        <v>3.96720040920054E-2</v>
      </c>
      <c r="G85" s="30" t="s">
        <v>114</v>
      </c>
      <c r="H85" s="30" t="s">
        <v>194</v>
      </c>
      <c r="I85" s="30" t="str">
        <f>"R-S*_"&amp;G83&amp;"_"&amp;H85&amp;"*"</f>
        <v>R-S*_Det_GAS*</v>
      </c>
    </row>
    <row r="86" spans="1:9" ht="15" x14ac:dyDescent="0.25">
      <c r="A86" s="31" t="s">
        <v>1</v>
      </c>
      <c r="B86" s="31" t="str">
        <f t="shared" si="18"/>
        <v>R-SW*Det_PEA*</v>
      </c>
      <c r="C86" s="31"/>
      <c r="D86" s="31" t="s">
        <v>298</v>
      </c>
      <c r="E86" s="54">
        <f t="shared" si="17"/>
        <v>0.101539467044872</v>
      </c>
      <c r="G86" s="31" t="s">
        <v>114</v>
      </c>
      <c r="H86" s="31" t="s">
        <v>110</v>
      </c>
      <c r="I86" s="31" t="str">
        <f>"R-S*_"&amp;G86&amp;"_"&amp;H86&amp;"*"</f>
        <v>R-S*_Det_PEA*</v>
      </c>
    </row>
    <row r="87" spans="1:9" ht="15" x14ac:dyDescent="0.25">
      <c r="A87" s="30" t="s">
        <v>1</v>
      </c>
      <c r="B87" s="30" t="str">
        <f t="shared" si="18"/>
        <v>R-SW*Det_SMF*</v>
      </c>
      <c r="C87" s="30"/>
      <c r="D87" s="30" t="s">
        <v>298</v>
      </c>
      <c r="E87" s="53">
        <f t="shared" si="17"/>
        <v>0.13495608652757701</v>
      </c>
      <c r="G87" s="30" t="s">
        <v>114</v>
      </c>
      <c r="H87" s="30" t="s">
        <v>111</v>
      </c>
      <c r="I87" s="30" t="str">
        <f>"R-S*_"&amp;G87&amp;"_"&amp;H87&amp;"*"</f>
        <v>R-S*_Det_SMF*</v>
      </c>
    </row>
    <row r="88" spans="1:9" ht="15" x14ac:dyDescent="0.25">
      <c r="A88" s="31" t="s">
        <v>198</v>
      </c>
      <c r="B88" s="31" t="str">
        <f t="shared" si="18"/>
        <v>R-SW*Det_WOO*</v>
      </c>
      <c r="C88" s="31"/>
      <c r="D88" s="31" t="s">
        <v>298</v>
      </c>
      <c r="E88" s="54">
        <f t="shared" si="17"/>
        <v>9.4687203541950801E-2</v>
      </c>
      <c r="G88" s="31" t="s">
        <v>114</v>
      </c>
      <c r="H88" s="31" t="s">
        <v>195</v>
      </c>
      <c r="I88" s="31" t="str">
        <f>"R-S*_"&amp;G88&amp;"_"&amp;H88&amp;"*"</f>
        <v>R-S*_Det_WOO*</v>
      </c>
    </row>
    <row r="89" spans="1:9" ht="15" x14ac:dyDescent="0.25">
      <c r="A89" s="30" t="s">
        <v>198</v>
      </c>
      <c r="B89" s="30" t="s">
        <v>271</v>
      </c>
      <c r="C89" s="30"/>
      <c r="D89" s="30" t="s">
        <v>298</v>
      </c>
      <c r="E89" s="53">
        <f t="shared" si="17"/>
        <v>9.4687203541950801E-2</v>
      </c>
      <c r="G89" s="30"/>
      <c r="H89" s="30"/>
      <c r="I89" s="30"/>
    </row>
    <row r="90" spans="1:9" ht="15" x14ac:dyDescent="0.25">
      <c r="A90" s="31" t="s">
        <v>198</v>
      </c>
      <c r="B90" s="31" t="str">
        <f t="shared" si="18"/>
        <v>R-SW*Det_HET*</v>
      </c>
      <c r="C90" s="31"/>
      <c r="D90" s="31" t="s">
        <v>298</v>
      </c>
      <c r="E90" s="54">
        <f t="shared" si="17"/>
        <v>0.203493994761373</v>
      </c>
      <c r="G90" s="31" t="s">
        <v>114</v>
      </c>
      <c r="H90" s="31" t="s">
        <v>84</v>
      </c>
      <c r="I90" s="31" t="str">
        <f>"R-S*_"&amp;G90&amp;"_"&amp;H90&amp;"*"</f>
        <v>R-S*_Det_HET*</v>
      </c>
    </row>
    <row r="91" spans="1:9" ht="15" x14ac:dyDescent="0.2">
      <c r="A91" s="27" t="s">
        <v>115</v>
      </c>
      <c r="B91" s="28"/>
      <c r="C91" s="28"/>
      <c r="D91" s="28"/>
      <c r="E91" s="29"/>
      <c r="G91" s="28"/>
      <c r="H91" s="28"/>
      <c r="I91" s="28"/>
    </row>
    <row r="92" spans="1:9" ht="15" x14ac:dyDescent="0.25">
      <c r="A92" s="30" t="s">
        <v>1</v>
      </c>
      <c r="B92" s="30" t="str">
        <f t="shared" ref="B92:B102" si="20">"R-WH_"&amp;G92&amp;"_"&amp;H92&amp;"*"</f>
        <v>R-WH_Apt_COA*</v>
      </c>
      <c r="C92" s="30"/>
      <c r="D92" s="30"/>
      <c r="E92" s="53">
        <f>AVERAGEIFS('BY-RSD-WH_AF'!$L$2:$L$100,'BY-RSD-WH_AF'!$C$2:$C$100,I92,'BY-RSD-WH_AF'!$A$2:$A$100,"BASE")</f>
        <v>0.42342871317737102</v>
      </c>
      <c r="G92" s="30" t="s">
        <v>109</v>
      </c>
      <c r="H92" s="30" t="s">
        <v>82</v>
      </c>
      <c r="I92" s="30" t="str">
        <f t="shared" ref="I92:I97" si="21">"R-WH_"&amp;G92&amp;"_"&amp;H92&amp;"*"</f>
        <v>R-WH_Apt_COA*</v>
      </c>
    </row>
    <row r="93" spans="1:9" ht="15" x14ac:dyDescent="0.25">
      <c r="A93" s="31" t="s">
        <v>1</v>
      </c>
      <c r="B93" s="31" t="str">
        <f t="shared" si="20"/>
        <v>R-WH_Apt_BDL*</v>
      </c>
      <c r="C93" s="31"/>
      <c r="D93" s="31"/>
      <c r="E93" s="54">
        <f>AVERAGEIFS('BY-RSD-WH_AF'!$L$2:$L$100,'BY-RSD-WH_AF'!$C$2:$C$100,I93,'BY-RSD-WH_AF'!$A$2:$A$100,"BASE")</f>
        <v>7.5051369863013695E-2</v>
      </c>
      <c r="G93" s="31" t="s">
        <v>109</v>
      </c>
      <c r="H93" s="31" t="s">
        <v>191</v>
      </c>
      <c r="I93" s="31" t="str">
        <f t="shared" si="21"/>
        <v>R-WH_Apt_BDL*</v>
      </c>
    </row>
    <row r="94" spans="1:9" ht="15" x14ac:dyDescent="0.25">
      <c r="A94" s="30" t="s">
        <v>1</v>
      </c>
      <c r="B94" s="30" t="str">
        <f t="shared" si="20"/>
        <v>R-WH_Apt_ETH*</v>
      </c>
      <c r="C94" s="30"/>
      <c r="D94" s="30"/>
      <c r="E94" s="53">
        <f>AVERAGEIFS('BY-RSD-WH_AF'!$L$2:$L$100,'BY-RSD-WH_AF'!$C$2:$C$100,I94,'BY-RSD-WH_AF'!$A$2:$A$100,"BASE")</f>
        <v>9.0422374429223698E-2</v>
      </c>
      <c r="G94" s="30" t="s">
        <v>109</v>
      </c>
      <c r="H94" s="30" t="s">
        <v>190</v>
      </c>
      <c r="I94" s="30" t="str">
        <f t="shared" si="21"/>
        <v>R-WH_Apt_ETH*</v>
      </c>
    </row>
    <row r="95" spans="1:9" ht="15" x14ac:dyDescent="0.25">
      <c r="A95" s="31" t="s">
        <v>1</v>
      </c>
      <c r="B95" s="31" t="str">
        <f t="shared" si="20"/>
        <v>R-WH_Apt_LPG*</v>
      </c>
      <c r="C95" s="31"/>
      <c r="D95" s="31"/>
      <c r="E95" s="54">
        <f>AVERAGEIFS('BY-RSD-WH_AF'!$L$2:$L$100,'BY-RSD-WH_AF'!$C$2:$C$100,I95,'BY-RSD-WH_AF'!$A$2:$A$100,"BASE")</f>
        <v>0.12792665468435199</v>
      </c>
      <c r="G95" s="31" t="s">
        <v>109</v>
      </c>
      <c r="H95" s="31" t="s">
        <v>192</v>
      </c>
      <c r="I95" s="31" t="str">
        <f t="shared" si="21"/>
        <v>R-WH_Apt_LPG*</v>
      </c>
    </row>
    <row r="96" spans="1:9" ht="15" x14ac:dyDescent="0.25">
      <c r="A96" s="30" t="s">
        <v>244</v>
      </c>
      <c r="B96" s="30" t="str">
        <f>"R-WH_"&amp;G96&amp;"_"&amp;H96&amp;"*"</f>
        <v>R-WH_Apt_ELC*</v>
      </c>
      <c r="C96" s="30"/>
      <c r="D96" s="30"/>
      <c r="E96" s="53">
        <f>AVERAGEIFS('BY-RSD-WH_AF'!$L$2:$L$100,'BY-RSD-WH_AF'!$C$2:$C$100,I96,'BY-RSD-WH_AF'!$A$2:$A$100,"BASE")</f>
        <v>5.3377456313566302E-2</v>
      </c>
      <c r="G96" s="30" t="s">
        <v>109</v>
      </c>
      <c r="H96" s="30" t="s">
        <v>83</v>
      </c>
      <c r="I96" s="30" t="str">
        <f>"R-WH_"&amp;G96&amp;"_"&amp;H96&amp;"*X0"</f>
        <v>R-WH_Apt_ELC*X0</v>
      </c>
    </row>
    <row r="97" spans="1:9" ht="15" x14ac:dyDescent="0.25">
      <c r="A97" s="31" t="s">
        <v>1</v>
      </c>
      <c r="B97" s="31" t="str">
        <f t="shared" si="20"/>
        <v>R-WH_Apt_KER*</v>
      </c>
      <c r="C97" s="31"/>
      <c r="D97" s="31"/>
      <c r="E97" s="54">
        <f>AVERAGEIFS('BY-RSD-WH_AF'!$L$2:$L$100,'BY-RSD-WH_AF'!$C$2:$C$100,I97,'BY-RSD-WH_AF'!$A$2:$A$100,"BASE")</f>
        <v>0.11252568167857099</v>
      </c>
      <c r="G97" s="31" t="s">
        <v>109</v>
      </c>
      <c r="H97" s="31" t="s">
        <v>193</v>
      </c>
      <c r="I97" s="31" t="str">
        <f t="shared" si="21"/>
        <v>R-WH_Apt_KER*</v>
      </c>
    </row>
    <row r="98" spans="1:9" ht="15" x14ac:dyDescent="0.25">
      <c r="A98" s="30" t="s">
        <v>1</v>
      </c>
      <c r="B98" s="30" t="str">
        <f t="shared" si="20"/>
        <v>R-WH_Apt_GAS*</v>
      </c>
      <c r="C98" s="30"/>
      <c r="D98" s="30"/>
      <c r="E98" s="53">
        <f>AVERAGEIFS('BY-RSD-WH_AF'!$L$2:$L$100,'BY-RSD-WH_AF'!$C$2:$C$100,I98,'BY-RSD-WH_AF'!$A$2:$A$100,"BASE")</f>
        <v>6.0645497051149098E-2</v>
      </c>
      <c r="G98" s="30" t="s">
        <v>109</v>
      </c>
      <c r="H98" s="30" t="s">
        <v>194</v>
      </c>
      <c r="I98" s="30" t="str">
        <f>"R-WH_"&amp;G97&amp;"_"&amp;H98&amp;"*"</f>
        <v>R-WH_Apt_GAS*</v>
      </c>
    </row>
    <row r="99" spans="1:9" ht="15" x14ac:dyDescent="0.25">
      <c r="A99" s="31" t="s">
        <v>1</v>
      </c>
      <c r="B99" s="31" t="str">
        <f t="shared" si="20"/>
        <v>R-WH_Apt_PEA*</v>
      </c>
      <c r="C99" s="31"/>
      <c r="D99" s="31"/>
      <c r="E99" s="54">
        <f>AVERAGEIFS('BY-RSD-WH_AF'!$L$2:$L$100,'BY-RSD-WH_AF'!$C$2:$C$100,I99,'BY-RSD-WH_AF'!$A$2:$A$100,"BASE")</f>
        <v>9.0627195293291204E-2</v>
      </c>
      <c r="G99" s="31" t="s">
        <v>109</v>
      </c>
      <c r="H99" s="31" t="s">
        <v>110</v>
      </c>
      <c r="I99" s="31" t="str">
        <f t="shared" ref="I99:I103" si="22">"R-WH_"&amp;G99&amp;"_"&amp;H99&amp;"*"</f>
        <v>R-WH_Apt_PEA*</v>
      </c>
    </row>
    <row r="100" spans="1:9" ht="15" x14ac:dyDescent="0.25">
      <c r="A100" s="30" t="s">
        <v>1</v>
      </c>
      <c r="B100" s="30" t="str">
        <f t="shared" si="20"/>
        <v>R-WH_Apt_SMF*</v>
      </c>
      <c r="C100" s="30"/>
      <c r="D100" s="30"/>
      <c r="E100" s="53">
        <f>AVERAGEIFS('BY-RSD-WH_AF'!$L$2:$L$100,'BY-RSD-WH_AF'!$C$2:$C$100,I100,'BY-RSD-WH_AF'!$A$2:$A$100,"BASE")</f>
        <v>8.67381932124731E-2</v>
      </c>
      <c r="G100" s="30" t="s">
        <v>109</v>
      </c>
      <c r="H100" s="30" t="s">
        <v>111</v>
      </c>
      <c r="I100" s="30" t="str">
        <f t="shared" si="22"/>
        <v>R-WH_Apt_SMF*</v>
      </c>
    </row>
    <row r="101" spans="1:9" ht="15" x14ac:dyDescent="0.25">
      <c r="A101" s="31" t="s">
        <v>1</v>
      </c>
      <c r="B101" s="31" t="str">
        <f t="shared" si="20"/>
        <v>R-WH_Apt_WOO*</v>
      </c>
      <c r="C101" s="31"/>
      <c r="D101" s="31"/>
      <c r="E101" s="54">
        <f>AVERAGEIFS('BY-RSD-WH_AF'!$L$2:$L$100,'BY-RSD-WH_AF'!$C$2:$C$100,I101,'BY-RSD-WH_AF'!$A$2:$A$100,"BASE")</f>
        <v>9.9394310243560199E-2</v>
      </c>
      <c r="G101" s="31" t="s">
        <v>109</v>
      </c>
      <c r="H101" s="31" t="s">
        <v>195</v>
      </c>
      <c r="I101" s="31" t="str">
        <f t="shared" si="22"/>
        <v>R-WH_Apt_WOO*</v>
      </c>
    </row>
    <row r="102" spans="1:9" ht="15" x14ac:dyDescent="0.25">
      <c r="A102" s="30" t="s">
        <v>1</v>
      </c>
      <c r="B102" s="30" t="str">
        <f t="shared" si="20"/>
        <v>R-WH_Apt_HET*</v>
      </c>
      <c r="C102" s="30"/>
      <c r="D102" s="30"/>
      <c r="E102" s="53">
        <f>AVERAGEIFS('BY-RSD-WH_AF'!$L$2:$L$100,'BY-RSD-WH_AF'!$C$2:$C$100,I102,'BY-RSD-WH_AF'!$A$2:$A$100,"BASE")</f>
        <v>3.2373195740855901E-3</v>
      </c>
      <c r="G102" s="30" t="s">
        <v>109</v>
      </c>
      <c r="H102" s="30" t="s">
        <v>84</v>
      </c>
      <c r="I102" s="30" t="str">
        <f t="shared" si="22"/>
        <v>R-WH_Apt_HET*</v>
      </c>
    </row>
    <row r="103" spans="1:9" ht="15" x14ac:dyDescent="0.25">
      <c r="A103" s="30" t="s">
        <v>244</v>
      </c>
      <c r="B103" s="30" t="str">
        <f>"R-WH_"&amp;G103&amp;"_"&amp;H103&amp;"*"</f>
        <v>R-WH_Apt_SOL*</v>
      </c>
      <c r="C103" s="30"/>
      <c r="D103" s="30"/>
      <c r="E103" s="53">
        <f>AVERAGEIFS('BY-RSD-WH_AF'!$L$2:$L$100,'BY-RSD-WH_AF'!$C$2:$C$100,I103,'BY-RSD-WH_AF'!$A$2:$A$100,"BASE")</f>
        <v>0.13976565562716001</v>
      </c>
      <c r="G103" s="30" t="s">
        <v>109</v>
      </c>
      <c r="H103" s="30" t="s">
        <v>231</v>
      </c>
      <c r="I103" s="30" t="str">
        <f t="shared" si="22"/>
        <v>R-WH_Apt_SOL*</v>
      </c>
    </row>
    <row r="104" spans="1:9" ht="15" x14ac:dyDescent="0.2">
      <c r="A104" s="27" t="s">
        <v>116</v>
      </c>
      <c r="B104" s="28"/>
      <c r="C104" s="28"/>
      <c r="D104" s="28"/>
      <c r="E104" s="28"/>
      <c r="F104" s="28"/>
      <c r="G104" s="28"/>
      <c r="H104" s="28"/>
      <c r="I104" s="28"/>
    </row>
    <row r="105" spans="1:9" ht="15" x14ac:dyDescent="0.25">
      <c r="A105" s="30" t="s">
        <v>1</v>
      </c>
      <c r="B105" s="30" t="str">
        <f t="shared" ref="B105:B115" si="23">"R-WH_"&amp;G105&amp;"_"&amp;H105&amp;"*"</f>
        <v>R-WH_Att_COA*</v>
      </c>
      <c r="C105" s="30"/>
      <c r="D105" s="30"/>
      <c r="E105" s="53">
        <f>AVERAGEIFS('BY-RSD-WH_AF'!$L$2:$L$100,'BY-RSD-WH_AF'!$C$2:$C$100,I105,'BY-RSD-WH_AF'!$A$2:$A$100,"BASE")</f>
        <v>0.10081773520747001</v>
      </c>
      <c r="G105" s="30" t="s">
        <v>105</v>
      </c>
      <c r="H105" s="30" t="s">
        <v>82</v>
      </c>
      <c r="I105" s="30" t="str">
        <f t="shared" ref="I105:I110" si="24">"R-WH_"&amp;G105&amp;"_"&amp;H105&amp;"*"</f>
        <v>R-WH_Att_COA*</v>
      </c>
    </row>
    <row r="106" spans="1:9" ht="15" x14ac:dyDescent="0.25">
      <c r="A106" s="31" t="s">
        <v>1</v>
      </c>
      <c r="B106" s="31" t="str">
        <f t="shared" si="23"/>
        <v>R-WH_Att_BDL*</v>
      </c>
      <c r="C106" s="31"/>
      <c r="D106" s="31"/>
      <c r="E106" s="54">
        <f>AVERAGEIFS('BY-RSD-WH_AF'!$L$2:$L$100,'BY-RSD-WH_AF'!$C$2:$C$100,I106,'BY-RSD-WH_AF'!$A$2:$A$100,"BASE")</f>
        <v>8.8919330289193299E-2</v>
      </c>
      <c r="G106" s="31" t="s">
        <v>105</v>
      </c>
      <c r="H106" s="31" t="s">
        <v>191</v>
      </c>
      <c r="I106" s="31" t="str">
        <f t="shared" si="24"/>
        <v>R-WH_Att_BDL*</v>
      </c>
    </row>
    <row r="107" spans="1:9" ht="15" x14ac:dyDescent="0.25">
      <c r="A107" s="30" t="s">
        <v>1</v>
      </c>
      <c r="B107" s="30" t="str">
        <f t="shared" si="23"/>
        <v>R-WH_Att_ETH*</v>
      </c>
      <c r="C107" s="30"/>
      <c r="D107" s="30"/>
      <c r="E107" s="53">
        <f>AVERAGEIFS('BY-RSD-WH_AF'!$L$2:$L$100,'BY-RSD-WH_AF'!$C$2:$C$100,I107,'BY-RSD-WH_AF'!$A$2:$A$100,"BASE")</f>
        <v>6.7212328767123297E-2</v>
      </c>
      <c r="G107" s="30" t="s">
        <v>105</v>
      </c>
      <c r="H107" s="30" t="s">
        <v>190</v>
      </c>
      <c r="I107" s="30" t="str">
        <f t="shared" si="24"/>
        <v>R-WH_Att_ETH*</v>
      </c>
    </row>
    <row r="108" spans="1:9" ht="15" x14ac:dyDescent="0.25">
      <c r="A108" s="31" t="s">
        <v>1</v>
      </c>
      <c r="B108" s="31" t="str">
        <f t="shared" si="23"/>
        <v>R-WH_Att_LPG*</v>
      </c>
      <c r="C108" s="31"/>
      <c r="D108" s="31"/>
      <c r="E108" s="54">
        <f>AVERAGEIFS('BY-RSD-WH_AF'!$L$2:$L$100,'BY-RSD-WH_AF'!$C$2:$C$100,I108,'BY-RSD-WH_AF'!$A$2:$A$100,"BASE")</f>
        <v>9.73639647341112E-2</v>
      </c>
      <c r="G108" s="31" t="s">
        <v>105</v>
      </c>
      <c r="H108" s="31" t="s">
        <v>192</v>
      </c>
      <c r="I108" s="31" t="str">
        <f t="shared" si="24"/>
        <v>R-WH_Att_LPG*</v>
      </c>
    </row>
    <row r="109" spans="1:9" ht="15" x14ac:dyDescent="0.25">
      <c r="A109" s="30" t="s">
        <v>244</v>
      </c>
      <c r="B109" s="30" t="str">
        <f t="shared" si="23"/>
        <v>R-WH_Att_ELC*</v>
      </c>
      <c r="C109" s="30"/>
      <c r="D109" s="30"/>
      <c r="E109" s="53">
        <f>AVERAGEIFS('BY-RSD-WH_AF'!$L$2:$L$100,'BY-RSD-WH_AF'!$C$2:$C$100,I109,'BY-RSD-WH_AF'!$A$2:$A$100,"BASE")</f>
        <v>6.2077936363827101E-2</v>
      </c>
      <c r="G109" s="30" t="s">
        <v>105</v>
      </c>
      <c r="H109" s="30" t="s">
        <v>83</v>
      </c>
      <c r="I109" s="30" t="str">
        <f>"R-WH_"&amp;G109&amp;"_"&amp;H109&amp;"*X0"</f>
        <v>R-WH_Att_ELC*X0</v>
      </c>
    </row>
    <row r="110" spans="1:9" ht="15" x14ac:dyDescent="0.25">
      <c r="A110" s="31" t="s">
        <v>1</v>
      </c>
      <c r="B110" s="31" t="str">
        <f t="shared" si="23"/>
        <v>R-WH_Att_KER*</v>
      </c>
      <c r="C110" s="31"/>
      <c r="D110" s="31"/>
      <c r="E110" s="54">
        <f>AVERAGEIFS('BY-RSD-WH_AF'!$L$2:$L$100,'BY-RSD-WH_AF'!$C$2:$C$100,I110,'BY-RSD-WH_AF'!$A$2:$A$100,"BASE")</f>
        <v>6.9903120588175702E-2</v>
      </c>
      <c r="G110" s="31" t="s">
        <v>105</v>
      </c>
      <c r="H110" s="31" t="s">
        <v>193</v>
      </c>
      <c r="I110" s="31" t="str">
        <f t="shared" si="24"/>
        <v>R-WH_Att_KER*</v>
      </c>
    </row>
    <row r="111" spans="1:9" ht="15" x14ac:dyDescent="0.25">
      <c r="A111" s="30" t="s">
        <v>1</v>
      </c>
      <c r="B111" s="30" t="str">
        <f t="shared" si="23"/>
        <v>R-WH_Att_GAS*</v>
      </c>
      <c r="C111" s="30"/>
      <c r="D111" s="30"/>
      <c r="E111" s="53">
        <f>AVERAGEIFS('BY-RSD-WH_AF'!$L$2:$L$100,'BY-RSD-WH_AF'!$C$2:$C$100,I111,'BY-RSD-WH_AF'!$A$2:$A$100,"BASE")</f>
        <v>4.9806776874505597E-2</v>
      </c>
      <c r="G111" s="30" t="s">
        <v>105</v>
      </c>
      <c r="H111" s="30" t="s">
        <v>194</v>
      </c>
      <c r="I111" s="30" t="str">
        <f>"R-WH_"&amp;G110&amp;"_"&amp;H111&amp;"*"</f>
        <v>R-WH_Att_GAS*</v>
      </c>
    </row>
    <row r="112" spans="1:9" ht="15" x14ac:dyDescent="0.25">
      <c r="A112" s="31" t="s">
        <v>1</v>
      </c>
      <c r="B112" s="31" t="str">
        <f t="shared" si="23"/>
        <v>R-WH_Att_PEA*</v>
      </c>
      <c r="C112" s="31"/>
      <c r="D112" s="31"/>
      <c r="E112" s="54">
        <f>AVERAGEIFS('BY-RSD-WH_AF'!$L$2:$L$100,'BY-RSD-WH_AF'!$C$2:$C$100,I112,'BY-RSD-WH_AF'!$A$2:$A$100,"BASE")</f>
        <v>6.8944308925102102E-2</v>
      </c>
      <c r="G112" s="31" t="s">
        <v>105</v>
      </c>
      <c r="H112" s="31" t="s">
        <v>110</v>
      </c>
      <c r="I112" s="31" t="str">
        <f t="shared" ref="I112:I116" si="25">"R-WH_"&amp;G112&amp;"_"&amp;H112&amp;"*"</f>
        <v>R-WH_Att_PEA*</v>
      </c>
    </row>
    <row r="113" spans="1:9" ht="15" x14ac:dyDescent="0.25">
      <c r="A113" s="30" t="s">
        <v>1</v>
      </c>
      <c r="B113" s="30" t="str">
        <f t="shared" si="23"/>
        <v>R-WH_Att_SMF*</v>
      </c>
      <c r="C113" s="30"/>
      <c r="D113" s="30"/>
      <c r="E113" s="53">
        <f>AVERAGEIFS('BY-RSD-WH_AF'!$L$2:$L$100,'BY-RSD-WH_AF'!$C$2:$C$100,I113,'BY-RSD-WH_AF'!$A$2:$A$100,"BASE")</f>
        <v>5.7147241043066198E-2</v>
      </c>
      <c r="G113" s="30" t="s">
        <v>105</v>
      </c>
      <c r="H113" s="30" t="s">
        <v>111</v>
      </c>
      <c r="I113" s="30" t="str">
        <f t="shared" si="25"/>
        <v>R-WH_Att_SMF*</v>
      </c>
    </row>
    <row r="114" spans="1:9" ht="15" x14ac:dyDescent="0.25">
      <c r="A114" s="31" t="s">
        <v>1</v>
      </c>
      <c r="B114" s="31" t="str">
        <f t="shared" si="23"/>
        <v>R-WH_Att_WOO*</v>
      </c>
      <c r="C114" s="31"/>
      <c r="D114" s="31"/>
      <c r="E114" s="54">
        <f>AVERAGEIFS('BY-RSD-WH_AF'!$L$2:$L$100,'BY-RSD-WH_AF'!$C$2:$C$100,I114,'BY-RSD-WH_AF'!$A$2:$A$100,"BASE")</f>
        <v>6.6620869969995597E-2</v>
      </c>
      <c r="G114" s="31" t="s">
        <v>105</v>
      </c>
      <c r="H114" s="31" t="s">
        <v>195</v>
      </c>
      <c r="I114" s="31" t="str">
        <f t="shared" si="25"/>
        <v>R-WH_Att_WOO*</v>
      </c>
    </row>
    <row r="115" spans="1:9" ht="15" x14ac:dyDescent="0.25">
      <c r="A115" s="30" t="s">
        <v>1</v>
      </c>
      <c r="B115" s="30" t="str">
        <f t="shared" si="23"/>
        <v>R-WH_Att_HET*</v>
      </c>
      <c r="C115" s="30"/>
      <c r="D115" s="30"/>
      <c r="E115" s="53">
        <f>AVERAGEIFS('BY-RSD-WH_AF'!$L$2:$L$100,'BY-RSD-WH_AF'!$C$2:$C$100,I115,'BY-RSD-WH_AF'!$A$2:$A$100,"BASE")</f>
        <v>4.8794584261943399E-3</v>
      </c>
      <c r="G115" s="30" t="s">
        <v>105</v>
      </c>
      <c r="H115" s="30" t="s">
        <v>84</v>
      </c>
      <c r="I115" s="30" t="str">
        <f t="shared" si="25"/>
        <v>R-WH_Att_HET*</v>
      </c>
    </row>
    <row r="116" spans="1:9" ht="15" x14ac:dyDescent="0.25">
      <c r="A116" s="31" t="s">
        <v>244</v>
      </c>
      <c r="B116" s="31" t="str">
        <f>"R-WH_"&amp;G116&amp;"_"&amp;H116&amp;"*"</f>
        <v>R-WH_Att_SOL*</v>
      </c>
      <c r="C116" s="31"/>
      <c r="D116" s="31"/>
      <c r="E116" s="54">
        <f>AVERAGEIFS('BY-RSD-WH_AF'!$L$2:$L$100,'BY-RSD-WH_AF'!$C$2:$C$100,I116,'BY-RSD-WH_AF'!$A$2:$A$100,"BASE")</f>
        <v>0.21413130493478699</v>
      </c>
      <c r="G116" s="31" t="s">
        <v>105</v>
      </c>
      <c r="H116" s="31" t="s">
        <v>231</v>
      </c>
      <c r="I116" s="31" t="str">
        <f t="shared" si="25"/>
        <v>R-WH_Att_SOL*</v>
      </c>
    </row>
    <row r="117" spans="1:9" ht="15" x14ac:dyDescent="0.2">
      <c r="A117" s="27" t="s">
        <v>117</v>
      </c>
      <c r="B117" s="28"/>
      <c r="C117" s="28"/>
      <c r="D117" s="28"/>
      <c r="E117" s="28"/>
      <c r="F117" s="28"/>
      <c r="G117" s="28"/>
      <c r="H117" s="28"/>
      <c r="I117" s="28"/>
    </row>
    <row r="118" spans="1:9" ht="15" x14ac:dyDescent="0.25">
      <c r="A118" s="30" t="s">
        <v>1</v>
      </c>
      <c r="B118" s="30" t="str">
        <f t="shared" ref="B118:B128" si="26">"R-WH_"&amp;G118&amp;"_"&amp;H118&amp;"*"</f>
        <v>R-WH_Det_COA*</v>
      </c>
      <c r="C118" s="30"/>
      <c r="D118" s="30"/>
      <c r="E118" s="53">
        <f>AVERAGEIFS('BY-RSD-WH_AF'!$L$2:$L$100,'BY-RSD-WH_AF'!$C$2:$C$100,I118,'BY-RSD-WH_AF'!$A$2:$A$100,"BASE")</f>
        <v>7.0651721487066402E-2</v>
      </c>
      <c r="G118" s="30" t="s">
        <v>114</v>
      </c>
      <c r="H118" s="30" t="s">
        <v>82</v>
      </c>
      <c r="I118" s="30" t="str">
        <f t="shared" ref="I118:I123" si="27">"R-WH_"&amp;G118&amp;"_"&amp;H118&amp;"*"</f>
        <v>R-WH_Det_COA*</v>
      </c>
    </row>
    <row r="119" spans="1:9" ht="15" x14ac:dyDescent="0.25">
      <c r="A119" s="31" t="s">
        <v>1</v>
      </c>
      <c r="B119" s="31" t="str">
        <f t="shared" si="26"/>
        <v>R-WH_Det_BDL*</v>
      </c>
      <c r="C119" s="31"/>
      <c r="D119" s="31"/>
      <c r="E119" s="54">
        <f>AVERAGEIFS('BY-RSD-WH_AF'!$L$2:$L$100,'BY-RSD-WH_AF'!$C$2:$C$100,I119,'BY-RSD-WH_AF'!$A$2:$A$100,"BASE")</f>
        <v>4.2328767123287703E-2</v>
      </c>
      <c r="G119" s="31" t="s">
        <v>114</v>
      </c>
      <c r="H119" s="31" t="s">
        <v>191</v>
      </c>
      <c r="I119" s="31" t="str">
        <f t="shared" si="27"/>
        <v>R-WH_Det_BDL*</v>
      </c>
    </row>
    <row r="120" spans="1:9" ht="15" x14ac:dyDescent="0.25">
      <c r="A120" s="30" t="s">
        <v>1</v>
      </c>
      <c r="B120" s="30" t="str">
        <f t="shared" si="26"/>
        <v>R-WH_Det_ETH*</v>
      </c>
      <c r="C120" s="30"/>
      <c r="D120" s="30"/>
      <c r="E120" s="53">
        <f>AVERAGEIFS('BY-RSD-WH_AF'!$L$2:$L$100,'BY-RSD-WH_AF'!$C$2:$C$100,I120,'BY-RSD-WH_AF'!$A$2:$A$100,"BASE")</f>
        <v>4.7947345890410997E-2</v>
      </c>
      <c r="G120" s="30" t="s">
        <v>114</v>
      </c>
      <c r="H120" s="30" t="s">
        <v>190</v>
      </c>
      <c r="I120" s="30" t="str">
        <f t="shared" si="27"/>
        <v>R-WH_Det_ETH*</v>
      </c>
    </row>
    <row r="121" spans="1:9" ht="15" x14ac:dyDescent="0.25">
      <c r="A121" s="31" t="s">
        <v>1</v>
      </c>
      <c r="B121" s="31" t="str">
        <f t="shared" si="26"/>
        <v>R-WH_Det_LPG*</v>
      </c>
      <c r="C121" s="31"/>
      <c r="D121" s="31"/>
      <c r="E121" s="54">
        <f>AVERAGEIFS('BY-RSD-WH_AF'!$L$2:$L$100,'BY-RSD-WH_AF'!$C$2:$C$100,I121,'BY-RSD-WH_AF'!$A$2:$A$100,"BASE")</f>
        <v>6.7402586104361395E-2</v>
      </c>
      <c r="G121" s="31" t="s">
        <v>114</v>
      </c>
      <c r="H121" s="31" t="s">
        <v>192</v>
      </c>
      <c r="I121" s="31" t="str">
        <f t="shared" si="27"/>
        <v>R-WH_Det_LPG*</v>
      </c>
    </row>
    <row r="122" spans="1:9" ht="15" x14ac:dyDescent="0.25">
      <c r="A122" s="30" t="s">
        <v>244</v>
      </c>
      <c r="B122" s="30" t="str">
        <f t="shared" si="26"/>
        <v>R-WH_Det_ELC*</v>
      </c>
      <c r="C122" s="30"/>
      <c r="D122" s="30"/>
      <c r="E122" s="53">
        <f>AVERAGEIFS('BY-RSD-WH_AF'!$L$2:$L$100,'BY-RSD-WH_AF'!$C$2:$C$100,I122,'BY-RSD-WH_AF'!$A$2:$A$100,"BASE")</f>
        <v>4.4735473424353099E-2</v>
      </c>
      <c r="G122" s="30" t="s">
        <v>114</v>
      </c>
      <c r="H122" s="30" t="s">
        <v>83</v>
      </c>
      <c r="I122" s="30" t="str">
        <f>"R-WH_"&amp;G122&amp;"_"&amp;H122&amp;"*X0"</f>
        <v>R-WH_Det_ELC*X0</v>
      </c>
    </row>
    <row r="123" spans="1:9" ht="15" x14ac:dyDescent="0.25">
      <c r="A123" s="31" t="s">
        <v>1</v>
      </c>
      <c r="B123" s="31" t="str">
        <f t="shared" si="26"/>
        <v>R-WH_Det_KER*</v>
      </c>
      <c r="C123" s="31"/>
      <c r="D123" s="31"/>
      <c r="E123" s="54">
        <f>AVERAGEIFS('BY-RSD-WH_AF'!$L$2:$L$100,'BY-RSD-WH_AF'!$C$2:$C$100,I123,'BY-RSD-WH_AF'!$A$2:$A$100,"BASE")</f>
        <v>5.37114750791833E-2</v>
      </c>
      <c r="G123" s="31" t="s">
        <v>114</v>
      </c>
      <c r="H123" s="31" t="s">
        <v>193</v>
      </c>
      <c r="I123" s="31" t="str">
        <f t="shared" si="27"/>
        <v>R-WH_Det_KER*</v>
      </c>
    </row>
    <row r="124" spans="1:9" ht="15" x14ac:dyDescent="0.25">
      <c r="A124" s="30" t="s">
        <v>1</v>
      </c>
      <c r="B124" s="30" t="str">
        <f t="shared" si="26"/>
        <v>R-WH_Det_GAS*</v>
      </c>
      <c r="C124" s="30"/>
      <c r="D124" s="30"/>
      <c r="E124" s="53">
        <f>AVERAGEIFS('BY-RSD-WH_AF'!$L$2:$L$100,'BY-RSD-WH_AF'!$C$2:$C$100,I124,'BY-RSD-WH_AF'!$A$2:$A$100,"BASE")</f>
        <v>4.2554933846820402E-2</v>
      </c>
      <c r="G124" s="30" t="s">
        <v>114</v>
      </c>
      <c r="H124" s="30" t="s">
        <v>194</v>
      </c>
      <c r="I124" s="30" t="str">
        <f>"R-WH_"&amp;G123&amp;"_"&amp;H124&amp;"*"</f>
        <v>R-WH_Det_GAS*</v>
      </c>
    </row>
    <row r="125" spans="1:9" ht="15" x14ac:dyDescent="0.25">
      <c r="A125" s="31" t="s">
        <v>1</v>
      </c>
      <c r="B125" s="31" t="str">
        <f t="shared" si="26"/>
        <v>R-WH_Det_PEA*</v>
      </c>
      <c r="C125" s="31"/>
      <c r="D125" s="31"/>
      <c r="E125" s="54">
        <f>AVERAGEIFS('BY-RSD-WH_AF'!$L$2:$L$100,'BY-RSD-WH_AF'!$C$2:$C$100,I125,'BY-RSD-WH_AF'!$A$2:$A$100,"BASE")</f>
        <v>2.3589745043839899E-2</v>
      </c>
      <c r="G125" s="31" t="s">
        <v>114</v>
      </c>
      <c r="H125" s="31" t="s">
        <v>110</v>
      </c>
      <c r="I125" s="31" t="str">
        <f t="shared" ref="I125:I129" si="28">"R-WH_"&amp;G125&amp;"_"&amp;H125&amp;"*"</f>
        <v>R-WH_Det_PEA*</v>
      </c>
    </row>
    <row r="126" spans="1:9" ht="15" x14ac:dyDescent="0.25">
      <c r="A126" s="30" t="s">
        <v>1</v>
      </c>
      <c r="B126" s="30" t="str">
        <f t="shared" si="26"/>
        <v>R-WH_Det_SMF*</v>
      </c>
      <c r="C126" s="30"/>
      <c r="D126" s="30"/>
      <c r="E126" s="53">
        <f>AVERAGEIFS('BY-RSD-WH_AF'!$L$2:$L$100,'BY-RSD-WH_AF'!$C$2:$C$100,I126,'BY-RSD-WH_AF'!$A$2:$A$100,"BASE")</f>
        <v>4.3752307505030202E-2</v>
      </c>
      <c r="G126" s="30" t="s">
        <v>114</v>
      </c>
      <c r="H126" s="30" t="s">
        <v>111</v>
      </c>
      <c r="I126" s="30" t="str">
        <f t="shared" si="28"/>
        <v>R-WH_Det_SMF*</v>
      </c>
    </row>
    <row r="127" spans="1:9" ht="15" x14ac:dyDescent="0.25">
      <c r="A127" s="31" t="s">
        <v>1</v>
      </c>
      <c r="B127" s="31" t="str">
        <f t="shared" si="26"/>
        <v>R-WH_Det_WOO*</v>
      </c>
      <c r="C127" s="31"/>
      <c r="D127" s="31"/>
      <c r="E127" s="54">
        <f>AVERAGEIFS('BY-RSD-WH_AF'!$L$2:$L$100,'BY-RSD-WH_AF'!$C$2:$C$100,I127,'BY-RSD-WH_AF'!$A$2:$A$100,"BASE")</f>
        <v>5.6573502855343599E-2</v>
      </c>
      <c r="G127" s="31" t="s">
        <v>114</v>
      </c>
      <c r="H127" s="31" t="s">
        <v>195</v>
      </c>
      <c r="I127" s="31" t="str">
        <f t="shared" si="28"/>
        <v>R-WH_Det_WOO*</v>
      </c>
    </row>
    <row r="128" spans="1:9" ht="15" x14ac:dyDescent="0.25">
      <c r="A128" s="30" t="s">
        <v>1</v>
      </c>
      <c r="B128" s="30" t="str">
        <f t="shared" si="26"/>
        <v>R-WH_Det_HET*</v>
      </c>
      <c r="C128" s="30"/>
      <c r="D128" s="30"/>
      <c r="E128" s="53">
        <f>AVERAGEIFS('BY-RSD-WH_AF'!$L$2:$L$100,'BY-RSD-WH_AF'!$C$2:$C$100,I128,'BY-RSD-WH_AF'!$A$2:$A$100,"BASE")</f>
        <v>5.1032329364559198E-3</v>
      </c>
      <c r="G128" s="30" t="s">
        <v>114</v>
      </c>
      <c r="H128" s="30" t="s">
        <v>84</v>
      </c>
      <c r="I128" s="30" t="str">
        <f t="shared" si="28"/>
        <v>R-WH_Det_HET*</v>
      </c>
    </row>
    <row r="129" spans="1:9" ht="15" x14ac:dyDescent="0.25">
      <c r="A129" s="31" t="s">
        <v>244</v>
      </c>
      <c r="B129" s="31" t="str">
        <f>"R-WH_"&amp;G129&amp;"_"&amp;H129&amp;"*"</f>
        <v>R-WH_Det_SOL*</v>
      </c>
      <c r="C129" s="31"/>
      <c r="D129" s="31"/>
      <c r="E129" s="55">
        <f>AVERAGEIFS('BY-RSD-WH_AF'!$L$2:$L$100,'BY-RSD-WH_AF'!$C$2:$C$100,I129,'BY-RSD-WH_AF'!$A$2:$A$100,"BASE")</f>
        <v>0.14341496381045399</v>
      </c>
      <c r="G129" s="31" t="s">
        <v>114</v>
      </c>
      <c r="H129" s="31" t="s">
        <v>231</v>
      </c>
      <c r="I129" s="31" t="str">
        <f t="shared" si="28"/>
        <v>R-WH_Det_SOL*</v>
      </c>
    </row>
    <row r="130" spans="1:9" ht="15" x14ac:dyDescent="0.2">
      <c r="A130" s="27" t="s">
        <v>246</v>
      </c>
      <c r="B130" s="28"/>
      <c r="C130" s="29"/>
      <c r="D130" s="29"/>
      <c r="E130" s="28"/>
      <c r="F130" s="28"/>
      <c r="G130" s="28"/>
      <c r="H130" s="28"/>
      <c r="I130" s="28"/>
    </row>
    <row r="131" spans="1:9" ht="15" x14ac:dyDescent="0.25">
      <c r="A131" s="30" t="s">
        <v>78</v>
      </c>
      <c r="B131" s="30" t="str">
        <f>"R-SC_"&amp;G131&amp;"_"&amp;H131&amp;"_N1"</f>
        <v>R-SC_Apt_ELC_N1</v>
      </c>
      <c r="C131" s="30"/>
      <c r="D131" s="30"/>
      <c r="E131" s="53">
        <f>AVERAGEIFS('BY-RSD-SH_AF'!$L$2:$L$100,'BY-RSD-SH_AF'!$C$2:$C$100,I131,'BY-RSD-SH_AF'!$A$2:$A$100,"BASE")</f>
        <v>0.18130269923092601</v>
      </c>
      <c r="G131" s="30" t="s">
        <v>109</v>
      </c>
      <c r="H131" s="30" t="s">
        <v>83</v>
      </c>
      <c r="I131" s="30" t="str">
        <f t="shared" ref="I131:I133" si="29">"R-SH_"&amp;G131&amp;"_"&amp;H131&amp;"*X1"</f>
        <v>R-SH_Apt_ELC*X1</v>
      </c>
    </row>
    <row r="132" spans="1:9" ht="15" x14ac:dyDescent="0.25">
      <c r="A132" s="31" t="s">
        <v>78</v>
      </c>
      <c r="B132" s="31" t="str">
        <f>"R-SC_"&amp;G132&amp;"_"&amp;H132&amp;"_N1"</f>
        <v>R-SC_Att_ELC_N1</v>
      </c>
      <c r="C132" s="31"/>
      <c r="D132" s="31"/>
      <c r="E132" s="54">
        <f>AVERAGEIFS('BY-RSD-SH_AF'!$L$2:$L$100,'BY-RSD-SH_AF'!$C$2:$C$100,I132,'BY-RSD-SH_AF'!$A$2:$A$100,"BASE")</f>
        <v>0.11404303534564</v>
      </c>
      <c r="G132" s="31" t="s">
        <v>105</v>
      </c>
      <c r="H132" s="31" t="s">
        <v>83</v>
      </c>
      <c r="I132" s="31" t="str">
        <f t="shared" si="29"/>
        <v>R-SH_Att_ELC*X1</v>
      </c>
    </row>
    <row r="133" spans="1:9" ht="15" x14ac:dyDescent="0.25">
      <c r="A133" s="30" t="s">
        <v>78</v>
      </c>
      <c r="B133" s="30" t="str">
        <f>"R-SC_"&amp;G133&amp;"_"&amp;H133&amp;"_N1"</f>
        <v>R-SC_Det_ELC_N1</v>
      </c>
      <c r="C133" s="30"/>
      <c r="D133" s="30"/>
      <c r="E133" s="53">
        <f>AVERAGEIFS('BY-RSD-SH_AF'!$L$2:$L$100,'BY-RSD-SH_AF'!$C$2:$C$100,I133,'BY-RSD-SH_AF'!$A$2:$A$100,"BASE")</f>
        <v>0.138319067250922</v>
      </c>
      <c r="G133" s="30" t="s">
        <v>114</v>
      </c>
      <c r="H133" s="30" t="s">
        <v>83</v>
      </c>
      <c r="I133" s="30" t="str">
        <f t="shared" si="29"/>
        <v>R-SH_Det_ELC*X1</v>
      </c>
    </row>
    <row r="134" spans="1:9" ht="15" x14ac:dyDescent="0.2">
      <c r="A134" s="27" t="s">
        <v>247</v>
      </c>
      <c r="B134" s="28"/>
      <c r="C134" s="29"/>
      <c r="D134" s="29"/>
      <c r="E134" s="56"/>
      <c r="F134" s="28"/>
      <c r="G134" s="28"/>
      <c r="H134" s="28"/>
      <c r="I134" s="28"/>
    </row>
    <row r="135" spans="1:9" ht="15" x14ac:dyDescent="0.25">
      <c r="A135" s="30" t="s">
        <v>245</v>
      </c>
      <c r="B135" s="30" t="str">
        <f>"R-HC_"&amp;G135&amp;"_"&amp;H135&amp;"_HPN*"</f>
        <v>R-HC_Apt_ELC_HPN*</v>
      </c>
      <c r="C135" s="30"/>
      <c r="D135" s="30" t="s">
        <v>299</v>
      </c>
      <c r="E135" s="53">
        <f>AVERAGEIFS('BY-RSD-SH_AF'!$L$2:$L$100,'BY-RSD-SH_AF'!$C$2:$C$100,I135,'BY-RSD-SH_AF'!$A$2:$A$100,"BASE")</f>
        <v>0.18130269923092601</v>
      </c>
      <c r="G135" s="30" t="s">
        <v>109</v>
      </c>
      <c r="H135" s="30" t="s">
        <v>83</v>
      </c>
      <c r="I135" s="30" t="str">
        <f t="shared" ref="I135:I137" si="30">"R-SH_"&amp;G135&amp;"_"&amp;H135&amp;"*X1"</f>
        <v>R-SH_Apt_ELC*X1</v>
      </c>
    </row>
    <row r="136" spans="1:9" ht="15" x14ac:dyDescent="0.25">
      <c r="A136" s="31" t="s">
        <v>245</v>
      </c>
      <c r="B136" s="31" t="str">
        <f>"R-HC_"&amp;G136&amp;"_"&amp;H136&amp;"_HPN*"</f>
        <v>R-HC_Att_ELC_HPN*</v>
      </c>
      <c r="C136" s="31"/>
      <c r="D136" s="31" t="s">
        <v>300</v>
      </c>
      <c r="E136" s="54">
        <f>AVERAGEIFS('BY-RSD-SH_AF'!$L$2:$L$100,'BY-RSD-SH_AF'!$C$2:$C$100,I136,'BY-RSD-SH_AF'!$A$2:$A$100,"BASE")</f>
        <v>0.11404303534564</v>
      </c>
      <c r="G136" s="31" t="s">
        <v>105</v>
      </c>
      <c r="H136" s="31" t="s">
        <v>83</v>
      </c>
      <c r="I136" s="31" t="str">
        <f t="shared" si="30"/>
        <v>R-SH_Att_ELC*X1</v>
      </c>
    </row>
    <row r="137" spans="1:9" ht="15" x14ac:dyDescent="0.25">
      <c r="A137" s="30" t="s">
        <v>245</v>
      </c>
      <c r="B137" s="30" t="str">
        <f>"R-HC_"&amp;G137&amp;"_"&amp;H137&amp;"_HPN*"</f>
        <v>R-HC_Det_ELC_HPN*</v>
      </c>
      <c r="C137" s="30"/>
      <c r="D137" s="30" t="s">
        <v>301</v>
      </c>
      <c r="E137" s="53">
        <f>AVERAGEIFS('BY-RSD-SH_AF'!$L$2:$L$100,'BY-RSD-SH_AF'!$C$2:$C$100,I137,'BY-RSD-SH_AF'!$A$2:$A$100,"BASE")</f>
        <v>0.138319067250922</v>
      </c>
      <c r="G137" s="30" t="s">
        <v>114</v>
      </c>
      <c r="H137" s="30" t="s">
        <v>83</v>
      </c>
      <c r="I137" s="30" t="str">
        <f t="shared" si="30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16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183</v>
      </c>
      <c r="F5" s="28"/>
      <c r="G5" s="29"/>
    </row>
    <row r="6" spans="1:7" ht="15" x14ac:dyDescent="0.2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294</v>
      </c>
    </row>
    <row r="17" spans="1:7" ht="15" x14ac:dyDescent="0.2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112</v>
      </c>
      <c r="F18" s="28"/>
      <c r="G18" s="28"/>
    </row>
    <row r="19" spans="1:7" ht="15" x14ac:dyDescent="0.2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294</v>
      </c>
    </row>
    <row r="30" spans="1:7" ht="15" x14ac:dyDescent="0.2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113</v>
      </c>
      <c r="F31" s="28"/>
      <c r="G31" s="28"/>
    </row>
    <row r="32" spans="1:7" ht="15" x14ac:dyDescent="0.2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294</v>
      </c>
    </row>
    <row r="43" spans="1:7" ht="15" x14ac:dyDescent="0.2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246</v>
      </c>
      <c r="F44" s="28"/>
      <c r="G44" s="29"/>
    </row>
    <row r="45" spans="1:7" ht="15" x14ac:dyDescent="0.2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115</v>
      </c>
      <c r="F48" s="28"/>
      <c r="G48" s="29"/>
    </row>
    <row r="49" spans="1:7" ht="15" x14ac:dyDescent="0.2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294</v>
      </c>
    </row>
    <row r="61" spans="1:7" ht="15" x14ac:dyDescent="0.2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116</v>
      </c>
      <c r="F62" s="28"/>
      <c r="G62" s="29"/>
    </row>
    <row r="63" spans="1:7" ht="15" x14ac:dyDescent="0.2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294</v>
      </c>
    </row>
    <row r="75" spans="1:7" ht="15" x14ac:dyDescent="0.2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117</v>
      </c>
      <c r="F76" s="28"/>
      <c r="G76" s="29"/>
    </row>
    <row r="77" spans="1:7" ht="15" x14ac:dyDescent="0.2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294</v>
      </c>
    </row>
    <row r="89" spans="1:7" ht="15" x14ac:dyDescent="0.2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5.3377456313566302E-2</v>
      </c>
      <c r="M4">
        <v>5.3377456313566302E-2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6.0645497051149098E-2</v>
      </c>
      <c r="M7">
        <v>6.0645497051149098E-2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8.67381932124731E-2</v>
      </c>
      <c r="M12">
        <v>8.67381932124731E-2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9.9394310243560199E-2</v>
      </c>
      <c r="M14">
        <v>9.9394310243560199E-2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6.2077936363827101E-2</v>
      </c>
      <c r="M17">
        <v>6.2077936363827101E-2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4.9806776874505597E-2</v>
      </c>
      <c r="M20">
        <v>4.9806776874505597E-2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6.9903120588175702E-2</v>
      </c>
      <c r="M22">
        <v>6.9903120588175702E-2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9.73639647341112E-2</v>
      </c>
      <c r="M23">
        <v>9.73639647341112E-2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5.7147241043066198E-2</v>
      </c>
      <c r="M25">
        <v>5.7147241043066198E-2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6.6620869969995597E-2</v>
      </c>
      <c r="M27">
        <v>6.6620869969995597E-2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7.0651721487066402E-2</v>
      </c>
      <c r="M29">
        <v>7.0651721487066402E-2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4.4735473424353099E-2</v>
      </c>
      <c r="M30">
        <v>4.4735473424353099E-2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4.2554933846820402E-2</v>
      </c>
      <c r="M33">
        <v>4.2554933846820402E-2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5.37114750791833E-2</v>
      </c>
      <c r="M35">
        <v>5.37114750791833E-2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6.7402586104361395E-2</v>
      </c>
      <c r="M36">
        <v>6.7402586104361395E-2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2.3589745043839899E-2</v>
      </c>
      <c r="M37">
        <v>2.3589745043839899E-2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4.3752307505030202E-2</v>
      </c>
      <c r="M38">
        <v>4.3752307505030202E-2</v>
      </c>
    </row>
    <row r="39" spans="1:13" x14ac:dyDescent="0.2">
      <c r="A39" t="s">
        <v>77</v>
      </c>
      <c r="B39" t="s">
        <v>78</v>
      </c>
      <c r="C39" t="s">
        <v>267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5.6573502855343599E-2</v>
      </c>
      <c r="M40">
        <v>5.6573502855343599E-2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1.3931119040235E-2</v>
      </c>
      <c r="M4">
        <v>1.3931119040235E-2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7.5994529972598895E-2</v>
      </c>
      <c r="M9">
        <v>7.5994529972598895E-2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4.7559865677763699E-2</v>
      </c>
      <c r="M10">
        <v>4.7559865677763699E-2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3.6221240391349503E-2</v>
      </c>
      <c r="M13">
        <v>3.6221240391349503E-2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3.5156391297092499E-2</v>
      </c>
      <c r="M16">
        <v>3.5156391297092499E-2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</row>
    <row r="20" spans="1:13" x14ac:dyDescent="0.2">
      <c r="A20" t="s">
        <v>77</v>
      </c>
      <c r="B20" t="s">
        <v>78</v>
      </c>
      <c r="C20" t="s">
        <v>256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</row>
    <row r="21" spans="1:13" x14ac:dyDescent="0.2">
      <c r="A21" t="s">
        <v>77</v>
      </c>
      <c r="B21" t="s">
        <v>78</v>
      </c>
      <c r="C21" t="s">
        <v>257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4.3705701165065197E-2</v>
      </c>
      <c r="M21">
        <v>4.3705701165065197E-2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4.8109166237074001E-2</v>
      </c>
      <c r="M22">
        <v>4.8109166237074001E-2</v>
      </c>
    </row>
    <row r="23" spans="1:13" x14ac:dyDescent="0.2">
      <c r="A23" t="s">
        <v>77</v>
      </c>
      <c r="B23" t="s">
        <v>78</v>
      </c>
      <c r="C23" t="s">
        <v>258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</row>
    <row r="24" spans="1:13" x14ac:dyDescent="0.2">
      <c r="A24" t="s">
        <v>77</v>
      </c>
      <c r="B24" t="s">
        <v>78</v>
      </c>
      <c r="C24" t="s">
        <v>259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7.2438724233275797E-2</v>
      </c>
      <c r="M24">
        <v>7.2438724233275797E-2</v>
      </c>
    </row>
    <row r="25" spans="1:13" x14ac:dyDescent="0.2">
      <c r="A25" t="s">
        <v>77</v>
      </c>
      <c r="B25" t="s">
        <v>78</v>
      </c>
      <c r="C25" t="s">
        <v>260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4.3843217634644903E-2</v>
      </c>
      <c r="M28">
        <v>4.3843217634644903E-2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261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  <c r="M31">
        <v>3.96720040920054E-2</v>
      </c>
    </row>
    <row r="32" spans="1:13" x14ac:dyDescent="0.2">
      <c r="A32" t="s">
        <v>77</v>
      </c>
      <c r="B32" t="s">
        <v>78</v>
      </c>
      <c r="C32" t="s">
        <v>262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x14ac:dyDescent="0.2">
      <c r="A33" t="s">
        <v>77</v>
      </c>
      <c r="B33" t="s">
        <v>78</v>
      </c>
      <c r="C33" t="s">
        <v>263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4.8157354051402902E-2</v>
      </c>
      <c r="M33">
        <v>4.8157354051402902E-2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6.97946718860816E-2</v>
      </c>
      <c r="M34">
        <v>6.97946718860816E-2</v>
      </c>
    </row>
    <row r="35" spans="1:13" x14ac:dyDescent="0.2">
      <c r="A35" t="s">
        <v>77</v>
      </c>
      <c r="B35" t="s">
        <v>78</v>
      </c>
      <c r="C35" t="s">
        <v>264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x14ac:dyDescent="0.2">
      <c r="A36" t="s">
        <v>77</v>
      </c>
      <c r="B36" t="s">
        <v>78</v>
      </c>
      <c r="C36" t="s">
        <v>265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x14ac:dyDescent="0.2">
      <c r="A37" t="s">
        <v>77</v>
      </c>
      <c r="B37" t="s">
        <v>78</v>
      </c>
      <c r="C37" t="s">
        <v>266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9.4687203541950801E-2</v>
      </c>
      <c r="M37">
        <v>9.4687203541950801E-2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255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256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257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258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259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260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261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262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263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264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265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266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267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1.21865123037202E-2</v>
      </c>
      <c r="M2">
        <v>1.21865123037202E-2</v>
      </c>
    </row>
    <row r="3" spans="1:13" x14ac:dyDescent="0.2">
      <c r="A3" t="s">
        <v>77</v>
      </c>
      <c r="B3" t="s">
        <v>78</v>
      </c>
      <c r="C3" t="s">
        <v>253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1.04455975746106E-2</v>
      </c>
      <c r="M3">
        <v>1.04455975746106E-2</v>
      </c>
    </row>
    <row r="4" spans="1:13" x14ac:dyDescent="0.2">
      <c r="A4" t="s">
        <v>77</v>
      </c>
      <c r="B4" t="s">
        <v>78</v>
      </c>
      <c r="C4" t="s">
        <v>254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1.0445583301088201E-2</v>
      </c>
      <c r="M4">
        <v>1.0445583301088201E-2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Olexandr Balyk</cp:lastModifiedBy>
  <cp:lastPrinted>2007-01-05T10:33:44Z</cp:lastPrinted>
  <dcterms:created xsi:type="dcterms:W3CDTF">2001-09-28T18:48:17Z</dcterms:created>
  <dcterms:modified xsi:type="dcterms:W3CDTF">2023-10-20T16:15:52Z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456768214702606</vt:r8>
  </property>
</Properties>
</file>