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filterPrivacy="1" codeName="ThisWorkbook" defaultThemeVersion="124226"/>
  <xr:revisionPtr revIDLastSave="0" documentId="13_ncr:1_{B3DDDCB4-4F2D-4802-AD1E-90C789CD247F}" xr6:coauthVersionLast="47" xr6:coauthVersionMax="47" xr10:uidLastSave="{00000000-0000-0000-0000-000000000000}"/>
  <bookViews>
    <workbookView xWindow="-28920" yWindow="-75" windowWidth="29040" windowHeight="15720" firstSheet="9" activeTab="15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71" i="24" l="1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<sst xmlns="http://schemas.openxmlformats.org/spreadsheetml/2006/main" count="69056" uniqueCount="973">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</sst>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1073" t="s">
        <v>610</v>
      </c>
      <c r="C46" s="1074"/>
      <c r="D46" s="1074"/>
      <c r="E46" s="1075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0" t="s">
        <v>23</v>
      </c>
      <c r="B1" s="1081"/>
      <c r="C1" s="1081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2" t="s">
        <v>25</v>
      </c>
      <c r="B7" s="1083"/>
      <c r="C7" s="108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2" t="s">
        <v>39</v>
      </c>
      <c r="B35" s="1083"/>
      <c r="C35" s="1084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2" t="s">
        <v>47</v>
      </c>
      <c r="B39" s="1083"/>
      <c r="C39" s="1084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2" t="s">
        <v>66</v>
      </c>
      <c r="B49" s="1083"/>
      <c r="C49" s="1084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2" t="s">
        <v>76</v>
      </c>
      <c r="B70" s="1083"/>
      <c r="C70" s="1084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2" t="s">
        <v>487</v>
      </c>
      <c r="B76" s="1083"/>
      <c r="C76" s="1084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2" t="s">
        <v>716</v>
      </c>
      <c r="B84" s="1083"/>
      <c r="C84" s="1084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2" workbookViewId="0">
      <selection activeCell="AB80" sqref="AB80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8" t="s">
        <v>635</v>
      </c>
      <c r="G2" s="1089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90" t="s">
        <v>494</v>
      </c>
      <c r="G3" s="1091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2" t="s">
        <v>209</v>
      </c>
      <c r="G4" s="1093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4" t="s">
        <v>502</v>
      </c>
      <c r="G5" s="1095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713</v>
      </c>
      <c r="Z7" s="1098" t="s">
        <v>503</v>
      </c>
      <c r="AA7" s="1096" t="s">
        <v>772</v>
      </c>
      <c r="AD7" s="1106" t="s">
        <v>842</v>
      </c>
      <c r="AE7" s="1096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101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9"/>
      <c r="Z8" s="1099"/>
      <c r="AA8" s="1097" t="s">
        <v>659</v>
      </c>
      <c r="AD8" s="1107"/>
      <c r="AE8" s="1097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0.27353712269239377</v>
      </c>
      <c r="G13" s="644">
        <f>'SHWLP-Att'!$AC$14</f>
        <v>7.9425851662494829</v>
      </c>
      <c r="H13" s="645">
        <f>'SHWLP-Det'!$AC$14</f>
        <v>28.310640237098287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 t="shared" si="2"/>
        <v>48.186058070358115</v>
      </c>
      <c r="Z13" s="760">
        <f t="shared" si="0"/>
        <v>36.243917659777566</v>
      </c>
      <c r="AA13" s="354">
        <f>ABS(Z13+Z14+Z16-Y13)/(Z13+Z14+Z16)</f>
        <v>4.1698939568031439E-2</v>
      </c>
      <c r="AD13" s="25">
        <f>AJ12+AJ25</f>
        <v>43.727300517765926</v>
      </c>
      <c r="AE13" s="354">
        <f>ABS(AD13-Y13)/AD13</f>
        <v>0.10196736363317567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4.1698939568031439E-2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4.1698939568031439E-2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4.1698939568031439E-2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126.67340975639719</v>
      </c>
      <c r="Z29" s="596">
        <f>SUM(Z9:Z27)</f>
        <v>127.53920844574029</v>
      </c>
      <c r="AA29" s="354">
        <f>ABS(Z29-Y29)/Z29</f>
        <v>6.788490377932963E-3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2" t="s">
        <v>225</v>
      </c>
      <c r="S36" s="1103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2" t="s">
        <v>226</v>
      </c>
      <c r="S37" s="1103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2" t="s">
        <v>224</v>
      </c>
      <c r="S38" s="1103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4" t="s">
        <v>227</v>
      </c>
      <c r="S39" s="1105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3" workbookViewId="0">
      <selection activeCell="M19" sqref="M19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>
      <selection activeCell="K41" sqref="K41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opLeftCell="K31" zoomScaleNormal="100" workbookViewId="0">
      <selection activeCell="U54" sqref="U54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25" t="s">
        <v>964</v>
      </c>
      <c r="O3" s="1126"/>
      <c r="P3" s="1125" t="s">
        <v>965</v>
      </c>
      <c r="Q3" s="1126"/>
      <c r="R3" s="1125" t="s">
        <v>966</v>
      </c>
      <c r="S3" s="1126"/>
      <c r="T3" s="1125" t="s">
        <v>967</v>
      </c>
      <c r="U3" s="1127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1.6091636703289764E-3</v>
      </c>
      <c r="N6" s="825">
        <f>AR48*DwellingStocks!P18*(1+O53)</f>
        <v>1.6091636703289764E-3</v>
      </c>
      <c r="O6" s="826">
        <f>N6*G6</f>
        <v>5.9836869720277318E-2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1.2603603215973543E-2</v>
      </c>
      <c r="N11" s="807">
        <f>AR49*DwellingStocks!P19*(1+O53)</f>
        <v>1.2603603215973543E-2</v>
      </c>
      <c r="O11" s="800">
        <f>N11*G11</f>
        <v>0.12021037448470971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1.9962815705499223E-2</v>
      </c>
      <c r="N16" s="825">
        <f>AR50*DwellingStocks!P20*(1+O53)</f>
        <v>1.9962815705499223E-2</v>
      </c>
      <c r="O16" s="826">
        <f>N16*G16</f>
        <v>0.35024945717297923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2.3880087312967643E-2</v>
      </c>
      <c r="N21" s="807">
        <f>AR51*DwellingStocks!P21*(1+O53)</f>
        <v>2.3880087312967643E-2</v>
      </c>
      <c r="O21" s="800">
        <f>N21*G21</f>
        <v>1.1884844759659581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15" t="s">
        <v>897</v>
      </c>
      <c r="AG24" s="1116"/>
      <c r="AH24" s="1116"/>
      <c r="AI24" s="1116"/>
      <c r="AJ24" s="1117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18" t="s">
        <v>898</v>
      </c>
      <c r="AG25" s="1119"/>
      <c r="AH25" s="1118" t="s">
        <v>899</v>
      </c>
      <c r="AI25" s="1119"/>
      <c r="AJ25" s="1120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2.0324283757671095E-2</v>
      </c>
      <c r="N26" s="825">
        <f>AR52*DwellingStocks!P22*(1+O53)</f>
        <v>2.0324283757671095E-2</v>
      </c>
      <c r="O26" s="826">
        <f>N26*G26</f>
        <v>5.7345277070754017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1">
        <v>3.5000000000000001E-3</v>
      </c>
      <c r="AG26" s="1122"/>
      <c r="AH26" s="1121">
        <v>0.83330000000000004</v>
      </c>
      <c r="AI26" s="1123"/>
      <c r="AJ26" s="1124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2.8990562100458198E-2</v>
      </c>
      <c r="N31" s="807">
        <f>AR53*DwellingStocks!P23*(1+O53)</f>
        <v>2.8990562100458198E-2</v>
      </c>
      <c r="O31" s="800">
        <f>N31*G31</f>
        <v>5.4394128439331855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3.9529383884159067E-2</v>
      </c>
      <c r="N36" s="825">
        <f>AR54*DwellingStocks!P24*(1+O53)</f>
        <v>3.9529383884159067E-2</v>
      </c>
      <c r="O36" s="826">
        <f>N36*G36</f>
        <v>4.0090264715834287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28" t="s">
        <v>607</v>
      </c>
      <c r="Y39" s="1129"/>
      <c r="Z39" s="1129"/>
      <c r="AA39" s="1129"/>
      <c r="AB39" s="1130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5.0493263338740123E-2</v>
      </c>
      <c r="N41" s="807">
        <f>AR55*DwellingStocks!P25*(1+O53)</f>
        <v>5.0493263338740123E-2</v>
      </c>
      <c r="O41" s="800">
        <f>N41*G41</f>
        <v>2.5309145372774569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5.2195880415110009E-2</v>
      </c>
      <c r="N46" s="825">
        <f>AR56*DwellingStocks!P26*(1+O53)</f>
        <v>5.2195880415110009E-2</v>
      </c>
      <c r="O46" s="826">
        <f>N46*G46</f>
        <v>2.7510712737519634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0.23056616019700696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22.183734010965363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31.116384289569389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-3.2029897915692673E-16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4.331560537627104E-4</v>
      </c>
      <c r="N56" s="825">
        <f>ABS(AR33*DwellingStocks!O18*(1+O103))</f>
        <v>4.331560537627104E-4</v>
      </c>
      <c r="O56" s="826">
        <f>N56*G56</f>
        <v>6.2547296055470783E-3</v>
      </c>
      <c r="P56" s="827"/>
      <c r="Q56" s="828"/>
      <c r="R56" s="827"/>
      <c r="S56" s="828"/>
      <c r="T56" s="826"/>
      <c r="U56" s="828"/>
      <c r="W56" s="25"/>
      <c r="X56" s="1128" t="s">
        <v>836</v>
      </c>
      <c r="Y56" s="1129"/>
      <c r="Z56" s="1129"/>
      <c r="AA56" s="1129"/>
      <c r="AB56" s="1130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6.5085678239306492E-3</v>
      </c>
      <c r="N61" s="825">
        <f>ABS(AR34*DwellingStocks!O19*(1+$O$103))</f>
        <v>6.5085678239306492E-3</v>
      </c>
      <c r="O61" s="826">
        <f>N61*G61</f>
        <v>4.8549303629916225E-2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14" t="s">
        <v>619</v>
      </c>
      <c r="Y65" s="1114"/>
      <c r="Z65" s="1114"/>
      <c r="AA65" s="1114"/>
      <c r="AB65" s="1114"/>
      <c r="AC65" s="1114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1.1604149295966827E-2</v>
      </c>
      <c r="N66" s="825">
        <f>ABS(AR35*DwellingStocks!O20*(1+$O$103))</f>
        <v>1.1604149295966827E-2</v>
      </c>
      <c r="O66" s="826">
        <f>N66*G66</f>
        <v>0.16294369392748237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1.565892399690914E-2</v>
      </c>
      <c r="N71" s="825">
        <f>ABS(AR36*DwellingStocks!O21*(1+$O$103))</f>
        <v>1.565892399690914E-2</v>
      </c>
      <c r="O71" s="826">
        <f>N71*G71</f>
        <v>0.31199592387090691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1.1393701596871319E-2</v>
      </c>
      <c r="N76" s="825">
        <f>ABS(AR37*DwellingStocks!O22*(1+$O$103))</f>
        <v>1.1393701596871319E-2</v>
      </c>
      <c r="O76" s="826">
        <f>N76*G76</f>
        <v>0.67114375297708584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1.2463453879725228E-2</v>
      </c>
      <c r="N81" s="825">
        <f>ABS(AR38*DwellingStocks!O23*(1+$O$103))</f>
        <v>1.2463453879725228E-2</v>
      </c>
      <c r="O81" s="826">
        <f>N81*G81</f>
        <v>0.54514326737317942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1.664504811021596E-2</v>
      </c>
      <c r="N86" s="825">
        <f>ABS(AR39*DwellingStocks!O24*(1+$O$103))</f>
        <v>1.664504811021596E-2</v>
      </c>
      <c r="O86" s="826">
        <f>N86*G86</f>
        <v>0.42890754358721433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2.2624147760265865E-2</v>
      </c>
      <c r="N91" s="825">
        <f>ABS(AR40*DwellingStocks!O25*(1+$O$103))</f>
        <v>2.2624147760265865E-2</v>
      </c>
      <c r="O91" s="826">
        <f>N91*G91</f>
        <v>0.27898228514245882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2.7338413527361719E-2</v>
      </c>
      <c r="N96" s="825">
        <f>ABS(AR41*DwellingStocks!O26*(1+$O$103))</f>
        <v>2.7338413527361719E-2</v>
      </c>
      <c r="O96" s="826">
        <f>N96*G96</f>
        <v>0.41584931618590276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0.47175177504235616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2.8697698162996943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5.5204921340915174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-1.5474732758276587E-16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7.4850772087983594E-3</v>
      </c>
      <c r="O106" s="826">
        <f>N106*G106</f>
        <v>0.23469988287301558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3.0559997490309392E-2</v>
      </c>
      <c r="O111" s="826">
        <f>N111*G111</f>
        <v>0.28829999701033465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4.8802175869536682E-2</v>
      </c>
      <c r="O116" s="826">
        <f>N116*G116</f>
        <v>0.98048203604058504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5.6399957295530954E-2</v>
      </c>
      <c r="O121" s="826">
        <f>N121*G121</f>
        <v>3.0154919632344543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4.1588486512146292E-2</v>
      </c>
      <c r="O126" s="826">
        <f>N126*G126</f>
        <v>10.451974080842161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4.8722431884518032E-2</v>
      </c>
      <c r="O131" s="826">
        <f>N131*G131</f>
        <v>8.120460114452781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6.1203049762218215E-2</v>
      </c>
      <c r="O136" s="826">
        <f>N136*G136</f>
        <v>4.9817261575350127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7.4785137730844137E-2</v>
      </c>
      <c r="O141" s="826">
        <f>N141*G141</f>
        <v>3.2337845716037208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7.860565036372226E-2</v>
      </c>
      <c r="O146" s="826">
        <f>N146*G146</f>
        <v>6.1654761179207425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0.25860412983962378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37.472394921512809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48.845433321899264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85.482309745560173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I30" sqref="I30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 t="shared" ref="L5:L13" si="0"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1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2">R7</f>
        <v>R-RSDCK_GAS_X0</v>
      </c>
      <c r="D7" s="582" t="str">
        <f t="shared" ref="D7:D8" si="3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1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2"/>
        <v>R-RSDCK_LPG_X0</v>
      </c>
      <c r="D8" s="590" t="str">
        <f t="shared" si="3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4">(SUM(L8))/G8/K8</f>
        <v>1.0445583301088163E-2</v>
      </c>
      <c r="J8" s="590">
        <v>15</v>
      </c>
      <c r="K8" s="589">
        <f t="shared" si="1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5">R9</f>
        <v>R-RSDCW_X0</v>
      </c>
      <c r="D9" s="582" t="str">
        <f t="shared" si="5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1"/>
        <v>6.9379200000000002E-2</v>
      </c>
      <c r="L9" s="583">
        <f t="shared" si="0"/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5"/>
        <v>R-RSDCD_X0</v>
      </c>
      <c r="D10" s="590" t="str">
        <f t="shared" si="5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1"/>
        <v>7.8840000000000007E-2</v>
      </c>
      <c r="L10" s="589">
        <f t="shared" si="0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5"/>
        <v>R-RSDDW_X0</v>
      </c>
      <c r="D11" s="582" t="str">
        <f t="shared" si="5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1"/>
        <v>6.9379200000000002E-2</v>
      </c>
      <c r="L11" s="583">
        <f t="shared" si="0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5"/>
        <v>R-RSDOE_X0</v>
      </c>
      <c r="D12" s="590" t="str">
        <f t="shared" si="5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1"/>
        <v>5.6764799999999994E-3</v>
      </c>
      <c r="L12" s="589">
        <f t="shared" si="0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5"/>
        <v>R-RSDOA_X0</v>
      </c>
      <c r="D13" s="582" t="str">
        <f t="shared" si="5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1"/>
        <v>5.6764799999999994E-3</v>
      </c>
      <c r="L13" s="583">
        <f t="shared" si="0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4" t="s">
        <v>618</v>
      </c>
      <c r="C17" s="1114"/>
      <c r="D17" s="1114"/>
      <c r="E17" s="1114"/>
      <c r="F17" s="1114"/>
      <c r="G17" s="1114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zoomScale="60" zoomScaleNormal="60" workbookViewId="0">
      <selection activeCell="Q48" sqref="Q4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39" t="s">
        <v>288</v>
      </c>
      <c r="C48" s="1140"/>
      <c r="D48" s="1140"/>
      <c r="E48" s="1140"/>
      <c r="F48" s="1140"/>
      <c r="G48" s="1140"/>
      <c r="H48" s="1140"/>
      <c r="I48" s="1140"/>
      <c r="J48" s="1140"/>
      <c r="K48" s="1140"/>
      <c r="L48" s="1141"/>
      <c r="M48" s="1136" t="s">
        <v>289</v>
      </c>
      <c r="N48" s="1137"/>
      <c r="O48" s="1138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42" t="s">
        <v>350</v>
      </c>
      <c r="T82" s="1143"/>
      <c r="U82" s="1143"/>
      <c r="V82" s="1143"/>
      <c r="W82" s="1143"/>
      <c r="X82" s="1143"/>
      <c r="Y82" s="1143"/>
      <c r="Z82" s="1144"/>
      <c r="AB82" s="1134" t="s">
        <v>351</v>
      </c>
      <c r="AC82" s="1134"/>
      <c r="AD82" s="1134"/>
      <c r="AE82" s="1134"/>
      <c r="AF82" s="1135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4"/>
      <c r="AC83" s="1134"/>
      <c r="AD83" s="1134"/>
      <c r="AE83" s="1134"/>
      <c r="AF83" s="1135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O16:Q16"/>
    <mergeCell ref="R16:T16"/>
    <mergeCell ref="S82:Z82"/>
    <mergeCell ref="AM50:AR50"/>
    <mergeCell ref="AB82:AF83"/>
    <mergeCell ref="M48:O48"/>
    <mergeCell ref="B48:L48"/>
    <mergeCell ref="H17:L1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G1" zoomScale="70" zoomScaleNormal="70" workbookViewId="0">
      <selection activeCell="AA15" sqref="AA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571">
        <f>G13/100</f>
        <v>0.81016216216216219</v>
      </c>
      <c r="V14" s="571">
        <f>AB14/S14/X14</f>
        <v>7.5994529972598868E-2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851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3" zoomScale="60" zoomScaleNormal="60" workbookViewId="0">
      <selection activeCell="Y36" sqref="Y36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569">
        <f>G13/100</f>
        <v>0.81941558441558437</v>
      </c>
      <c r="V14" s="569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851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G30" zoomScale="60" zoomScaleNormal="60" workbookViewId="0">
      <selection activeCell="P40" sqref="P4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569">
        <f>G13/100</f>
        <v>0.82280373831775711</v>
      </c>
      <c r="V14" s="569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851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2023-12-29T02:13:37Z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