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5" yWindow="1365" windowWidth="17940" windowHeight="9855"/>
  </bookViews>
  <sheets>
    <sheet name="SUP_BioRefineries" sheetId="6" r:id="rId1"/>
    <sheet name="SUP_Hydrogen" sheetId="7" r:id="rId2"/>
    <sheet name="SUP_ELCC-IMP-EXP" sheetId="8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C65" i="8" l="1"/>
  <c r="D65" i="8"/>
  <c r="C66" i="8"/>
  <c r="D66" i="8"/>
  <c r="C67" i="8"/>
  <c r="D67" i="8"/>
  <c r="C68" i="8"/>
  <c r="D68" i="8"/>
  <c r="F38" i="7"/>
  <c r="F36" i="7"/>
  <c r="E91" i="7"/>
  <c r="E90" i="7"/>
  <c r="E87" i="7"/>
  <c r="D86" i="7"/>
  <c r="B89" i="7"/>
  <c r="B90" i="7"/>
  <c r="H97" i="7"/>
  <c r="E92" i="7"/>
  <c r="H87" i="7"/>
  <c r="D85" i="7"/>
  <c r="D71" i="7"/>
  <c r="D72" i="7"/>
  <c r="C71" i="7"/>
  <c r="C72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C65" i="7"/>
  <c r="B91" i="7"/>
  <c r="C66" i="7"/>
  <c r="B92" i="7"/>
  <c r="C67" i="7"/>
  <c r="C68" i="7"/>
  <c r="C69" i="7"/>
  <c r="C70" i="7"/>
  <c r="C58" i="7"/>
  <c r="B86" i="7"/>
  <c r="C59" i="7"/>
  <c r="C60" i="7"/>
  <c r="C61" i="7"/>
  <c r="B87" i="7"/>
  <c r="C62" i="7"/>
  <c r="B88" i="7"/>
  <c r="C63" i="7"/>
  <c r="C64" i="7"/>
  <c r="K34" i="7"/>
  <c r="K33" i="7"/>
  <c r="K32" i="7"/>
  <c r="M31" i="7"/>
  <c r="K30" i="7"/>
  <c r="K28" i="7"/>
  <c r="K26" i="7"/>
  <c r="K24" i="7"/>
  <c r="K22" i="7"/>
  <c r="E89" i="7"/>
  <c r="K20" i="7"/>
  <c r="K18" i="7"/>
  <c r="K16" i="7"/>
  <c r="M15" i="7"/>
  <c r="K14" i="7"/>
  <c r="K12" i="7"/>
  <c r="M11" i="7"/>
  <c r="K10" i="7"/>
  <c r="C57" i="7"/>
  <c r="B85" i="7"/>
  <c r="C44" i="6"/>
  <c r="D44" i="6"/>
  <c r="C45" i="6"/>
  <c r="D45" i="6"/>
  <c r="C46" i="6"/>
  <c r="D46" i="6"/>
  <c r="C47" i="6"/>
  <c r="D47" i="6"/>
  <c r="C48" i="6"/>
  <c r="D48" i="6"/>
  <c r="E88" i="7"/>
</calcChain>
</file>

<file path=xl/comments1.xml><?xml version="1.0" encoding="utf-8"?>
<comments xmlns="http://schemas.openxmlformats.org/spreadsheetml/2006/main">
  <authors>
    <author>Author</author>
  </authors>
  <commentList>
    <comment ref="G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3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35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35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5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35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2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2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3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4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5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5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5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5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55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5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7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56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6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6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6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6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3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3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<sst xmlns="http://schemas.openxmlformats.org/spreadsheetml/2006/main" count="585" uniqueCount="183">
  <si>
    <t>~FI_T</t>
  </si>
  <si>
    <t>TechName</t>
  </si>
  <si>
    <t>TechDesc</t>
  </si>
  <si>
    <t>Comm-IN</t>
  </si>
  <si>
    <t>Comm-IN-A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</si>
  <si>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</si>
  <si>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</si>
  <si>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</si>
  <si>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</si>
  <si>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</si>
  <si>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</si>
  <si>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</si>
  <si>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</si>
  <si>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</si>
  <si>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</si>
  <si>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</si>
  <si>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</si>
  <si>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</si>
  <si>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</si>
  <si>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</si>
  <si>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</si>
  <si>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</si>
  <si>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</si>
  <si>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</si>
  <si>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</si>
  <si>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</si>
  <si>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</si>
  <si>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</si>
  <si>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</si>
  <si>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</si>
  <si>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</si>
  <si>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</si>
  <si>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</si>
  <si>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</si>
  <si>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</si>
  <si>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</si>
  <si>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</si>
  <si>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</si>
  <si>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</si>
  <si>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</si>
  <si>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</si>
  <si>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</si>
  <si>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</si>
  <si>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Auxiliary Input Commodity</t>
  </si>
  <si>
    <t>Input Commodity</t>
  </si>
  <si>
    <t>Auxiliary Output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</si>
  <si>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</si>
  <si>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</si>
  <si>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</si>
  <si>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</si>
  <si>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</si>
  <si>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</si>
  <si>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</si>
  <si>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</si>
  <si>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</si>
  <si>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</si>
  <si>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</si>
  <si>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</si>
  <si>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</si>
  <si>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</si>
  <si>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</si>
  <si>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Availabity/Utilization Factor</t>
  </si>
  <si>
    <t>FLO_COST</t>
  </si>
  <si>
    <t>Annual Delivery Cost</t>
  </si>
  <si>
    <t>NCAP_TLIFE</t>
  </si>
  <si>
    <t>PRC_CAPACT</t>
  </si>
  <si>
    <t>NCAP_AFA</t>
  </si>
  <si>
    <t>NCAP_AF</t>
  </si>
  <si>
    <t>VDA_FLOP</t>
  </si>
  <si>
    <t>NCAP_FOM</t>
  </si>
  <si>
    <t>ACT_COST</t>
  </si>
  <si>
    <t>NCAP_COST</t>
  </si>
  <si>
    <t>Process Input/Output Tied to Activity</t>
  </si>
  <si>
    <t>Input Based Efficiency</t>
  </si>
  <si>
    <t>Technical Efficiency</t>
  </si>
  <si>
    <t>CEFF</t>
  </si>
  <si>
    <t>Fraction</t>
  </si>
  <si>
    <t>SUPGSB2BTL01</t>
  </si>
  <si>
    <t>Methanol by BTL technology</t>
  </si>
  <si>
    <t>WCH</t>
  </si>
  <si>
    <t>GSB2</t>
  </si>
  <si>
    <t>MEUR2011</t>
  </si>
  <si>
    <t>SUPGSB1FER01</t>
  </si>
  <si>
    <t>Ethanol by 1st generation fermentation</t>
  </si>
  <si>
    <t>SGB</t>
  </si>
  <si>
    <t>GSB1</t>
  </si>
  <si>
    <t>ELCC</t>
  </si>
  <si>
    <t>SGP</t>
  </si>
  <si>
    <t>SUPGSB2GF01</t>
  </si>
  <si>
    <t>Ethanol by 2nd generation fermentation</t>
  </si>
  <si>
    <t>STR</t>
  </si>
  <si>
    <t>SUPKRB2BTL01</t>
  </si>
  <si>
    <t>Kerosene by BTL technology</t>
  </si>
  <si>
    <t>KRB2</t>
  </si>
  <si>
    <t>DSB2</t>
  </si>
  <si>
    <t>SUPDSBHY01</t>
  </si>
  <si>
    <t xml:space="preserve">HVO Diesel by Hydrotreatment of vegetable oil </t>
  </si>
  <si>
    <t>RPS</t>
  </si>
  <si>
    <t>DSB1</t>
  </si>
  <si>
    <t>H2GC</t>
  </si>
  <si>
    <t>PRE</t>
  </si>
  <si>
    <t>PJ</t>
  </si>
  <si>
    <t>PJa</t>
  </si>
  <si>
    <t>M€/Pja</t>
  </si>
  <si>
    <t>M€/PJa</t>
  </si>
  <si>
    <t>M€/PJ</t>
  </si>
  <si>
    <t>PJ per PJ activity</t>
  </si>
  <si>
    <t>START</t>
  </si>
  <si>
    <t>COAGASLC01</t>
  </si>
  <si>
    <t>Coal Gasification Large Central</t>
  </si>
  <si>
    <t>COA</t>
  </si>
  <si>
    <t>COAGASMC01</t>
  </si>
  <si>
    <t>Coal Gasification Medium Central</t>
  </si>
  <si>
    <t>BIOGASSD01</t>
  </si>
  <si>
    <t>Biomass Gasification Small Decentral</t>
  </si>
  <si>
    <t>WCH, WPE, STR</t>
  </si>
  <si>
    <t>H2GD</t>
  </si>
  <si>
    <t>BIOGASMC01</t>
  </si>
  <si>
    <t>Biomass Gasification Medium Central</t>
  </si>
  <si>
    <t>SRNGALC01</t>
  </si>
  <si>
    <t>Steam Reforming NGA Large Central</t>
  </si>
  <si>
    <t>NGA</t>
  </si>
  <si>
    <t>SRNGASC01</t>
  </si>
  <si>
    <t>Steam Reforming NGA Small Central</t>
  </si>
  <si>
    <t>SRNGAMD01</t>
  </si>
  <si>
    <t>Steam Reforming NGA Medium Decentral</t>
  </si>
  <si>
    <t>SRNGASD01</t>
  </si>
  <si>
    <t>Steam Reforming NGA Small Decentral</t>
  </si>
  <si>
    <t>SRSOLNGAC01</t>
  </si>
  <si>
    <t>Solar Steam Reforming NGA Central</t>
  </si>
  <si>
    <t>SRSOLNGAD01</t>
  </si>
  <si>
    <t>Solar Steam Reforming NGA Decentral</t>
  </si>
  <si>
    <t>SRETOHD01</t>
  </si>
  <si>
    <t>Steam Reforming Ethanol Decentral</t>
  </si>
  <si>
    <t>GSB1, GSB2</t>
  </si>
  <si>
    <t>ELALKL01</t>
  </si>
  <si>
    <t>Alkaline Electrolyzer Large</t>
  </si>
  <si>
    <t>ELALKM01</t>
  </si>
  <si>
    <t>Alkaline Electrolyzer Medium</t>
  </si>
  <si>
    <t>ELALKS01</t>
  </si>
  <si>
    <t>Alkaline Electrolyzer Small</t>
  </si>
  <si>
    <t>MW</t>
  </si>
  <si>
    <t>NRG</t>
  </si>
  <si>
    <t>Hydrogen (gas) - central production</t>
  </si>
  <si>
    <t>Hydrogen (gas) - decentral production</t>
  </si>
  <si>
    <t>TRAH2G</t>
  </si>
  <si>
    <t>Hydrogen Transport</t>
  </si>
  <si>
    <t>DELH2GC</t>
  </si>
  <si>
    <t>Delivery of H2 to refuelling stations (including gas compression) from centralized prod</t>
  </si>
  <si>
    <t>DELH2GD</t>
  </si>
  <si>
    <t>Delivery of H2 to refuelling stations (including gas compression) from decentralized prod</t>
  </si>
  <si>
    <t>HET</t>
  </si>
  <si>
    <t>~PRCCOMEMI</t>
  </si>
  <si>
    <t>Coal gasification</t>
  </si>
  <si>
    <t xml:space="preserve">Source </t>
  </si>
  <si>
    <t>LHV H2 (MJ/kg)</t>
  </si>
  <si>
    <t>NRC (2004)</t>
  </si>
  <si>
    <t>kg CO2/kg H2</t>
  </si>
  <si>
    <t>kg CO2/MJ H2</t>
  </si>
  <si>
    <t>Methane steam reforming</t>
  </si>
  <si>
    <t>kt/PJ</t>
  </si>
  <si>
    <t>SUPCO2</t>
  </si>
  <si>
    <t>MEUR2012</t>
  </si>
  <si>
    <t>DAYNITE</t>
  </si>
  <si>
    <t>EXP</t>
  </si>
  <si>
    <t>IMP</t>
  </si>
  <si>
    <t>Export of elctricity to Gondor</t>
  </si>
  <si>
    <t>EXPELC-GO</t>
  </si>
  <si>
    <t>Export of elctricity to Rohan</t>
  </si>
  <si>
    <t>EXPELC-RO</t>
  </si>
  <si>
    <t>Import of elctricity from Gondor</t>
  </si>
  <si>
    <t>IMPELC-GO</t>
  </si>
  <si>
    <t>Import of elctricity from Rohan</t>
  </si>
  <si>
    <t>IMPELC-RO</t>
  </si>
  <si>
    <t>MEUR/PJ</t>
  </si>
  <si>
    <t>PJa or I/E rule</t>
  </si>
  <si>
    <t>Years</t>
  </si>
  <si>
    <t>Import/Export Cost</t>
  </si>
  <si>
    <t>Bound on Capacity</t>
  </si>
  <si>
    <t>Miscellaneous indexes</t>
  </si>
  <si>
    <t>IRE_PRICE</t>
  </si>
  <si>
    <t>CAP_BND</t>
  </si>
  <si>
    <t>Other_Indexes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</si>
</sst>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5" formatCode="0.0"/>
    <numFmt numFmtId="205" formatCode="\Te\x\t"/>
  </numFmts>
  <fonts count="15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D9F1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2" borderId="0" xfId="0" applyFill="1"/>
    <xf numFmtId="0" fontId="8" fillId="0" borderId="0" xfId="0" applyFont="1" applyFill="1"/>
    <xf numFmtId="0" fontId="3" fillId="3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wrapText="1"/>
    </xf>
    <xf numFmtId="0" fontId="3" fillId="2" borderId="0" xfId="0" applyFont="1" applyFill="1"/>
    <xf numFmtId="0" fontId="6" fillId="3" borderId="3" xfId="0" applyFont="1" applyFill="1" applyBorder="1" applyAlignment="1">
      <alignment vertical="center"/>
    </xf>
    <xf numFmtId="0" fontId="3" fillId="4" borderId="2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/>
    </xf>
    <xf numFmtId="2" fontId="0" fillId="2" borderId="0" xfId="0" applyNumberFormat="1" applyFill="1"/>
    <xf numFmtId="0" fontId="0" fillId="2" borderId="4" xfId="0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5" xfId="0" applyNumberFormat="1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3" xfId="0" applyFill="1" applyBorder="1"/>
    <xf numFmtId="2" fontId="0" fillId="2" borderId="3" xfId="0" applyNumberFormat="1" applyFill="1" applyBorder="1"/>
    <xf numFmtId="185" fontId="0" fillId="2" borderId="0" xfId="0" applyNumberFormat="1" applyFill="1" applyBorder="1"/>
    <xf numFmtId="185" fontId="0" fillId="2" borderId="0" xfId="0" applyNumberFormat="1" applyFill="1"/>
    <xf numFmtId="185" fontId="0" fillId="2" borderId="5" xfId="0" applyNumberFormat="1" applyFill="1" applyBorder="1"/>
    <xf numFmtId="185" fontId="0" fillId="2" borderId="4" xfId="0" applyNumberFormat="1" applyFill="1" applyBorder="1"/>
    <xf numFmtId="185" fontId="0" fillId="2" borderId="3" xfId="0" applyNumberFormat="1" applyFill="1" applyBorder="1"/>
    <xf numFmtId="0" fontId="13" fillId="0" borderId="0" xfId="2" applyFont="1" applyFill="1" applyBorder="1"/>
    <xf numFmtId="0" fontId="13" fillId="0" borderId="6" xfId="2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6" xfId="0" applyFont="1" applyFill="1" applyBorder="1"/>
    <xf numFmtId="0" fontId="0" fillId="0" borderId="9" xfId="0" applyFont="1" applyFill="1" applyBorder="1"/>
    <xf numFmtId="0" fontId="0" fillId="0" borderId="0" xfId="0" applyFont="1" applyFill="1" applyBorder="1"/>
    <xf numFmtId="2" fontId="13" fillId="0" borderId="0" xfId="2" applyNumberFormat="1" applyFont="1" applyFill="1" applyBorder="1"/>
    <xf numFmtId="2" fontId="0" fillId="8" borderId="8" xfId="0" applyNumberFormat="1" applyFont="1" applyFill="1" applyBorder="1"/>
    <xf numFmtId="2" fontId="3" fillId="2" borderId="0" xfId="0" applyNumberFormat="1" applyFont="1" applyFill="1"/>
    <xf numFmtId="205" fontId="2" fillId="0" borderId="0" xfId="0" applyNumberFormat="1" applyFont="1"/>
    <xf numFmtId="205" fontId="3" fillId="0" borderId="0" xfId="0" applyNumberFormat="1" applyFont="1"/>
    <xf numFmtId="205" fontId="6" fillId="3" borderId="3" xfId="0" applyNumberFormat="1" applyFont="1" applyFill="1" applyBorder="1"/>
    <xf numFmtId="205" fontId="6" fillId="3" borderId="3" xfId="0" applyNumberFormat="1" applyFont="1" applyFill="1" applyBorder="1" applyAlignment="1">
      <alignment horizontal="left"/>
    </xf>
    <xf numFmtId="205" fontId="3" fillId="4" borderId="2" xfId="1" applyNumberFormat="1" applyFont="1" applyFill="1" applyBorder="1" applyAlignment="1">
      <alignment horizontal="left" wrapText="1"/>
    </xf>
    <xf numFmtId="205" fontId="0" fillId="0" borderId="0" xfId="0" applyNumberFormat="1"/>
    <xf numFmtId="205" fontId="6" fillId="3" borderId="1" xfId="0" applyNumberFormat="1" applyFont="1" applyFill="1" applyBorder="1"/>
    <xf numFmtId="205" fontId="3" fillId="4" borderId="10" xfId="1" applyNumberFormat="1" applyFont="1" applyFill="1" applyBorder="1" applyAlignment="1">
      <alignment horizontal="left" wrapText="1"/>
    </xf>
    <xf numFmtId="205" fontId="0" fillId="2" borderId="0" xfId="0" applyNumberFormat="1" applyFill="1"/>
    <xf numFmtId="0" fontId="14" fillId="0" borderId="9" xfId="2" applyFont="1" applyFill="1" applyBorder="1" applyAlignment="1">
      <alignment horizontal="center"/>
    </xf>
    <xf numFmtId="0" fontId="14" fillId="0" borderId="1" xfId="2" applyFont="1" applyFill="1" applyBorder="1" applyAlignment="1">
      <alignment horizontal="center"/>
    </xf>
    <xf numFmtId="0" fontId="14" fillId="0" borderId="11" xfId="2" applyFont="1" applyFill="1" applyBorder="1" applyAlignment="1">
      <alignment horizontal="center"/>
    </xf>
  </cellXfs>
  <cellStyles count="4">
    <cellStyle name="Normal" xfId="0" builtinId="0"/>
    <cellStyle name="Normal 10" xfId="1"/>
    <cellStyle name="Normal 10 3" xfId="2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61"/>
  <sheetViews>
    <sheetView tabSelected="1" topLeftCell="A2" zoomScale="90" zoomScaleNormal="90" workbookViewId="0">
      <selection activeCell="H31" sqref="H31"/>
    </sheetView>
  </sheetViews>
  <sheetFormatPr defaultRowHeight="12.75" x14ac:dyDescent="0.2"/>
  <cols>
    <col min="1" max="1" width="2.85546875" customWidth="1"/>
    <col min="2" max="2" width="19.140625" customWidth="1"/>
    <col min="3" max="3" width="40.42578125" customWidth="1"/>
    <col min="4" max="4" width="10.140625" customWidth="1"/>
    <col min="5" max="5" width="11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3.140625" bestFit="1" customWidth="1"/>
    <col min="11" max="11" width="12" customWidth="1"/>
    <col min="12" max="13" width="13.140625" customWidth="1"/>
    <col min="14" max="14" width="13" customWidth="1"/>
    <col min="15" max="15" width="13.140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140625" bestFit="1" customWidth="1"/>
  </cols>
  <sheetData>
    <row r="2" spans="2:26" ht="23.25" x14ac:dyDescent="0.35">
      <c r="B2" s="16" t="s">
        <v>55</v>
      </c>
    </row>
    <row r="3" spans="2:26" ht="15.75" x14ac:dyDescent="0.25">
      <c r="B3" s="15"/>
    </row>
    <row r="4" spans="2:26" ht="15.75" x14ac:dyDescent="0.25">
      <c r="B4" s="15"/>
    </row>
    <row r="5" spans="2:26" x14ac:dyDescent="0.2">
      <c r="F5" s="2"/>
      <c r="G5" s="2"/>
      <c r="H5" s="1"/>
      <c r="I5" s="1"/>
      <c r="J5" s="1"/>
      <c r="K5" s="3"/>
    </row>
    <row r="6" spans="2:26" ht="18" x14ac:dyDescent="0.25">
      <c r="B6" s="14" t="s">
        <v>54</v>
      </c>
      <c r="F6" s="1"/>
      <c r="I6" s="4" t="s">
        <v>0</v>
      </c>
      <c r="J6" s="1"/>
      <c r="K6" s="1"/>
      <c r="L6" s="1"/>
      <c r="M6" s="3"/>
    </row>
    <row r="7" spans="2:26" x14ac:dyDescent="0.2">
      <c r="B7" s="12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24</v>
      </c>
      <c r="H7" s="12" t="s">
        <v>59</v>
      </c>
      <c r="I7" s="12" t="s">
        <v>57</v>
      </c>
      <c r="J7" s="12" t="s">
        <v>107</v>
      </c>
      <c r="K7" s="12" t="s">
        <v>16</v>
      </c>
      <c r="L7" s="12" t="s">
        <v>75</v>
      </c>
      <c r="M7" s="12" t="s">
        <v>68</v>
      </c>
      <c r="N7" s="12" t="s">
        <v>64</v>
      </c>
      <c r="O7" s="12" t="s">
        <v>71</v>
      </c>
      <c r="P7" s="12" t="s">
        <v>69</v>
      </c>
      <c r="Q7" s="12" t="s">
        <v>70</v>
      </c>
      <c r="R7" s="12" t="s">
        <v>62</v>
      </c>
      <c r="S7" s="12" t="s">
        <v>66</v>
      </c>
      <c r="T7" s="12" t="s">
        <v>67</v>
      </c>
      <c r="U7" s="12" t="s">
        <v>65</v>
      </c>
    </row>
    <row r="8" spans="2:26" s="3" customFormat="1" ht="51.75" thickBot="1" x14ac:dyDescent="0.25">
      <c r="B8" s="13" t="s">
        <v>42</v>
      </c>
      <c r="C8" s="13" t="s">
        <v>34</v>
      </c>
      <c r="D8" s="13" t="s">
        <v>44</v>
      </c>
      <c r="E8" s="13" t="s">
        <v>43</v>
      </c>
      <c r="F8" s="13" t="s">
        <v>46</v>
      </c>
      <c r="G8" s="13" t="s">
        <v>45</v>
      </c>
      <c r="H8" s="13" t="s">
        <v>60</v>
      </c>
      <c r="I8" s="13" t="s">
        <v>58</v>
      </c>
      <c r="J8" s="13" t="s">
        <v>50</v>
      </c>
      <c r="K8" s="13" t="s">
        <v>74</v>
      </c>
      <c r="L8" s="13" t="s">
        <v>73</v>
      </c>
      <c r="M8" s="13" t="s">
        <v>72</v>
      </c>
      <c r="N8" s="13" t="s">
        <v>48</v>
      </c>
      <c r="O8" s="13" t="s">
        <v>51</v>
      </c>
      <c r="P8" s="13" t="s">
        <v>52</v>
      </c>
      <c r="Q8" s="13" t="s">
        <v>53</v>
      </c>
      <c r="R8" s="13" t="s">
        <v>63</v>
      </c>
      <c r="S8" s="13" t="s">
        <v>47</v>
      </c>
      <c r="T8" s="13" t="s">
        <v>61</v>
      </c>
      <c r="U8" s="13" t="s">
        <v>49</v>
      </c>
      <c r="W8"/>
      <c r="X8"/>
      <c r="Y8"/>
      <c r="Z8"/>
    </row>
    <row r="9" spans="2:26" s="3" customFormat="1" ht="13.5" thickBot="1" x14ac:dyDescent="0.25">
      <c r="B9" s="17" t="s">
        <v>56</v>
      </c>
      <c r="C9" s="18"/>
      <c r="D9" s="18"/>
      <c r="E9" s="18"/>
      <c r="F9" s="17"/>
      <c r="G9" s="18"/>
      <c r="H9" s="18"/>
      <c r="I9" s="18"/>
      <c r="J9" s="17"/>
      <c r="K9" s="17"/>
      <c r="L9" s="17"/>
      <c r="M9" s="17" t="s">
        <v>106</v>
      </c>
      <c r="N9" s="17"/>
      <c r="O9" s="17" t="s">
        <v>103</v>
      </c>
      <c r="P9" s="17" t="s">
        <v>104</v>
      </c>
      <c r="Q9" s="17" t="s">
        <v>105</v>
      </c>
      <c r="R9" s="17"/>
      <c r="S9" s="17"/>
      <c r="T9" s="18" t="s">
        <v>76</v>
      </c>
      <c r="U9" s="17"/>
      <c r="V9"/>
      <c r="W9"/>
      <c r="X9"/>
      <c r="Y9"/>
      <c r="Z9"/>
    </row>
    <row r="10" spans="2:26" ht="12.95" customHeight="1" x14ac:dyDescent="0.2">
      <c r="B10" s="20" t="s">
        <v>77</v>
      </c>
      <c r="C10" s="20" t="s">
        <v>78</v>
      </c>
      <c r="D10" s="20" t="s">
        <v>79</v>
      </c>
      <c r="E10" s="20"/>
      <c r="F10" s="20" t="s">
        <v>80</v>
      </c>
      <c r="G10" s="20"/>
      <c r="H10" s="20"/>
      <c r="I10" s="20" t="s">
        <v>81</v>
      </c>
      <c r="J10" s="20">
        <v>2020</v>
      </c>
      <c r="K10" s="21">
        <v>0.46</v>
      </c>
      <c r="L10" s="25"/>
      <c r="M10" s="20"/>
      <c r="N10" s="20">
        <v>20</v>
      </c>
      <c r="O10" s="20">
        <v>35.1</v>
      </c>
      <c r="P10" s="20">
        <v>1.1000000000000001</v>
      </c>
      <c r="Q10" s="20"/>
      <c r="R10" s="20"/>
      <c r="S10" s="20"/>
      <c r="T10" s="20">
        <v>0.95</v>
      </c>
      <c r="U10" s="20">
        <v>1</v>
      </c>
    </row>
    <row r="11" spans="2:26" ht="12.95" customHeight="1" x14ac:dyDescent="0.2">
      <c r="B11" s="22"/>
      <c r="C11" s="22"/>
      <c r="D11" s="22"/>
      <c r="E11" s="22"/>
      <c r="F11" s="22"/>
      <c r="G11" s="22" t="s">
        <v>151</v>
      </c>
      <c r="H11" s="22"/>
      <c r="I11" s="22"/>
      <c r="J11" s="22"/>
      <c r="K11" s="22"/>
      <c r="L11" s="23"/>
      <c r="M11" s="23">
        <v>0.76868999999999998</v>
      </c>
      <c r="N11" s="22"/>
      <c r="O11" s="22"/>
      <c r="P11" s="22"/>
      <c r="Q11" s="22"/>
      <c r="R11" s="22"/>
      <c r="S11" s="22"/>
      <c r="T11" s="22"/>
      <c r="U11" s="22"/>
    </row>
    <row r="12" spans="2:26" ht="12.95" customHeight="1" x14ac:dyDescent="0.2">
      <c r="B12" s="26" t="s">
        <v>82</v>
      </c>
      <c r="C12" s="26" t="s">
        <v>83</v>
      </c>
      <c r="D12" s="26" t="s">
        <v>84</v>
      </c>
      <c r="E12" s="26"/>
      <c r="F12" s="26"/>
      <c r="G12" s="26"/>
      <c r="H12" s="26"/>
      <c r="I12" s="26" t="s">
        <v>81</v>
      </c>
      <c r="J12" s="26">
        <v>2020</v>
      </c>
      <c r="K12" s="26"/>
      <c r="L12" s="27"/>
      <c r="M12" s="27">
        <v>1.8</v>
      </c>
      <c r="N12" s="26">
        <v>20</v>
      </c>
      <c r="O12" s="26">
        <v>24</v>
      </c>
      <c r="P12" s="26">
        <v>9.3000000000000007</v>
      </c>
      <c r="Q12" s="26"/>
      <c r="R12" s="26"/>
      <c r="S12" s="26"/>
      <c r="T12" s="26">
        <v>0.95</v>
      </c>
      <c r="U12" s="26">
        <v>1</v>
      </c>
    </row>
    <row r="13" spans="2:26" ht="12.95" customHeight="1" x14ac:dyDescent="0.2">
      <c r="B13" s="24"/>
      <c r="C13" s="24"/>
      <c r="D13" s="24" t="s">
        <v>86</v>
      </c>
      <c r="E13" s="24"/>
      <c r="F13" s="24"/>
      <c r="G13" s="24"/>
      <c r="H13" s="24"/>
      <c r="I13" s="24"/>
      <c r="J13" s="24"/>
      <c r="K13" s="24"/>
      <c r="L13" s="25"/>
      <c r="M13" s="25">
        <v>1.7000000000000001E-2</v>
      </c>
      <c r="N13" s="24"/>
      <c r="O13" s="24"/>
      <c r="P13" s="24"/>
      <c r="Q13" s="24"/>
      <c r="R13" s="24"/>
      <c r="S13" s="24"/>
      <c r="T13" s="24"/>
      <c r="U13" s="24"/>
    </row>
    <row r="14" spans="2:26" ht="12.95" customHeight="1" x14ac:dyDescent="0.2">
      <c r="B14" s="24"/>
      <c r="C14" s="24"/>
      <c r="D14" s="24"/>
      <c r="E14" s="24"/>
      <c r="F14" s="24" t="s">
        <v>85</v>
      </c>
      <c r="G14" s="24"/>
      <c r="H14" s="24"/>
      <c r="I14" s="24"/>
      <c r="J14" s="24"/>
      <c r="K14" s="24"/>
      <c r="L14" s="25"/>
      <c r="M14" s="25"/>
      <c r="N14" s="24"/>
      <c r="O14" s="24"/>
      <c r="P14" s="24"/>
      <c r="Q14" s="24"/>
      <c r="R14" s="24"/>
      <c r="S14" s="24"/>
      <c r="T14" s="24"/>
      <c r="U14" s="24"/>
    </row>
    <row r="15" spans="2:26" ht="12.95" customHeight="1" x14ac:dyDescent="0.2">
      <c r="B15" s="24"/>
      <c r="C15" s="24"/>
      <c r="D15" s="24"/>
      <c r="E15" s="24"/>
      <c r="F15" s="24"/>
      <c r="G15" s="24" t="s">
        <v>87</v>
      </c>
      <c r="H15" s="24"/>
      <c r="I15" s="24"/>
      <c r="J15" s="24"/>
      <c r="K15" s="24"/>
      <c r="L15" s="25"/>
      <c r="M15" s="25">
        <v>0.4</v>
      </c>
      <c r="N15" s="24"/>
      <c r="O15" s="24"/>
      <c r="P15" s="24"/>
      <c r="Q15" s="24"/>
      <c r="R15" s="24"/>
      <c r="S15" s="24"/>
      <c r="T15" s="24"/>
      <c r="U15" s="24"/>
    </row>
    <row r="16" spans="2:26" ht="12.95" customHeight="1" x14ac:dyDescent="0.2">
      <c r="B16" s="22"/>
      <c r="C16" s="22"/>
      <c r="D16" s="22"/>
      <c r="E16" s="22"/>
      <c r="F16" s="22"/>
      <c r="G16" s="22" t="s">
        <v>151</v>
      </c>
      <c r="H16" s="22"/>
      <c r="I16" s="22"/>
      <c r="J16" s="22"/>
      <c r="K16" s="22"/>
      <c r="L16" s="23"/>
      <c r="M16" s="23">
        <v>7.9948000000000102E-2</v>
      </c>
      <c r="N16" s="22"/>
      <c r="O16" s="22"/>
      <c r="P16" s="22"/>
      <c r="Q16" s="22"/>
      <c r="R16" s="22"/>
      <c r="S16" s="22"/>
      <c r="T16" s="22"/>
      <c r="U16" s="22"/>
    </row>
    <row r="17" spans="2:21" ht="12.95" customHeight="1" x14ac:dyDescent="0.2">
      <c r="B17" s="26" t="s">
        <v>88</v>
      </c>
      <c r="C17" s="26" t="s">
        <v>89</v>
      </c>
      <c r="D17" s="26" t="s">
        <v>90</v>
      </c>
      <c r="E17" s="26"/>
      <c r="F17" s="26" t="s">
        <v>80</v>
      </c>
      <c r="G17" s="26"/>
      <c r="H17" s="26"/>
      <c r="I17" s="26" t="s">
        <v>81</v>
      </c>
      <c r="J17" s="26">
        <v>2020</v>
      </c>
      <c r="K17" s="27">
        <v>0.41666666666666669</v>
      </c>
      <c r="L17" s="25"/>
      <c r="M17" s="27"/>
      <c r="N17" s="26">
        <v>20</v>
      </c>
      <c r="O17" s="26">
        <v>69</v>
      </c>
      <c r="P17" s="26">
        <v>5.3</v>
      </c>
      <c r="Q17" s="26"/>
      <c r="R17" s="26"/>
      <c r="S17" s="26"/>
      <c r="T17" s="26">
        <v>0.95</v>
      </c>
      <c r="U17" s="26">
        <v>1</v>
      </c>
    </row>
    <row r="18" spans="2:21" ht="12.95" customHeight="1" x14ac:dyDescent="0.2">
      <c r="B18" s="24"/>
      <c r="C18" s="24"/>
      <c r="D18" s="24"/>
      <c r="E18" s="24"/>
      <c r="F18" s="24"/>
      <c r="G18" s="24" t="s">
        <v>86</v>
      </c>
      <c r="H18" s="24"/>
      <c r="I18" s="24"/>
      <c r="J18" s="24"/>
      <c r="K18" s="24"/>
      <c r="L18" s="25"/>
      <c r="M18" s="25">
        <v>7.0000000000000007E-2</v>
      </c>
      <c r="N18" s="24"/>
      <c r="O18" s="24"/>
      <c r="P18" s="24"/>
      <c r="Q18" s="24"/>
      <c r="R18" s="24"/>
      <c r="S18" s="24"/>
      <c r="T18" s="24"/>
      <c r="U18" s="24"/>
    </row>
    <row r="19" spans="2:21" ht="12.95" customHeight="1" x14ac:dyDescent="0.2">
      <c r="B19" s="22"/>
      <c r="C19" s="22"/>
      <c r="D19" s="22"/>
      <c r="E19" s="22"/>
      <c r="F19" s="22"/>
      <c r="G19" s="22" t="s">
        <v>151</v>
      </c>
      <c r="H19" s="22"/>
      <c r="I19" s="22"/>
      <c r="J19" s="22"/>
      <c r="K19" s="22"/>
      <c r="L19" s="23"/>
      <c r="M19" s="23">
        <v>0.64559999999999984</v>
      </c>
      <c r="N19" s="22"/>
      <c r="O19" s="22"/>
      <c r="P19" s="22"/>
      <c r="Q19" s="22"/>
      <c r="R19" s="22"/>
      <c r="S19" s="22"/>
      <c r="T19" s="22"/>
      <c r="U19" s="22"/>
    </row>
    <row r="20" spans="2:21" ht="12.95" customHeight="1" x14ac:dyDescent="0.2">
      <c r="B20" s="26" t="s">
        <v>91</v>
      </c>
      <c r="C20" s="26" t="s">
        <v>92</v>
      </c>
      <c r="D20" s="26" t="s">
        <v>90</v>
      </c>
      <c r="E20" s="26"/>
      <c r="F20" s="26" t="s">
        <v>93</v>
      </c>
      <c r="G20" s="26"/>
      <c r="H20" s="26"/>
      <c r="I20" s="26" t="s">
        <v>81</v>
      </c>
      <c r="J20" s="26">
        <v>2020</v>
      </c>
      <c r="K20" s="27">
        <v>0.23809523809523808</v>
      </c>
      <c r="L20" s="25"/>
      <c r="M20" s="27"/>
      <c r="N20" s="26">
        <v>20</v>
      </c>
      <c r="O20" s="26">
        <v>177</v>
      </c>
      <c r="P20" s="26">
        <v>5.3</v>
      </c>
      <c r="Q20" s="26"/>
      <c r="R20" s="26"/>
      <c r="S20" s="26"/>
      <c r="T20" s="26">
        <v>0.95</v>
      </c>
      <c r="U20" s="26">
        <v>1</v>
      </c>
    </row>
    <row r="21" spans="2:21" ht="12.95" customHeight="1" x14ac:dyDescent="0.2">
      <c r="B21" s="24"/>
      <c r="C21" s="24"/>
      <c r="D21" s="24"/>
      <c r="E21" s="24"/>
      <c r="F21" s="24"/>
      <c r="G21" s="24" t="s">
        <v>94</v>
      </c>
      <c r="H21" s="24"/>
      <c r="I21" s="24"/>
      <c r="J21" s="24"/>
      <c r="K21" s="24"/>
      <c r="L21" s="25"/>
      <c r="M21" s="25">
        <v>1.01</v>
      </c>
      <c r="N21" s="24"/>
      <c r="O21" s="24"/>
      <c r="P21" s="24"/>
      <c r="Q21" s="24"/>
      <c r="R21" s="24"/>
      <c r="S21" s="24"/>
      <c r="T21" s="24"/>
      <c r="U21" s="24"/>
    </row>
    <row r="22" spans="2:21" ht="12.95" customHeight="1" x14ac:dyDescent="0.2">
      <c r="B22" s="24"/>
      <c r="C22" s="24"/>
      <c r="D22" s="24"/>
      <c r="E22" s="24"/>
      <c r="F22" s="24"/>
      <c r="G22" s="24" t="s">
        <v>86</v>
      </c>
      <c r="H22" s="24"/>
      <c r="I22" s="24"/>
      <c r="J22" s="24"/>
      <c r="K22" s="24"/>
      <c r="L22" s="25"/>
      <c r="M22" s="25">
        <v>0.04</v>
      </c>
      <c r="N22" s="24"/>
      <c r="O22" s="24"/>
      <c r="P22" s="24"/>
      <c r="Q22" s="24"/>
      <c r="R22" s="24"/>
      <c r="S22" s="24"/>
      <c r="T22" s="24"/>
      <c r="U22" s="24"/>
    </row>
    <row r="23" spans="2:21" ht="12.95" customHeight="1" x14ac:dyDescent="0.2">
      <c r="B23" s="22"/>
      <c r="C23" s="22"/>
      <c r="D23" s="22"/>
      <c r="E23" s="22"/>
      <c r="F23" s="22"/>
      <c r="G23" s="22" t="s">
        <v>151</v>
      </c>
      <c r="H23" s="22"/>
      <c r="I23" s="22"/>
      <c r="J23" s="22"/>
      <c r="K23" s="22"/>
      <c r="L23" s="23"/>
      <c r="M23" s="23">
        <v>0.82320000000000038</v>
      </c>
      <c r="N23" s="22"/>
      <c r="O23" s="22"/>
      <c r="P23" s="22"/>
      <c r="Q23" s="22"/>
      <c r="R23" s="22"/>
      <c r="S23" s="22"/>
      <c r="T23" s="22"/>
      <c r="U23" s="22"/>
    </row>
    <row r="24" spans="2:21" ht="12.95" customHeight="1" x14ac:dyDescent="0.2">
      <c r="B24" s="6" t="s">
        <v>95</v>
      </c>
      <c r="C24" s="6" t="s">
        <v>96</v>
      </c>
      <c r="D24" s="6" t="s">
        <v>97</v>
      </c>
      <c r="E24" s="6"/>
      <c r="F24" s="6"/>
      <c r="G24" s="6"/>
      <c r="H24" s="6"/>
      <c r="I24" s="6" t="s">
        <v>81</v>
      </c>
      <c r="J24" s="6">
        <v>2020</v>
      </c>
      <c r="K24" s="6"/>
      <c r="L24" s="19"/>
      <c r="M24" s="19">
        <v>1.04</v>
      </c>
      <c r="N24" s="6">
        <v>15</v>
      </c>
      <c r="O24" s="6">
        <v>20</v>
      </c>
      <c r="P24" s="6">
        <v>0.57999999999999996</v>
      </c>
      <c r="Q24" s="6"/>
      <c r="R24" s="6"/>
      <c r="S24" s="6"/>
      <c r="T24" s="6">
        <v>0.95</v>
      </c>
      <c r="U24" s="6">
        <v>1</v>
      </c>
    </row>
    <row r="25" spans="2:21" ht="12.95" customHeight="1" x14ac:dyDescent="0.2">
      <c r="B25" s="6"/>
      <c r="C25" s="6"/>
      <c r="D25" s="6" t="s">
        <v>99</v>
      </c>
      <c r="E25" s="6"/>
      <c r="F25" s="6"/>
      <c r="G25" s="6"/>
      <c r="H25" s="6"/>
      <c r="I25" s="6"/>
      <c r="J25" s="6"/>
      <c r="K25" s="6"/>
      <c r="L25" s="19"/>
      <c r="M25" s="19">
        <v>0.09</v>
      </c>
      <c r="N25" s="6"/>
      <c r="O25" s="6"/>
      <c r="P25" s="6"/>
      <c r="Q25" s="6"/>
      <c r="R25" s="6"/>
      <c r="S25" s="6"/>
      <c r="T25" s="6"/>
      <c r="U25" s="6"/>
    </row>
    <row r="26" spans="2:21" ht="12.95" customHeight="1" x14ac:dyDescent="0.2">
      <c r="B26" s="6"/>
      <c r="C26" s="6"/>
      <c r="D26" s="6"/>
      <c r="E26" s="6"/>
      <c r="F26" s="6" t="s">
        <v>98</v>
      </c>
      <c r="G26" s="6"/>
      <c r="H26" s="6"/>
      <c r="I26" s="6"/>
      <c r="J26" s="6"/>
      <c r="K26" s="6"/>
      <c r="L26" s="19"/>
      <c r="M26" s="19"/>
      <c r="N26" s="6"/>
      <c r="O26" s="6"/>
      <c r="P26" s="6"/>
      <c r="Q26" s="6"/>
      <c r="R26" s="6"/>
      <c r="S26" s="6"/>
      <c r="T26" s="6"/>
      <c r="U26" s="6"/>
    </row>
    <row r="27" spans="2:21" ht="12.95" customHeight="1" x14ac:dyDescent="0.2">
      <c r="B27" s="6"/>
      <c r="C27" s="6"/>
      <c r="D27" s="6"/>
      <c r="E27" s="6"/>
      <c r="F27" s="6"/>
      <c r="G27" s="6" t="s">
        <v>85</v>
      </c>
      <c r="H27" s="6"/>
      <c r="I27" s="6"/>
      <c r="J27" s="6"/>
      <c r="K27" s="6"/>
      <c r="L27" s="19"/>
      <c r="M27" s="19">
        <v>0.01</v>
      </c>
      <c r="N27" s="6"/>
      <c r="O27" s="6"/>
      <c r="P27" s="6"/>
      <c r="Q27" s="6"/>
      <c r="R27" s="6"/>
      <c r="S27" s="6"/>
      <c r="T27" s="6"/>
      <c r="U27" s="6"/>
    </row>
    <row r="28" spans="2:21" ht="12.95" customHeight="1" x14ac:dyDescent="0.2">
      <c r="B28" s="6"/>
      <c r="C28" s="6"/>
      <c r="D28" s="6"/>
      <c r="E28" s="6"/>
      <c r="F28" s="6"/>
      <c r="G28" s="6" t="s">
        <v>151</v>
      </c>
      <c r="H28" s="6"/>
      <c r="I28" s="6"/>
      <c r="J28" s="6"/>
      <c r="K28" s="6"/>
      <c r="L28" s="19"/>
      <c r="M28" s="19">
        <v>1.0999999999999999E-2</v>
      </c>
      <c r="N28" s="6"/>
      <c r="O28" s="6"/>
      <c r="P28" s="6"/>
      <c r="Q28" s="6"/>
      <c r="R28" s="6"/>
      <c r="S28" s="6"/>
      <c r="T28" s="6"/>
      <c r="U28" s="6"/>
    </row>
    <row r="29" spans="2:21" ht="12.9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19"/>
      <c r="M29" s="6"/>
      <c r="N29" s="6"/>
      <c r="O29" s="6"/>
      <c r="P29" s="6"/>
      <c r="Q29" s="6"/>
      <c r="R29" s="6"/>
      <c r="S29" s="6"/>
      <c r="T29" s="6"/>
      <c r="U29" s="6"/>
    </row>
    <row r="31" spans="2:21" x14ac:dyDescent="0.2">
      <c r="O31" s="3"/>
    </row>
    <row r="34" spans="2:9" x14ac:dyDescent="0.2">
      <c r="B34" s="43" t="s">
        <v>7</v>
      </c>
      <c r="C34" s="44"/>
      <c r="D34" s="44"/>
      <c r="E34" s="44"/>
      <c r="F34" s="44"/>
      <c r="G34" s="44"/>
      <c r="H34" s="44"/>
      <c r="I34" s="44"/>
    </row>
    <row r="35" spans="2:9" x14ac:dyDescent="0.2">
      <c r="B35" s="45" t="s">
        <v>8</v>
      </c>
      <c r="C35" s="45" t="s">
        <v>6</v>
      </c>
      <c r="D35" s="45" t="s">
        <v>9</v>
      </c>
      <c r="E35" s="46" t="s">
        <v>10</v>
      </c>
      <c r="F35" s="46" t="s">
        <v>11</v>
      </c>
      <c r="G35" s="46" t="s">
        <v>12</v>
      </c>
      <c r="H35" s="46" t="s">
        <v>13</v>
      </c>
      <c r="I35" s="46" t="s">
        <v>14</v>
      </c>
    </row>
    <row r="36" spans="2:9" ht="51.75" thickBot="1" x14ac:dyDescent="0.25">
      <c r="B36" s="47" t="s">
        <v>25</v>
      </c>
      <c r="C36" s="47" t="s">
        <v>26</v>
      </c>
      <c r="D36" s="47" t="s">
        <v>27</v>
      </c>
      <c r="E36" s="47" t="s">
        <v>10</v>
      </c>
      <c r="F36" s="47" t="s">
        <v>28</v>
      </c>
      <c r="G36" s="47" t="s">
        <v>29</v>
      </c>
      <c r="H36" s="47" t="s">
        <v>30</v>
      </c>
      <c r="I36" s="47" t="s">
        <v>31</v>
      </c>
    </row>
    <row r="37" spans="2:9" x14ac:dyDescent="0.2">
      <c r="B37" s="6"/>
      <c r="C37" s="6"/>
      <c r="D37" s="6"/>
      <c r="E37" s="6"/>
      <c r="F37" s="6"/>
      <c r="G37" s="6"/>
      <c r="H37" s="6"/>
      <c r="I37" s="6"/>
    </row>
    <row r="41" spans="2:9" x14ac:dyDescent="0.2">
      <c r="B41" s="43" t="s">
        <v>18</v>
      </c>
      <c r="C41" s="43"/>
      <c r="D41" s="48"/>
      <c r="E41" s="48"/>
      <c r="F41" s="48"/>
      <c r="G41" s="48"/>
      <c r="H41" s="48"/>
      <c r="I41" s="48"/>
    </row>
    <row r="42" spans="2:9" x14ac:dyDescent="0.2">
      <c r="B42" s="49" t="s">
        <v>15</v>
      </c>
      <c r="C42" s="49" t="s">
        <v>1</v>
      </c>
      <c r="D42" s="49" t="s">
        <v>2</v>
      </c>
      <c r="E42" s="49" t="s">
        <v>19</v>
      </c>
      <c r="F42" s="49" t="s">
        <v>20</v>
      </c>
      <c r="G42" s="49" t="s">
        <v>21</v>
      </c>
      <c r="H42" s="49" t="s">
        <v>22</v>
      </c>
      <c r="I42" s="49" t="s">
        <v>23</v>
      </c>
    </row>
    <row r="43" spans="2:9" ht="51.75" thickBot="1" x14ac:dyDescent="0.25">
      <c r="B43" s="50" t="s">
        <v>32</v>
      </c>
      <c r="C43" s="50" t="s">
        <v>33</v>
      </c>
      <c r="D43" s="50" t="s">
        <v>34</v>
      </c>
      <c r="E43" s="50" t="s">
        <v>35</v>
      </c>
      <c r="F43" s="50" t="s">
        <v>36</v>
      </c>
      <c r="G43" s="50" t="s">
        <v>37</v>
      </c>
      <c r="H43" s="50" t="s">
        <v>38</v>
      </c>
      <c r="I43" s="50" t="s">
        <v>39</v>
      </c>
    </row>
    <row r="44" spans="2:9" x14ac:dyDescent="0.2">
      <c r="B44" s="51" t="s">
        <v>100</v>
      </c>
      <c r="C44" s="51" t="str">
        <f>SUP_BioRefineries!B10</f>
        <v>SUPGSB2BTL01</v>
      </c>
      <c r="D44" s="51" t="str">
        <f>SUP_BioRefineries!C10</f>
        <v>Methanol by BTL technology</v>
      </c>
      <c r="E44" s="51" t="s">
        <v>101</v>
      </c>
      <c r="F44" s="51" t="s">
        <v>102</v>
      </c>
      <c r="G44" s="51"/>
      <c r="H44" s="51" t="s">
        <v>80</v>
      </c>
      <c r="I44" s="51"/>
    </row>
    <row r="45" spans="2:9" x14ac:dyDescent="0.2">
      <c r="B45" s="51"/>
      <c r="C45" s="51" t="str">
        <f>SUP_BioRefineries!B12</f>
        <v>SUPGSB1FER01</v>
      </c>
      <c r="D45" s="51" t="str">
        <f>SUP_BioRefineries!C12</f>
        <v>Ethanol by 1st generation fermentation</v>
      </c>
      <c r="E45" s="51" t="s">
        <v>101</v>
      </c>
      <c r="F45" s="51" t="s">
        <v>102</v>
      </c>
      <c r="G45" s="51"/>
      <c r="H45" s="51" t="s">
        <v>85</v>
      </c>
      <c r="I45" s="51"/>
    </row>
    <row r="46" spans="2:9" x14ac:dyDescent="0.2">
      <c r="B46" s="51"/>
      <c r="C46" s="51" t="str">
        <f>SUP_BioRefineries!B17</f>
        <v>SUPGSB2GF01</v>
      </c>
      <c r="D46" s="51" t="str">
        <f>SUP_BioRefineries!C17</f>
        <v>Ethanol by 2nd generation fermentation</v>
      </c>
      <c r="E46" s="51" t="s">
        <v>101</v>
      </c>
      <c r="F46" s="51" t="s">
        <v>102</v>
      </c>
      <c r="G46" s="51"/>
      <c r="H46" s="51" t="s">
        <v>80</v>
      </c>
      <c r="I46" s="51"/>
    </row>
    <row r="47" spans="2:9" x14ac:dyDescent="0.2">
      <c r="B47" s="51"/>
      <c r="C47" s="51" t="str">
        <f>SUP_BioRefineries!B20</f>
        <v>SUPKRB2BTL01</v>
      </c>
      <c r="D47" s="51" t="str">
        <f>SUP_BioRefineries!C20</f>
        <v>Kerosene by BTL technology</v>
      </c>
      <c r="E47" s="51" t="s">
        <v>101</v>
      </c>
      <c r="F47" s="51" t="s">
        <v>102</v>
      </c>
      <c r="G47" s="51"/>
      <c r="H47" s="51" t="s">
        <v>93</v>
      </c>
      <c r="I47" s="51"/>
    </row>
    <row r="48" spans="2:9" x14ac:dyDescent="0.2">
      <c r="B48" s="51"/>
      <c r="C48" s="51" t="str">
        <f>SUP_BioRefineries!B24</f>
        <v>SUPDSBHY01</v>
      </c>
      <c r="D48" s="51" t="str">
        <f>SUP_BioRefineries!C24</f>
        <v xml:space="preserve">HVO Diesel by Hydrotreatment of vegetable oil </v>
      </c>
      <c r="E48" s="51" t="s">
        <v>101</v>
      </c>
      <c r="F48" s="51" t="s">
        <v>102</v>
      </c>
      <c r="G48" s="51"/>
      <c r="H48" s="51" t="s">
        <v>98</v>
      </c>
      <c r="I48" s="51"/>
    </row>
    <row r="49" spans="2:9" x14ac:dyDescent="0.2">
      <c r="B49" s="6"/>
      <c r="C49" s="6"/>
      <c r="D49" s="6"/>
      <c r="E49" s="6"/>
      <c r="F49" s="6"/>
      <c r="G49" s="6"/>
      <c r="H49" s="6"/>
      <c r="I49" s="6"/>
    </row>
    <row r="52" spans="2:9" ht="12.75" customHeight="1" x14ac:dyDescent="0.2">
      <c r="B52" s="5" t="s">
        <v>17</v>
      </c>
      <c r="C52" s="7"/>
      <c r="D52" s="3"/>
      <c r="E52" s="3"/>
      <c r="F52" s="3"/>
    </row>
    <row r="53" spans="2:9" x14ac:dyDescent="0.2">
      <c r="B53" s="8" t="s">
        <v>6</v>
      </c>
      <c r="C53" s="9" t="s">
        <v>40</v>
      </c>
    </row>
    <row r="54" spans="2:9" ht="13.5" thickBot="1" x14ac:dyDescent="0.25">
      <c r="B54" s="10" t="s">
        <v>41</v>
      </c>
      <c r="C54" s="10"/>
    </row>
    <row r="55" spans="2:9" x14ac:dyDescent="0.2">
      <c r="B55" s="11"/>
      <c r="C55" s="11"/>
    </row>
    <row r="56" spans="2:9" x14ac:dyDescent="0.2">
      <c r="B56" s="3"/>
      <c r="C56" s="3"/>
      <c r="D56" s="3"/>
      <c r="E56" s="3"/>
      <c r="F56" s="3"/>
    </row>
    <row r="57" spans="2:9" x14ac:dyDescent="0.2">
      <c r="B57" s="3"/>
      <c r="C57" s="3"/>
      <c r="D57" s="3"/>
      <c r="E57" s="3"/>
      <c r="F57" s="3"/>
    </row>
    <row r="58" spans="2:9" x14ac:dyDescent="0.2">
      <c r="C58" s="5" t="s">
        <v>152</v>
      </c>
      <c r="D58" s="7"/>
    </row>
    <row r="59" spans="2:9" x14ac:dyDescent="0.2">
      <c r="B59" s="8" t="s">
        <v>1</v>
      </c>
      <c r="C59" s="8" t="s">
        <v>6</v>
      </c>
      <c r="D59" s="9" t="s">
        <v>40</v>
      </c>
    </row>
    <row r="60" spans="2:9" ht="13.5" thickBot="1" x14ac:dyDescent="0.25">
      <c r="B60" s="10" t="s">
        <v>41</v>
      </c>
      <c r="C60" s="10"/>
      <c r="D60" s="10"/>
    </row>
    <row r="61" spans="2:9" x14ac:dyDescent="0.2">
      <c r="B61" s="11"/>
      <c r="C61" s="11"/>
      <c r="D61" s="11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98"/>
  <sheetViews>
    <sheetView topLeftCell="A6" zoomScale="90" zoomScaleNormal="90" workbookViewId="0">
      <selection activeCell="V12" sqref="V12"/>
    </sheetView>
  </sheetViews>
  <sheetFormatPr defaultRowHeight="12.75" x14ac:dyDescent="0.2"/>
  <cols>
    <col min="1" max="1" width="2.85546875" customWidth="1"/>
    <col min="2" max="2" width="19.140625" customWidth="1"/>
    <col min="3" max="3" width="71.85546875" customWidth="1"/>
    <col min="4" max="4" width="36.7109375" customWidth="1"/>
    <col min="5" max="5" width="11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3.140625" bestFit="1" customWidth="1"/>
    <col min="11" max="11" width="12" customWidth="1"/>
    <col min="12" max="13" width="13.140625" customWidth="1"/>
    <col min="14" max="14" width="13" customWidth="1"/>
    <col min="15" max="15" width="13.140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140625" bestFit="1" customWidth="1"/>
  </cols>
  <sheetData>
    <row r="2" spans="2:26" ht="23.25" x14ac:dyDescent="0.35">
      <c r="B2" s="16" t="s">
        <v>55</v>
      </c>
    </row>
    <row r="3" spans="2:26" ht="15.75" x14ac:dyDescent="0.25">
      <c r="B3" s="15"/>
    </row>
    <row r="4" spans="2:26" ht="15.75" x14ac:dyDescent="0.25">
      <c r="B4" s="15"/>
    </row>
    <row r="5" spans="2:26" x14ac:dyDescent="0.2">
      <c r="F5" s="2"/>
      <c r="G5" s="2"/>
      <c r="H5" s="1"/>
      <c r="I5" s="1"/>
      <c r="J5" s="1"/>
      <c r="K5" s="3"/>
    </row>
    <row r="6" spans="2:26" ht="18" x14ac:dyDescent="0.25">
      <c r="B6" s="14" t="s">
        <v>54</v>
      </c>
      <c r="F6" s="1"/>
      <c r="I6" s="4" t="s">
        <v>0</v>
      </c>
      <c r="J6" s="1"/>
      <c r="K6" s="1"/>
      <c r="L6" s="1"/>
      <c r="M6" s="3"/>
    </row>
    <row r="7" spans="2:26" x14ac:dyDescent="0.2">
      <c r="B7" s="12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24</v>
      </c>
      <c r="H7" s="12" t="s">
        <v>59</v>
      </c>
      <c r="I7" s="12" t="s">
        <v>57</v>
      </c>
      <c r="J7" s="12" t="s">
        <v>107</v>
      </c>
      <c r="K7" s="12" t="s">
        <v>16</v>
      </c>
      <c r="L7" s="12" t="s">
        <v>75</v>
      </c>
      <c r="M7" s="12" t="s">
        <v>68</v>
      </c>
      <c r="N7" s="12" t="s">
        <v>64</v>
      </c>
      <c r="O7" s="12" t="s">
        <v>71</v>
      </c>
      <c r="P7" s="12" t="s">
        <v>69</v>
      </c>
      <c r="Q7" s="12" t="s">
        <v>70</v>
      </c>
      <c r="R7" s="12" t="s">
        <v>62</v>
      </c>
      <c r="S7" s="12" t="s">
        <v>66</v>
      </c>
      <c r="T7" s="12" t="s">
        <v>67</v>
      </c>
      <c r="U7" s="12" t="s">
        <v>65</v>
      </c>
    </row>
    <row r="8" spans="2:26" s="3" customFormat="1" ht="51.75" thickBot="1" x14ac:dyDescent="0.25">
      <c r="B8" s="13" t="s">
        <v>42</v>
      </c>
      <c r="C8" s="13" t="s">
        <v>34</v>
      </c>
      <c r="D8" s="13" t="s">
        <v>44</v>
      </c>
      <c r="E8" s="13" t="s">
        <v>43</v>
      </c>
      <c r="F8" s="13" t="s">
        <v>46</v>
      </c>
      <c r="G8" s="13" t="s">
        <v>45</v>
      </c>
      <c r="H8" s="13" t="s">
        <v>60</v>
      </c>
      <c r="I8" s="13" t="s">
        <v>58</v>
      </c>
      <c r="J8" s="13" t="s">
        <v>50</v>
      </c>
      <c r="K8" s="13" t="s">
        <v>74</v>
      </c>
      <c r="L8" s="13" t="s">
        <v>73</v>
      </c>
      <c r="M8" s="13" t="s">
        <v>72</v>
      </c>
      <c r="N8" s="13" t="s">
        <v>48</v>
      </c>
      <c r="O8" s="13" t="s">
        <v>51</v>
      </c>
      <c r="P8" s="13" t="s">
        <v>52</v>
      </c>
      <c r="Q8" s="13" t="s">
        <v>53</v>
      </c>
      <c r="R8" s="13" t="s">
        <v>63</v>
      </c>
      <c r="S8" s="13" t="s">
        <v>47</v>
      </c>
      <c r="T8" s="13" t="s">
        <v>61</v>
      </c>
      <c r="U8" s="13" t="s">
        <v>49</v>
      </c>
      <c r="W8"/>
      <c r="X8"/>
      <c r="Y8"/>
      <c r="Z8"/>
    </row>
    <row r="9" spans="2:26" s="3" customFormat="1" ht="13.5" thickBot="1" x14ac:dyDescent="0.25">
      <c r="B9" s="17" t="s">
        <v>56</v>
      </c>
      <c r="C9" s="18"/>
      <c r="D9" s="18"/>
      <c r="E9" s="18"/>
      <c r="F9" s="17"/>
      <c r="G9" s="18"/>
      <c r="H9" s="18"/>
      <c r="I9" s="18"/>
      <c r="J9" s="17"/>
      <c r="K9" s="17"/>
      <c r="L9" s="17"/>
      <c r="M9" s="17" t="s">
        <v>106</v>
      </c>
      <c r="N9" s="17"/>
      <c r="O9" s="17" t="s">
        <v>103</v>
      </c>
      <c r="P9" s="17" t="s">
        <v>104</v>
      </c>
      <c r="Q9" s="17" t="s">
        <v>105</v>
      </c>
      <c r="R9" s="17"/>
      <c r="S9" s="17"/>
      <c r="T9" s="18" t="s">
        <v>76</v>
      </c>
      <c r="U9" s="17"/>
      <c r="V9"/>
      <c r="W9"/>
      <c r="X9"/>
      <c r="Y9"/>
      <c r="Z9"/>
    </row>
    <row r="10" spans="2:26" ht="12.95" customHeight="1" x14ac:dyDescent="0.2">
      <c r="B10" s="20" t="s">
        <v>108</v>
      </c>
      <c r="C10" s="20" t="s">
        <v>109</v>
      </c>
      <c r="D10" s="20" t="s">
        <v>110</v>
      </c>
      <c r="E10" s="20"/>
      <c r="F10" s="20" t="s">
        <v>99</v>
      </c>
      <c r="G10" s="20"/>
      <c r="H10" s="20"/>
      <c r="I10" s="20" t="s">
        <v>162</v>
      </c>
      <c r="J10" s="20"/>
      <c r="K10" s="21">
        <f>1/1.77</f>
        <v>0.56497175141242939</v>
      </c>
      <c r="L10" s="21"/>
      <c r="M10" s="20"/>
      <c r="N10" s="20">
        <v>20</v>
      </c>
      <c r="O10" s="31">
        <v>16.920000000000002</v>
      </c>
      <c r="P10" s="31">
        <v>1.01</v>
      </c>
      <c r="Q10" s="31">
        <v>0.17</v>
      </c>
      <c r="R10" s="31"/>
      <c r="S10" s="21">
        <v>0.9</v>
      </c>
      <c r="T10" s="20"/>
      <c r="U10" s="21">
        <v>3.1536000000000002E-2</v>
      </c>
    </row>
    <row r="11" spans="2:26" ht="12.95" customHeight="1" x14ac:dyDescent="0.2">
      <c r="B11" s="22"/>
      <c r="C11" s="22"/>
      <c r="D11" s="22"/>
      <c r="E11" s="22" t="s">
        <v>86</v>
      </c>
      <c r="F11" s="22"/>
      <c r="G11" s="22"/>
      <c r="H11" s="22"/>
      <c r="I11" s="22"/>
      <c r="J11" s="22"/>
      <c r="K11" s="23"/>
      <c r="L11" s="23"/>
      <c r="M11" s="23">
        <f>0.07</f>
        <v>7.0000000000000007E-2</v>
      </c>
      <c r="N11" s="22"/>
      <c r="O11" s="30"/>
      <c r="P11" s="30"/>
      <c r="Q11" s="30"/>
      <c r="R11" s="30"/>
      <c r="S11" s="23"/>
      <c r="T11" s="22"/>
      <c r="U11" s="23"/>
    </row>
    <row r="12" spans="2:26" ht="12.95" customHeight="1" x14ac:dyDescent="0.2">
      <c r="B12" s="26" t="s">
        <v>111</v>
      </c>
      <c r="C12" s="26" t="s">
        <v>112</v>
      </c>
      <c r="D12" s="26" t="s">
        <v>110</v>
      </c>
      <c r="E12" s="26"/>
      <c r="F12" s="26" t="s">
        <v>99</v>
      </c>
      <c r="G12" s="26"/>
      <c r="H12" s="26"/>
      <c r="I12" s="26" t="s">
        <v>162</v>
      </c>
      <c r="J12" s="26"/>
      <c r="K12" s="27">
        <f>1/1.75</f>
        <v>0.5714285714285714</v>
      </c>
      <c r="L12" s="27"/>
      <c r="M12" s="27"/>
      <c r="N12" s="26">
        <v>20</v>
      </c>
      <c r="O12" s="32">
        <v>23.6</v>
      </c>
      <c r="P12" s="32">
        <v>0.59</v>
      </c>
      <c r="Q12" s="32">
        <v>0.23</v>
      </c>
      <c r="R12" s="32"/>
      <c r="S12" s="27">
        <v>0.8</v>
      </c>
      <c r="T12" s="26"/>
      <c r="U12" s="27">
        <v>3.1536000000000002E-2</v>
      </c>
    </row>
    <row r="13" spans="2:26" ht="12.95" customHeight="1" x14ac:dyDescent="0.2">
      <c r="B13" s="22"/>
      <c r="C13" s="22"/>
      <c r="D13" s="22"/>
      <c r="E13" s="22"/>
      <c r="F13" s="22"/>
      <c r="G13" s="22" t="s">
        <v>86</v>
      </c>
      <c r="H13" s="22"/>
      <c r="I13" s="22"/>
      <c r="J13" s="22"/>
      <c r="K13" s="23"/>
      <c r="L13" s="23"/>
      <c r="M13" s="23">
        <v>0.08</v>
      </c>
      <c r="N13" s="22"/>
      <c r="O13" s="30"/>
      <c r="P13" s="30"/>
      <c r="Q13" s="30"/>
      <c r="R13" s="30"/>
      <c r="S13" s="23"/>
      <c r="T13" s="22"/>
      <c r="U13" s="23"/>
    </row>
    <row r="14" spans="2:26" ht="12.95" customHeight="1" x14ac:dyDescent="0.2">
      <c r="B14" s="24" t="s">
        <v>113</v>
      </c>
      <c r="C14" s="24" t="s">
        <v>114</v>
      </c>
      <c r="D14" s="24" t="s">
        <v>115</v>
      </c>
      <c r="E14" s="24"/>
      <c r="F14" s="24" t="s">
        <v>116</v>
      </c>
      <c r="G14" s="24"/>
      <c r="H14" s="24"/>
      <c r="I14" s="26" t="s">
        <v>162</v>
      </c>
      <c r="J14" s="24"/>
      <c r="K14" s="25">
        <f>1/3</f>
        <v>0.33333333333333331</v>
      </c>
      <c r="L14" s="25"/>
      <c r="M14" s="25"/>
      <c r="N14" s="24">
        <v>20</v>
      </c>
      <c r="O14" s="28">
        <v>190.2</v>
      </c>
      <c r="P14" s="28">
        <v>3.8</v>
      </c>
      <c r="Q14" s="28">
        <v>1.9</v>
      </c>
      <c r="R14" s="28"/>
      <c r="S14" s="25">
        <v>0.71</v>
      </c>
      <c r="T14" s="24"/>
      <c r="U14" s="25">
        <v>3.1536000000000002E-2</v>
      </c>
    </row>
    <row r="15" spans="2:26" ht="12.95" customHeight="1" x14ac:dyDescent="0.2">
      <c r="B15" s="22"/>
      <c r="C15" s="22"/>
      <c r="D15" s="22"/>
      <c r="E15" s="22" t="s">
        <v>86</v>
      </c>
      <c r="F15" s="22"/>
      <c r="G15" s="22"/>
      <c r="H15" s="22"/>
      <c r="I15" s="22"/>
      <c r="J15" s="22"/>
      <c r="K15" s="23"/>
      <c r="L15" s="23"/>
      <c r="M15" s="23">
        <f>0.2</f>
        <v>0.2</v>
      </c>
      <c r="N15" s="22"/>
      <c r="O15" s="30"/>
      <c r="P15" s="30"/>
      <c r="Q15" s="30"/>
      <c r="R15" s="30"/>
      <c r="S15" s="23"/>
      <c r="T15" s="22"/>
      <c r="U15" s="23"/>
    </row>
    <row r="16" spans="2:26" ht="12.95" customHeight="1" x14ac:dyDescent="0.2">
      <c r="B16" s="24" t="s">
        <v>117</v>
      </c>
      <c r="C16" s="24" t="s">
        <v>118</v>
      </c>
      <c r="D16" s="24" t="s">
        <v>115</v>
      </c>
      <c r="E16" s="24"/>
      <c r="F16" s="24" t="s">
        <v>99</v>
      </c>
      <c r="G16" s="24"/>
      <c r="H16" s="24"/>
      <c r="I16" s="26" t="s">
        <v>162</v>
      </c>
      <c r="J16" s="24"/>
      <c r="K16" s="25">
        <f>1/2.78</f>
        <v>0.35971223021582738</v>
      </c>
      <c r="L16" s="25"/>
      <c r="M16" s="25"/>
      <c r="N16" s="24">
        <v>20</v>
      </c>
      <c r="O16" s="28">
        <v>96.5</v>
      </c>
      <c r="P16" s="28">
        <v>4.82</v>
      </c>
      <c r="Q16" s="28">
        <v>0.97</v>
      </c>
      <c r="R16" s="28"/>
      <c r="S16" s="25">
        <v>0.9</v>
      </c>
      <c r="T16" s="24"/>
      <c r="U16" s="25">
        <v>3.1536000000000002E-2</v>
      </c>
    </row>
    <row r="17" spans="2:21" ht="12.95" customHeight="1" x14ac:dyDescent="0.2">
      <c r="B17" s="22"/>
      <c r="C17" s="22"/>
      <c r="D17" s="22"/>
      <c r="E17" s="22" t="s">
        <v>86</v>
      </c>
      <c r="F17" s="22"/>
      <c r="G17" s="22"/>
      <c r="H17" s="22"/>
      <c r="I17" s="22"/>
      <c r="J17" s="22"/>
      <c r="K17" s="23"/>
      <c r="L17" s="23"/>
      <c r="M17" s="23">
        <v>0.2</v>
      </c>
      <c r="N17" s="22"/>
      <c r="O17" s="30"/>
      <c r="P17" s="30"/>
      <c r="Q17" s="30"/>
      <c r="R17" s="30"/>
      <c r="S17" s="23"/>
      <c r="T17" s="22"/>
      <c r="U17" s="23"/>
    </row>
    <row r="18" spans="2:21" ht="12.95" customHeight="1" x14ac:dyDescent="0.2">
      <c r="B18" s="24" t="s">
        <v>119</v>
      </c>
      <c r="C18" s="24" t="s">
        <v>120</v>
      </c>
      <c r="D18" s="24" t="s">
        <v>121</v>
      </c>
      <c r="E18" s="24"/>
      <c r="F18" s="24" t="s">
        <v>99</v>
      </c>
      <c r="G18" s="24"/>
      <c r="H18" s="24"/>
      <c r="I18" s="26" t="s">
        <v>162</v>
      </c>
      <c r="J18" s="24"/>
      <c r="K18" s="25">
        <f>1/1.32</f>
        <v>0.75757575757575757</v>
      </c>
      <c r="L18" s="25"/>
      <c r="M18" s="25"/>
      <c r="N18" s="24">
        <v>20</v>
      </c>
      <c r="O18" s="28">
        <v>7.36</v>
      </c>
      <c r="P18" s="28">
        <v>0.36</v>
      </c>
      <c r="Q18" s="28">
        <v>0.08</v>
      </c>
      <c r="R18" s="28"/>
      <c r="S18" s="25">
        <v>0.9</v>
      </c>
      <c r="T18" s="24"/>
      <c r="U18" s="25">
        <v>3.1536000000000002E-2</v>
      </c>
    </row>
    <row r="19" spans="2:21" ht="12.95" customHeight="1" x14ac:dyDescent="0.2">
      <c r="B19" s="22"/>
      <c r="C19" s="22"/>
      <c r="D19" s="22"/>
      <c r="E19" s="22" t="s">
        <v>86</v>
      </c>
      <c r="F19" s="22"/>
      <c r="G19" s="22"/>
      <c r="H19" s="22"/>
      <c r="I19" s="22"/>
      <c r="J19" s="22"/>
      <c r="K19" s="23"/>
      <c r="L19" s="23"/>
      <c r="M19" s="23">
        <v>0.02</v>
      </c>
      <c r="N19" s="22"/>
      <c r="O19" s="30"/>
      <c r="P19" s="30"/>
      <c r="Q19" s="30"/>
      <c r="R19" s="30"/>
      <c r="S19" s="23"/>
      <c r="T19" s="22"/>
      <c r="U19" s="23"/>
    </row>
    <row r="20" spans="2:21" ht="12.95" customHeight="1" x14ac:dyDescent="0.2">
      <c r="B20" s="26" t="s">
        <v>122</v>
      </c>
      <c r="C20" s="26" t="s">
        <v>123</v>
      </c>
      <c r="D20" s="26" t="s">
        <v>121</v>
      </c>
      <c r="E20" s="26"/>
      <c r="F20" s="26" t="s">
        <v>99</v>
      </c>
      <c r="G20" s="26"/>
      <c r="H20" s="26"/>
      <c r="I20" s="26" t="s">
        <v>162</v>
      </c>
      <c r="J20" s="26"/>
      <c r="K20" s="27">
        <f>1/1.58</f>
        <v>0.63291139240506322</v>
      </c>
      <c r="L20" s="27"/>
      <c r="M20" s="27"/>
      <c r="N20" s="26">
        <v>20</v>
      </c>
      <c r="O20" s="32">
        <v>15.8</v>
      </c>
      <c r="P20" s="32">
        <v>0.6</v>
      </c>
      <c r="Q20" s="32">
        <v>0.15</v>
      </c>
      <c r="R20" s="32"/>
      <c r="S20" s="27">
        <v>0.9</v>
      </c>
      <c r="T20" s="26"/>
      <c r="U20" s="27">
        <v>3.1536000000000002E-2</v>
      </c>
    </row>
    <row r="21" spans="2:21" ht="12.95" customHeight="1" x14ac:dyDescent="0.2">
      <c r="B21" s="22"/>
      <c r="C21" s="22"/>
      <c r="D21" s="22"/>
      <c r="E21" s="22" t="s">
        <v>86</v>
      </c>
      <c r="F21" s="22"/>
      <c r="G21" s="22"/>
      <c r="H21" s="22"/>
      <c r="I21" s="22"/>
      <c r="J21" s="22"/>
      <c r="K21" s="23"/>
      <c r="L21" s="23"/>
      <c r="M21" s="23">
        <v>0.03</v>
      </c>
      <c r="N21" s="22"/>
      <c r="O21" s="30"/>
      <c r="P21" s="30"/>
      <c r="Q21" s="30"/>
      <c r="R21" s="30"/>
      <c r="S21" s="23"/>
      <c r="T21" s="22"/>
      <c r="U21" s="23"/>
    </row>
    <row r="22" spans="2:21" ht="12.95" customHeight="1" x14ac:dyDescent="0.2">
      <c r="B22" s="24" t="s">
        <v>124</v>
      </c>
      <c r="C22" s="24" t="s">
        <v>125</v>
      </c>
      <c r="D22" s="24" t="s">
        <v>121</v>
      </c>
      <c r="E22" s="24"/>
      <c r="F22" s="24" t="s">
        <v>116</v>
      </c>
      <c r="G22" s="24"/>
      <c r="H22" s="24"/>
      <c r="I22" s="26" t="s">
        <v>162</v>
      </c>
      <c r="J22" s="24"/>
      <c r="K22" s="25">
        <f>1/1.36</f>
        <v>0.73529411764705876</v>
      </c>
      <c r="L22" s="25"/>
      <c r="M22" s="25"/>
      <c r="N22" s="24">
        <v>20</v>
      </c>
      <c r="O22" s="28">
        <v>18.600000000000001</v>
      </c>
      <c r="P22" s="28">
        <v>1.08</v>
      </c>
      <c r="Q22" s="28">
        <v>0.05</v>
      </c>
      <c r="R22" s="28"/>
      <c r="S22" s="25">
        <v>0.86</v>
      </c>
      <c r="T22" s="24"/>
      <c r="U22" s="25">
        <v>3.1536000000000002E-2</v>
      </c>
    </row>
    <row r="23" spans="2:21" ht="12.95" customHeight="1" x14ac:dyDescent="0.2">
      <c r="B23" s="22"/>
      <c r="C23" s="22"/>
      <c r="D23" s="22"/>
      <c r="E23" s="22" t="s">
        <v>86</v>
      </c>
      <c r="F23" s="22"/>
      <c r="G23" s="22"/>
      <c r="H23" s="22"/>
      <c r="I23" s="22"/>
      <c r="J23" s="22"/>
      <c r="K23" s="23"/>
      <c r="L23" s="23"/>
      <c r="M23" s="23">
        <v>0.25</v>
      </c>
      <c r="N23" s="22"/>
      <c r="O23" s="30"/>
      <c r="P23" s="30"/>
      <c r="Q23" s="30"/>
      <c r="R23" s="30"/>
      <c r="S23" s="23"/>
      <c r="T23" s="22"/>
      <c r="U23" s="23"/>
    </row>
    <row r="24" spans="2:21" ht="12.95" customHeight="1" x14ac:dyDescent="0.2">
      <c r="B24" s="6" t="s">
        <v>126</v>
      </c>
      <c r="C24" s="6" t="s">
        <v>127</v>
      </c>
      <c r="D24" s="6" t="s">
        <v>121</v>
      </c>
      <c r="E24" s="6"/>
      <c r="F24" s="6" t="s">
        <v>116</v>
      </c>
      <c r="G24" s="6"/>
      <c r="H24" s="6"/>
      <c r="I24" s="26" t="s">
        <v>162</v>
      </c>
      <c r="J24" s="6"/>
      <c r="K24" s="19">
        <f>1/1.81</f>
        <v>0.5524861878453039</v>
      </c>
      <c r="L24" s="19"/>
      <c r="M24" s="19"/>
      <c r="N24" s="6">
        <v>20</v>
      </c>
      <c r="O24" s="29">
        <v>67.599999999999994</v>
      </c>
      <c r="P24" s="29">
        <v>1.63</v>
      </c>
      <c r="Q24" s="29">
        <v>0.67</v>
      </c>
      <c r="R24" s="29"/>
      <c r="S24" s="19">
        <v>0.9</v>
      </c>
      <c r="T24" s="6"/>
      <c r="U24" s="19">
        <v>3.1536000000000002E-2</v>
      </c>
    </row>
    <row r="25" spans="2:21" ht="12.95" customHeight="1" x14ac:dyDescent="0.2">
      <c r="B25" s="22"/>
      <c r="C25" s="22"/>
      <c r="D25" s="22"/>
      <c r="E25" s="22" t="s">
        <v>86</v>
      </c>
      <c r="F25" s="22"/>
      <c r="G25" s="22"/>
      <c r="H25" s="22"/>
      <c r="I25" s="22"/>
      <c r="J25" s="22"/>
      <c r="K25" s="23"/>
      <c r="L25" s="23"/>
      <c r="M25" s="23">
        <v>7.0000000000000007E-2</v>
      </c>
      <c r="N25" s="22"/>
      <c r="O25" s="30"/>
      <c r="P25" s="30"/>
      <c r="Q25" s="30"/>
      <c r="R25" s="30"/>
      <c r="S25" s="23"/>
      <c r="T25" s="22"/>
      <c r="U25" s="23"/>
    </row>
    <row r="26" spans="2:21" ht="12.95" customHeight="1" x14ac:dyDescent="0.2">
      <c r="B26" s="6" t="s">
        <v>128</v>
      </c>
      <c r="C26" s="6" t="s">
        <v>129</v>
      </c>
      <c r="D26" s="6" t="s">
        <v>121</v>
      </c>
      <c r="E26" s="6"/>
      <c r="F26" s="6" t="s">
        <v>99</v>
      </c>
      <c r="G26" s="6"/>
      <c r="H26" s="6"/>
      <c r="I26" s="26" t="s">
        <v>162</v>
      </c>
      <c r="J26" s="6"/>
      <c r="K26" s="19">
        <f>1/0.83</f>
        <v>1.2048192771084338</v>
      </c>
      <c r="L26" s="19"/>
      <c r="M26" s="19"/>
      <c r="N26" s="6">
        <v>20</v>
      </c>
      <c r="O26" s="29">
        <v>11.73</v>
      </c>
      <c r="P26" s="29">
        <v>0.82</v>
      </c>
      <c r="Q26" s="29">
        <v>0.11</v>
      </c>
      <c r="R26" s="29"/>
      <c r="S26" s="19">
        <v>0.87</v>
      </c>
      <c r="T26" s="6"/>
      <c r="U26" s="19">
        <v>3.1536000000000002E-2</v>
      </c>
    </row>
    <row r="27" spans="2:21" ht="12.95" customHeight="1" x14ac:dyDescent="0.2">
      <c r="B27" s="22"/>
      <c r="C27" s="22"/>
      <c r="D27" s="22"/>
      <c r="E27" s="22" t="s">
        <v>86</v>
      </c>
      <c r="F27" s="22"/>
      <c r="G27" s="22"/>
      <c r="H27" s="22"/>
      <c r="I27" s="22"/>
      <c r="J27" s="22"/>
      <c r="K27" s="23"/>
      <c r="L27" s="23"/>
      <c r="M27" s="23">
        <v>0.32</v>
      </c>
      <c r="N27" s="22"/>
      <c r="O27" s="30"/>
      <c r="P27" s="30"/>
      <c r="Q27" s="30"/>
      <c r="R27" s="30"/>
      <c r="S27" s="23"/>
      <c r="T27" s="22"/>
      <c r="U27" s="23"/>
    </row>
    <row r="28" spans="2:21" ht="12.95" customHeight="1" x14ac:dyDescent="0.2">
      <c r="B28" s="6" t="s">
        <v>130</v>
      </c>
      <c r="C28" s="6" t="s">
        <v>131</v>
      </c>
      <c r="D28" s="6" t="s">
        <v>121</v>
      </c>
      <c r="E28" s="6"/>
      <c r="F28" s="6" t="s">
        <v>116</v>
      </c>
      <c r="G28" s="6"/>
      <c r="H28" s="6"/>
      <c r="I28" s="26" t="s">
        <v>162</v>
      </c>
      <c r="J28" s="6"/>
      <c r="K28" s="19">
        <f>1/1.72</f>
        <v>0.58139534883720934</v>
      </c>
      <c r="L28" s="19"/>
      <c r="M28" s="19"/>
      <c r="N28" s="6">
        <v>20</v>
      </c>
      <c r="O28" s="29">
        <v>85</v>
      </c>
      <c r="P28" s="29">
        <v>1.71</v>
      </c>
      <c r="Q28" s="29">
        <v>0</v>
      </c>
      <c r="R28" s="29"/>
      <c r="S28" s="19">
        <v>0.33</v>
      </c>
      <c r="T28" s="6"/>
      <c r="U28" s="19">
        <v>3.1536000000000002E-2</v>
      </c>
    </row>
    <row r="29" spans="2:21" ht="12.95" customHeight="1" x14ac:dyDescent="0.2">
      <c r="B29" s="22"/>
      <c r="C29" s="22"/>
      <c r="D29" s="22"/>
      <c r="E29" s="22" t="s">
        <v>86</v>
      </c>
      <c r="F29" s="22"/>
      <c r="G29" s="22"/>
      <c r="H29" s="22"/>
      <c r="I29" s="22"/>
      <c r="J29" s="22"/>
      <c r="K29" s="23"/>
      <c r="L29" s="23"/>
      <c r="M29" s="23">
        <v>0.23</v>
      </c>
      <c r="N29" s="22"/>
      <c r="O29" s="30"/>
      <c r="P29" s="30"/>
      <c r="Q29" s="30"/>
      <c r="R29" s="30"/>
      <c r="S29" s="23"/>
      <c r="T29" s="22"/>
      <c r="U29" s="23"/>
    </row>
    <row r="30" spans="2:21" ht="12.95" customHeight="1" x14ac:dyDescent="0.2">
      <c r="B30" s="6" t="s">
        <v>132</v>
      </c>
      <c r="C30" s="6" t="s">
        <v>133</v>
      </c>
      <c r="D30" s="6" t="s">
        <v>134</v>
      </c>
      <c r="E30" s="6"/>
      <c r="F30" s="6" t="s">
        <v>116</v>
      </c>
      <c r="G30" s="6"/>
      <c r="H30" s="6"/>
      <c r="I30" s="26" t="s">
        <v>162</v>
      </c>
      <c r="J30" s="6"/>
      <c r="K30" s="19">
        <f>1/2.37</f>
        <v>0.42194092827004215</v>
      </c>
      <c r="L30" s="19"/>
      <c r="M30" s="19"/>
      <c r="N30" s="6">
        <v>10</v>
      </c>
      <c r="O30" s="29">
        <v>270</v>
      </c>
      <c r="P30" s="29">
        <v>0</v>
      </c>
      <c r="Q30" s="29">
        <v>20.399999999999999</v>
      </c>
      <c r="R30" s="29"/>
      <c r="S30" s="19">
        <v>0.9</v>
      </c>
      <c r="T30" s="6"/>
      <c r="U30" s="19">
        <v>3.1536000000000002E-2</v>
      </c>
    </row>
    <row r="31" spans="2:21" ht="12.95" customHeight="1" x14ac:dyDescent="0.2">
      <c r="B31" s="22"/>
      <c r="C31" s="22"/>
      <c r="D31" s="22"/>
      <c r="E31" s="22" t="s">
        <v>86</v>
      </c>
      <c r="F31" s="22"/>
      <c r="G31" s="22"/>
      <c r="H31" s="22"/>
      <c r="I31" s="22"/>
      <c r="J31" s="22"/>
      <c r="K31" s="23"/>
      <c r="L31" s="23"/>
      <c r="M31" s="23">
        <f>0.18</f>
        <v>0.18</v>
      </c>
      <c r="N31" s="22"/>
      <c r="O31" s="30"/>
      <c r="P31" s="30"/>
      <c r="Q31" s="30"/>
      <c r="R31" s="30"/>
      <c r="S31" s="23"/>
      <c r="T31" s="22"/>
      <c r="U31" s="23"/>
    </row>
    <row r="32" spans="2:21" ht="12.95" customHeight="1" x14ac:dyDescent="0.2">
      <c r="B32" s="6" t="s">
        <v>135</v>
      </c>
      <c r="C32" s="6" t="s">
        <v>136</v>
      </c>
      <c r="D32" s="6" t="s">
        <v>86</v>
      </c>
      <c r="E32" s="6"/>
      <c r="F32" s="6" t="s">
        <v>99</v>
      </c>
      <c r="G32" s="6"/>
      <c r="H32" s="6"/>
      <c r="I32" s="26" t="s">
        <v>162</v>
      </c>
      <c r="J32" s="6"/>
      <c r="K32" s="19">
        <f>1/1.52</f>
        <v>0.65789473684210531</v>
      </c>
      <c r="L32" s="19"/>
      <c r="M32" s="19"/>
      <c r="N32" s="6">
        <v>40</v>
      </c>
      <c r="O32" s="29">
        <v>22.9</v>
      </c>
      <c r="P32" s="29">
        <v>1.52</v>
      </c>
      <c r="Q32" s="29">
        <v>0.16</v>
      </c>
      <c r="R32" s="29"/>
      <c r="S32" s="19">
        <v>0.9</v>
      </c>
      <c r="T32" s="6"/>
      <c r="U32" s="19">
        <v>3.1536000000000002E-2</v>
      </c>
    </row>
    <row r="33" spans="2:21" ht="12.95" customHeight="1" x14ac:dyDescent="0.2">
      <c r="B33" s="6" t="s">
        <v>137</v>
      </c>
      <c r="C33" s="6" t="s">
        <v>138</v>
      </c>
      <c r="D33" s="6" t="s">
        <v>86</v>
      </c>
      <c r="E33" s="6"/>
      <c r="F33" s="6" t="s">
        <v>99</v>
      </c>
      <c r="G33" s="6"/>
      <c r="H33" s="6"/>
      <c r="I33" s="6"/>
      <c r="J33" s="6"/>
      <c r="K33" s="19">
        <f>1/1.63</f>
        <v>0.61349693251533743</v>
      </c>
      <c r="L33" s="19"/>
      <c r="M33" s="19"/>
      <c r="N33" s="6">
        <v>20</v>
      </c>
      <c r="O33" s="29">
        <v>65.09</v>
      </c>
      <c r="P33" s="29">
        <v>3.29</v>
      </c>
      <c r="Q33" s="29">
        <v>0.06</v>
      </c>
      <c r="R33" s="29"/>
      <c r="S33" s="19">
        <v>0.9</v>
      </c>
      <c r="T33" s="6"/>
      <c r="U33" s="19">
        <v>3.1536000000000002E-2</v>
      </c>
    </row>
    <row r="34" spans="2:21" ht="12.95" customHeight="1" x14ac:dyDescent="0.2">
      <c r="B34" s="22" t="s">
        <v>139</v>
      </c>
      <c r="C34" s="22" t="s">
        <v>140</v>
      </c>
      <c r="D34" s="22" t="s">
        <v>86</v>
      </c>
      <c r="E34" s="22"/>
      <c r="F34" s="22" t="s">
        <v>116</v>
      </c>
      <c r="G34" s="22"/>
      <c r="H34" s="22"/>
      <c r="I34" s="22"/>
      <c r="J34" s="22"/>
      <c r="K34" s="23">
        <f>1/1.62</f>
        <v>0.61728395061728392</v>
      </c>
      <c r="L34" s="23"/>
      <c r="M34" s="23"/>
      <c r="N34" s="22">
        <v>20</v>
      </c>
      <c r="O34" s="30">
        <v>71</v>
      </c>
      <c r="P34" s="30">
        <v>5</v>
      </c>
      <c r="Q34" s="30">
        <v>1</v>
      </c>
      <c r="R34" s="30"/>
      <c r="S34" s="23">
        <v>0.9</v>
      </c>
      <c r="T34" s="22"/>
      <c r="U34" s="23">
        <v>3.1536000000000002E-2</v>
      </c>
    </row>
    <row r="35" spans="2:21" ht="12.95" customHeight="1" x14ac:dyDescent="0.2">
      <c r="B35" s="26" t="s">
        <v>147</v>
      </c>
      <c r="C35" s="26" t="s">
        <v>148</v>
      </c>
      <c r="D35" s="26" t="s">
        <v>99</v>
      </c>
      <c r="E35" s="26"/>
      <c r="F35" s="26" t="s">
        <v>145</v>
      </c>
      <c r="G35" s="26"/>
      <c r="H35" s="26">
        <v>2015</v>
      </c>
      <c r="I35" s="26" t="s">
        <v>162</v>
      </c>
      <c r="J35" s="26"/>
      <c r="K35" s="27">
        <v>1</v>
      </c>
      <c r="L35" s="27"/>
      <c r="M35" s="27"/>
      <c r="N35" s="26">
        <v>20</v>
      </c>
      <c r="O35" s="32">
        <v>489.39049999999997</v>
      </c>
      <c r="P35" s="32">
        <v>20.264000000000003</v>
      </c>
      <c r="Q35" s="32"/>
      <c r="R35" s="32">
        <v>2.5330000000000004</v>
      </c>
      <c r="S35" s="27">
        <v>0.75</v>
      </c>
      <c r="T35" s="26"/>
      <c r="U35" s="26">
        <v>1</v>
      </c>
    </row>
    <row r="36" spans="2:21" ht="12.95" customHeight="1" x14ac:dyDescent="0.2">
      <c r="B36" s="22"/>
      <c r="C36" s="22"/>
      <c r="D36" s="22"/>
      <c r="E36" s="22"/>
      <c r="F36" s="22" t="str">
        <f>F35</f>
        <v>TRAH2G</v>
      </c>
      <c r="G36" s="22"/>
      <c r="H36" s="22">
        <v>2030</v>
      </c>
      <c r="I36" s="22"/>
      <c r="J36" s="22"/>
      <c r="K36" s="23"/>
      <c r="L36" s="23"/>
      <c r="M36" s="23"/>
      <c r="N36" s="22"/>
      <c r="O36" s="30">
        <v>341.13549999999998</v>
      </c>
      <c r="P36" s="30">
        <v>14.154999999999999</v>
      </c>
      <c r="Q36" s="30"/>
      <c r="R36" s="30">
        <v>1.788</v>
      </c>
      <c r="S36" s="23"/>
      <c r="T36" s="22"/>
      <c r="U36" s="22"/>
    </row>
    <row r="37" spans="2:21" ht="12.95" customHeight="1" x14ac:dyDescent="0.2">
      <c r="B37" s="26" t="s">
        <v>149</v>
      </c>
      <c r="C37" s="26" t="s">
        <v>150</v>
      </c>
      <c r="D37" s="26" t="s">
        <v>116</v>
      </c>
      <c r="E37" s="26"/>
      <c r="F37" s="26" t="s">
        <v>145</v>
      </c>
      <c r="G37" s="26"/>
      <c r="H37" s="26">
        <v>2015</v>
      </c>
      <c r="I37" s="26" t="s">
        <v>162</v>
      </c>
      <c r="J37" s="26"/>
      <c r="K37" s="27">
        <v>1</v>
      </c>
      <c r="L37" s="27"/>
      <c r="M37" s="27"/>
      <c r="N37" s="26">
        <v>20</v>
      </c>
      <c r="O37" s="32">
        <v>522.84100000000001</v>
      </c>
      <c r="P37" s="32">
        <v>37.920499999999997</v>
      </c>
      <c r="Q37" s="32"/>
      <c r="R37" s="32">
        <v>1.4155</v>
      </c>
      <c r="S37" s="27">
        <v>0.7</v>
      </c>
      <c r="T37" s="26"/>
      <c r="U37" s="26">
        <v>1</v>
      </c>
    </row>
    <row r="38" spans="2:21" ht="12.95" customHeight="1" x14ac:dyDescent="0.2">
      <c r="B38" s="22"/>
      <c r="C38" s="22"/>
      <c r="D38" s="22"/>
      <c r="E38" s="22"/>
      <c r="F38" s="22" t="str">
        <f>F37</f>
        <v>TRAH2G</v>
      </c>
      <c r="G38" s="22"/>
      <c r="H38" s="22">
        <v>2030</v>
      </c>
      <c r="I38" s="22"/>
      <c r="J38" s="22"/>
      <c r="K38" s="23"/>
      <c r="L38" s="23"/>
      <c r="M38" s="23"/>
      <c r="N38" s="22"/>
      <c r="O38" s="30">
        <v>371.9785</v>
      </c>
      <c r="P38" s="30">
        <v>26.596499999999999</v>
      </c>
      <c r="Q38" s="30"/>
      <c r="R38" s="30">
        <v>0.96850000000000003</v>
      </c>
      <c r="S38" s="22"/>
      <c r="T38" s="22"/>
      <c r="U38" s="22"/>
    </row>
    <row r="39" spans="2:21" ht="12.95" customHeight="1" x14ac:dyDescent="0.2">
      <c r="B39" s="6"/>
      <c r="C39" s="6"/>
      <c r="D39" s="6"/>
      <c r="E39" s="6"/>
      <c r="F39" s="6"/>
      <c r="G39" s="6"/>
      <c r="H39" s="6"/>
      <c r="I39" s="26"/>
      <c r="J39" s="6"/>
      <c r="K39" s="6"/>
      <c r="L39" s="19"/>
      <c r="M39" s="6"/>
      <c r="N39" s="6"/>
      <c r="O39" s="6"/>
      <c r="P39" s="6"/>
      <c r="Q39" s="6"/>
      <c r="R39" s="6"/>
      <c r="S39" s="6"/>
      <c r="T39" s="6"/>
      <c r="U39" s="6"/>
    </row>
    <row r="41" spans="2:21" x14ac:dyDescent="0.2">
      <c r="O41" s="3"/>
    </row>
    <row r="44" spans="2:21" x14ac:dyDescent="0.2">
      <c r="B44" s="43" t="s">
        <v>7</v>
      </c>
      <c r="C44" s="44"/>
      <c r="D44" s="44"/>
      <c r="E44" s="44"/>
      <c r="F44" s="44"/>
      <c r="G44" s="44"/>
      <c r="H44" s="44"/>
      <c r="I44" s="44"/>
    </row>
    <row r="45" spans="2:21" x14ac:dyDescent="0.2">
      <c r="B45" s="45" t="s">
        <v>8</v>
      </c>
      <c r="C45" s="45" t="s">
        <v>6</v>
      </c>
      <c r="D45" s="45" t="s">
        <v>9</v>
      </c>
      <c r="E45" s="46" t="s">
        <v>10</v>
      </c>
      <c r="F45" s="46" t="s">
        <v>11</v>
      </c>
      <c r="G45" s="46" t="s">
        <v>12</v>
      </c>
      <c r="H45" s="46" t="s">
        <v>13</v>
      </c>
      <c r="I45" s="46" t="s">
        <v>14</v>
      </c>
    </row>
    <row r="46" spans="2:21" ht="26.25" thickBot="1" x14ac:dyDescent="0.25">
      <c r="B46" s="47" t="s">
        <v>25</v>
      </c>
      <c r="C46" s="47" t="s">
        <v>26</v>
      </c>
      <c r="D46" s="47" t="s">
        <v>27</v>
      </c>
      <c r="E46" s="47" t="s">
        <v>10</v>
      </c>
      <c r="F46" s="47" t="s">
        <v>28</v>
      </c>
      <c r="G46" s="47" t="s">
        <v>29</v>
      </c>
      <c r="H46" s="47" t="s">
        <v>30</v>
      </c>
      <c r="I46" s="47" t="s">
        <v>31</v>
      </c>
    </row>
    <row r="47" spans="2:21" x14ac:dyDescent="0.2">
      <c r="B47" s="51" t="s">
        <v>142</v>
      </c>
      <c r="C47" s="51" t="s">
        <v>99</v>
      </c>
      <c r="D47" s="51" t="s">
        <v>143</v>
      </c>
      <c r="E47" s="51" t="s">
        <v>101</v>
      </c>
      <c r="F47" s="51"/>
      <c r="G47" s="51"/>
      <c r="H47" s="51"/>
      <c r="I47" s="51"/>
    </row>
    <row r="48" spans="2:21" x14ac:dyDescent="0.2">
      <c r="B48" s="51"/>
      <c r="C48" s="51" t="s">
        <v>116</v>
      </c>
      <c r="D48" s="51" t="s">
        <v>144</v>
      </c>
      <c r="E48" s="51" t="s">
        <v>101</v>
      </c>
      <c r="F48" s="51"/>
      <c r="G48" s="51"/>
      <c r="H48" s="51"/>
      <c r="I48" s="51"/>
    </row>
    <row r="49" spans="2:9" x14ac:dyDescent="0.2">
      <c r="B49" s="51"/>
      <c r="C49" s="51" t="s">
        <v>145</v>
      </c>
      <c r="D49" s="51" t="s">
        <v>146</v>
      </c>
      <c r="E49" s="51" t="s">
        <v>101</v>
      </c>
      <c r="F49" s="51"/>
      <c r="G49" s="51"/>
      <c r="H49" s="51"/>
      <c r="I49" s="51"/>
    </row>
    <row r="50" spans="2:9" x14ac:dyDescent="0.2">
      <c r="B50" s="6"/>
      <c r="C50" s="6"/>
      <c r="D50" s="6"/>
      <c r="E50" s="6"/>
      <c r="F50" s="6"/>
      <c r="G50" s="6"/>
      <c r="H50" s="6"/>
      <c r="I50" s="6"/>
    </row>
    <row r="54" spans="2:9" x14ac:dyDescent="0.2">
      <c r="B54" s="43" t="s">
        <v>18</v>
      </c>
      <c r="C54" s="43"/>
      <c r="D54" s="48"/>
      <c r="E54" s="48"/>
      <c r="F54" s="48"/>
      <c r="G54" s="48"/>
      <c r="H54" s="48"/>
      <c r="I54" s="48"/>
    </row>
    <row r="55" spans="2:9" x14ac:dyDescent="0.2">
      <c r="B55" s="49" t="s">
        <v>15</v>
      </c>
      <c r="C55" s="49" t="s">
        <v>1</v>
      </c>
      <c r="D55" s="49" t="s">
        <v>2</v>
      </c>
      <c r="E55" s="49" t="s">
        <v>19</v>
      </c>
      <c r="F55" s="49" t="s">
        <v>20</v>
      </c>
      <c r="G55" s="49" t="s">
        <v>21</v>
      </c>
      <c r="H55" s="49" t="s">
        <v>22</v>
      </c>
      <c r="I55" s="49" t="s">
        <v>23</v>
      </c>
    </row>
    <row r="56" spans="2:9" ht="39" thickBot="1" x14ac:dyDescent="0.25">
      <c r="B56" s="50" t="s">
        <v>32</v>
      </c>
      <c r="C56" s="50" t="s">
        <v>33</v>
      </c>
      <c r="D56" s="50" t="s">
        <v>34</v>
      </c>
      <c r="E56" s="50" t="s">
        <v>35</v>
      </c>
      <c r="F56" s="50" t="s">
        <v>36</v>
      </c>
      <c r="G56" s="50" t="s">
        <v>37</v>
      </c>
      <c r="H56" s="50" t="s">
        <v>38</v>
      </c>
      <c r="I56" s="50" t="s">
        <v>39</v>
      </c>
    </row>
    <row r="57" spans="2:9" x14ac:dyDescent="0.2">
      <c r="B57" s="51" t="s">
        <v>100</v>
      </c>
      <c r="C57" s="51" t="str">
        <f>SUP_Hydrogen!B10</f>
        <v>COAGASLC01</v>
      </c>
      <c r="D57" s="51" t="str">
        <f>SUP_Hydrogen!C10</f>
        <v>Coal Gasification Large Central</v>
      </c>
      <c r="E57" s="51" t="s">
        <v>101</v>
      </c>
      <c r="F57" s="51" t="s">
        <v>141</v>
      </c>
      <c r="G57" s="51"/>
      <c r="H57" s="51"/>
      <c r="I57" s="51"/>
    </row>
    <row r="58" spans="2:9" x14ac:dyDescent="0.2">
      <c r="B58" s="51"/>
      <c r="C58" s="51" t="str">
        <f>SUP_Hydrogen!B12</f>
        <v>COAGASMC01</v>
      </c>
      <c r="D58" s="51" t="str">
        <f>SUP_Hydrogen!C12</f>
        <v>Coal Gasification Medium Central</v>
      </c>
      <c r="E58" s="51" t="s">
        <v>101</v>
      </c>
      <c r="F58" s="51" t="s">
        <v>141</v>
      </c>
      <c r="G58" s="51"/>
      <c r="H58" s="51"/>
      <c r="I58" s="51"/>
    </row>
    <row r="59" spans="2:9" x14ac:dyDescent="0.2">
      <c r="B59" s="51"/>
      <c r="C59" s="51" t="str">
        <f>SUP_Hydrogen!B14</f>
        <v>BIOGASSD01</v>
      </c>
      <c r="D59" s="51" t="str">
        <f>SUP_Hydrogen!C14</f>
        <v>Biomass Gasification Small Decentral</v>
      </c>
      <c r="E59" s="51" t="s">
        <v>101</v>
      </c>
      <c r="F59" s="51" t="s">
        <v>141</v>
      </c>
      <c r="G59" s="51"/>
      <c r="H59" s="51"/>
      <c r="I59" s="51"/>
    </row>
    <row r="60" spans="2:9" x14ac:dyDescent="0.2">
      <c r="B60" s="51"/>
      <c r="C60" s="51" t="str">
        <f>SUP_Hydrogen!B16</f>
        <v>BIOGASMC01</v>
      </c>
      <c r="D60" s="51" t="str">
        <f>SUP_Hydrogen!C16</f>
        <v>Biomass Gasification Medium Central</v>
      </c>
      <c r="E60" s="51" t="s">
        <v>101</v>
      </c>
      <c r="F60" s="51" t="s">
        <v>141</v>
      </c>
      <c r="G60" s="51"/>
      <c r="H60" s="51"/>
      <c r="I60" s="51"/>
    </row>
    <row r="61" spans="2:9" x14ac:dyDescent="0.2">
      <c r="B61" s="51"/>
      <c r="C61" s="51" t="str">
        <f>SUP_Hydrogen!B18</f>
        <v>SRNGALC01</v>
      </c>
      <c r="D61" s="51" t="str">
        <f>SUP_Hydrogen!C18</f>
        <v>Steam Reforming NGA Large Central</v>
      </c>
      <c r="E61" s="51" t="s">
        <v>101</v>
      </c>
      <c r="F61" s="51" t="s">
        <v>141</v>
      </c>
      <c r="G61" s="51"/>
      <c r="H61" s="51"/>
      <c r="I61" s="51"/>
    </row>
    <row r="62" spans="2:9" x14ac:dyDescent="0.2">
      <c r="B62" s="51"/>
      <c r="C62" s="51" t="str">
        <f>SUP_Hydrogen!B20</f>
        <v>SRNGASC01</v>
      </c>
      <c r="D62" s="51" t="str">
        <f>SUP_Hydrogen!C20</f>
        <v>Steam Reforming NGA Small Central</v>
      </c>
      <c r="E62" s="51" t="s">
        <v>101</v>
      </c>
      <c r="F62" s="51" t="s">
        <v>141</v>
      </c>
      <c r="G62" s="51"/>
      <c r="H62" s="51"/>
      <c r="I62" s="51"/>
    </row>
    <row r="63" spans="2:9" x14ac:dyDescent="0.2">
      <c r="B63" s="51"/>
      <c r="C63" s="51" t="str">
        <f>SUP_Hydrogen!B22</f>
        <v>SRNGAMD01</v>
      </c>
      <c r="D63" s="51" t="str">
        <f>SUP_Hydrogen!C22</f>
        <v>Steam Reforming NGA Medium Decentral</v>
      </c>
      <c r="E63" s="51" t="s">
        <v>101</v>
      </c>
      <c r="F63" s="51" t="s">
        <v>141</v>
      </c>
      <c r="G63" s="51"/>
      <c r="H63" s="51"/>
      <c r="I63" s="51"/>
    </row>
    <row r="64" spans="2:9" x14ac:dyDescent="0.2">
      <c r="B64" s="51"/>
      <c r="C64" s="51" t="str">
        <f>SUP_Hydrogen!B24</f>
        <v>SRNGASD01</v>
      </c>
      <c r="D64" s="51" t="str">
        <f>SUP_Hydrogen!C24</f>
        <v>Steam Reforming NGA Small Decentral</v>
      </c>
      <c r="E64" s="51" t="s">
        <v>101</v>
      </c>
      <c r="F64" s="51" t="s">
        <v>141</v>
      </c>
      <c r="G64" s="51"/>
      <c r="H64" s="51"/>
      <c r="I64" s="51"/>
    </row>
    <row r="65" spans="2:9" x14ac:dyDescent="0.2">
      <c r="B65" s="51"/>
      <c r="C65" s="51" t="str">
        <f>SUP_Hydrogen!B26</f>
        <v>SRSOLNGAC01</v>
      </c>
      <c r="D65" s="51" t="str">
        <f>SUP_Hydrogen!C26</f>
        <v>Solar Steam Reforming NGA Central</v>
      </c>
      <c r="E65" s="51" t="s">
        <v>101</v>
      </c>
      <c r="F65" s="51" t="s">
        <v>141</v>
      </c>
      <c r="G65" s="51"/>
      <c r="H65" s="51"/>
      <c r="I65" s="51"/>
    </row>
    <row r="66" spans="2:9" x14ac:dyDescent="0.2">
      <c r="B66" s="51"/>
      <c r="C66" s="51" t="str">
        <f>SUP_Hydrogen!B28</f>
        <v>SRSOLNGAD01</v>
      </c>
      <c r="D66" s="51" t="str">
        <f>SUP_Hydrogen!C28</f>
        <v>Solar Steam Reforming NGA Decentral</v>
      </c>
      <c r="E66" s="51" t="s">
        <v>101</v>
      </c>
      <c r="F66" s="51" t="s">
        <v>141</v>
      </c>
      <c r="G66" s="51"/>
      <c r="H66" s="51"/>
      <c r="I66" s="51"/>
    </row>
    <row r="67" spans="2:9" x14ac:dyDescent="0.2">
      <c r="B67" s="51"/>
      <c r="C67" s="51" t="str">
        <f>SUP_Hydrogen!B30</f>
        <v>SRETOHD01</v>
      </c>
      <c r="D67" s="51" t="str">
        <f>SUP_Hydrogen!C30</f>
        <v>Steam Reforming Ethanol Decentral</v>
      </c>
      <c r="E67" s="51" t="s">
        <v>101</v>
      </c>
      <c r="F67" s="51" t="s">
        <v>141</v>
      </c>
      <c r="G67" s="51"/>
      <c r="H67" s="51"/>
      <c r="I67" s="51"/>
    </row>
    <row r="68" spans="2:9" x14ac:dyDescent="0.2">
      <c r="B68" s="51"/>
      <c r="C68" s="51" t="str">
        <f>SUP_Hydrogen!B32</f>
        <v>ELALKL01</v>
      </c>
      <c r="D68" s="51" t="str">
        <f>SUP_Hydrogen!C32</f>
        <v>Alkaline Electrolyzer Large</v>
      </c>
      <c r="E68" s="51" t="s">
        <v>101</v>
      </c>
      <c r="F68" s="51" t="s">
        <v>141</v>
      </c>
      <c r="G68" s="51"/>
      <c r="H68" s="51"/>
      <c r="I68" s="51"/>
    </row>
    <row r="69" spans="2:9" x14ac:dyDescent="0.2">
      <c r="B69" s="51"/>
      <c r="C69" s="51" t="str">
        <f>SUP_Hydrogen!B33</f>
        <v>ELALKM01</v>
      </c>
      <c r="D69" s="51" t="str">
        <f>SUP_Hydrogen!C33</f>
        <v>Alkaline Electrolyzer Medium</v>
      </c>
      <c r="E69" s="51" t="s">
        <v>101</v>
      </c>
      <c r="F69" s="51" t="s">
        <v>141</v>
      </c>
      <c r="G69" s="51"/>
      <c r="H69" s="51"/>
      <c r="I69" s="51"/>
    </row>
    <row r="70" spans="2:9" x14ac:dyDescent="0.2">
      <c r="B70" s="51"/>
      <c r="C70" s="51" t="str">
        <f>SUP_Hydrogen!B34</f>
        <v>ELALKS01</v>
      </c>
      <c r="D70" s="51" t="str">
        <f>SUP_Hydrogen!C34</f>
        <v>Alkaline Electrolyzer Small</v>
      </c>
      <c r="E70" s="51" t="s">
        <v>101</v>
      </c>
      <c r="F70" s="51" t="s">
        <v>141</v>
      </c>
      <c r="G70" s="51"/>
      <c r="H70" s="51"/>
      <c r="I70" s="51"/>
    </row>
    <row r="71" spans="2:9" x14ac:dyDescent="0.2">
      <c r="B71" s="51"/>
      <c r="C71" s="51" t="str">
        <f>SUP_Hydrogen!B35</f>
        <v>DELH2GC</v>
      </c>
      <c r="D71" s="51" t="str">
        <f>SUP_Hydrogen!C35</f>
        <v>Delivery of H2 to refuelling stations (including gas compression) from centralized prod</v>
      </c>
      <c r="E71" s="51" t="s">
        <v>101</v>
      </c>
      <c r="F71" s="51" t="s">
        <v>102</v>
      </c>
      <c r="G71" s="51"/>
      <c r="H71" s="51"/>
      <c r="I71" s="51"/>
    </row>
    <row r="72" spans="2:9" x14ac:dyDescent="0.2">
      <c r="B72" s="51"/>
      <c r="C72" s="51" t="str">
        <f>SUP_Hydrogen!B37</f>
        <v>DELH2GD</v>
      </c>
      <c r="D72" s="51" t="str">
        <f>SUP_Hydrogen!C37</f>
        <v>Delivery of H2 to refuelling stations (including gas compression) from decentralized prod</v>
      </c>
      <c r="E72" s="51" t="s">
        <v>101</v>
      </c>
      <c r="F72" s="51" t="s">
        <v>102</v>
      </c>
      <c r="G72" s="51"/>
      <c r="H72" s="51"/>
      <c r="I72" s="51"/>
    </row>
    <row r="73" spans="2:9" x14ac:dyDescent="0.2">
      <c r="B73" s="6"/>
      <c r="C73" s="6"/>
      <c r="D73" s="6"/>
      <c r="E73" s="6"/>
      <c r="F73" s="6"/>
      <c r="G73" s="6"/>
      <c r="H73" s="6"/>
      <c r="I73" s="6"/>
    </row>
    <row r="76" spans="2:9" ht="12.75" customHeight="1" x14ac:dyDescent="0.2">
      <c r="B76" s="5" t="s">
        <v>17</v>
      </c>
      <c r="C76" s="7"/>
      <c r="D76" s="3"/>
      <c r="E76" s="3"/>
      <c r="F76" s="3"/>
    </row>
    <row r="77" spans="2:9" x14ac:dyDescent="0.2">
      <c r="B77" s="8" t="s">
        <v>6</v>
      </c>
      <c r="C77" s="9" t="s">
        <v>40</v>
      </c>
    </row>
    <row r="78" spans="2:9" ht="13.5" thickBot="1" x14ac:dyDescent="0.25">
      <c r="B78" s="10" t="s">
        <v>41</v>
      </c>
      <c r="C78" s="10"/>
    </row>
    <row r="79" spans="2:9" x14ac:dyDescent="0.2">
      <c r="B79" s="11"/>
      <c r="C79" s="11"/>
    </row>
    <row r="80" spans="2:9" x14ac:dyDescent="0.2">
      <c r="B80" s="3"/>
      <c r="C80" s="3"/>
      <c r="D80" s="3"/>
      <c r="E80" s="3"/>
      <c r="F80" s="3"/>
    </row>
    <row r="81" spans="2:9" x14ac:dyDescent="0.2">
      <c r="B81" s="3"/>
      <c r="C81" s="3"/>
      <c r="D81" s="3"/>
      <c r="E81" s="3"/>
      <c r="F81" s="3"/>
    </row>
    <row r="82" spans="2:9" x14ac:dyDescent="0.2">
      <c r="C82" s="5" t="s">
        <v>152</v>
      </c>
      <c r="D82" s="7"/>
    </row>
    <row r="83" spans="2:9" x14ac:dyDescent="0.2">
      <c r="B83" s="8" t="s">
        <v>1</v>
      </c>
      <c r="C83" s="8" t="s">
        <v>6</v>
      </c>
      <c r="D83" s="9" t="s">
        <v>110</v>
      </c>
      <c r="E83" s="9" t="s">
        <v>121</v>
      </c>
      <c r="G83" s="52" t="s">
        <v>153</v>
      </c>
      <c r="H83" s="53"/>
      <c r="I83" s="54"/>
    </row>
    <row r="84" spans="2:9" ht="13.5" thickBot="1" x14ac:dyDescent="0.25">
      <c r="B84" s="10" t="s">
        <v>41</v>
      </c>
      <c r="C84" s="10"/>
      <c r="D84" s="10" t="s">
        <v>160</v>
      </c>
      <c r="E84" s="10" t="s">
        <v>160</v>
      </c>
      <c r="G84" s="33"/>
      <c r="H84" s="40"/>
      <c r="I84" s="34" t="s">
        <v>154</v>
      </c>
    </row>
    <row r="85" spans="2:9" x14ac:dyDescent="0.2">
      <c r="B85" s="11" t="str">
        <f>C57</f>
        <v>COAGASLC01</v>
      </c>
      <c r="C85" s="11" t="s">
        <v>161</v>
      </c>
      <c r="D85" s="42">
        <f>$H$87*K10*1000</f>
        <v>84.581116489554375</v>
      </c>
      <c r="E85" s="42"/>
      <c r="G85" s="35" t="s">
        <v>155</v>
      </c>
      <c r="H85" s="41">
        <v>120.1</v>
      </c>
      <c r="I85" s="35" t="s">
        <v>156</v>
      </c>
    </row>
    <row r="86" spans="2:9" x14ac:dyDescent="0.2">
      <c r="B86" s="11" t="str">
        <f>C58</f>
        <v>COAGASMC01</v>
      </c>
      <c r="C86" s="11" t="s">
        <v>161</v>
      </c>
      <c r="D86" s="42">
        <f>$H$87*K12*1000</f>
        <v>85.54775782086358</v>
      </c>
      <c r="E86" s="42"/>
      <c r="G86" s="36" t="s">
        <v>157</v>
      </c>
      <c r="H86" s="41">
        <v>17.98</v>
      </c>
      <c r="I86" s="37" t="s">
        <v>156</v>
      </c>
    </row>
    <row r="87" spans="2:9" x14ac:dyDescent="0.2">
      <c r="B87" s="11" t="str">
        <f t="shared" ref="B87:B92" si="0">C61</f>
        <v>SRNGALC01</v>
      </c>
      <c r="C87" s="11" t="s">
        <v>161</v>
      </c>
      <c r="D87" s="42"/>
      <c r="E87" s="42">
        <f>$H$97*K18*1000</f>
        <v>60.050967627986779</v>
      </c>
      <c r="G87" s="38" t="s">
        <v>158</v>
      </c>
      <c r="H87" s="41">
        <f>H86/H85</f>
        <v>0.14970857618651126</v>
      </c>
      <c r="I87" s="39"/>
    </row>
    <row r="88" spans="2:9" x14ac:dyDescent="0.2">
      <c r="B88" s="11" t="str">
        <f t="shared" si="0"/>
        <v>SRNGASC01</v>
      </c>
      <c r="C88" s="11" t="s">
        <v>161</v>
      </c>
      <c r="D88" s="42"/>
      <c r="E88" s="42">
        <f>$H$97*K20*1000</f>
        <v>50.169162828444641</v>
      </c>
      <c r="G88" s="39"/>
      <c r="H88" s="39"/>
      <c r="I88" s="39"/>
    </row>
    <row r="89" spans="2:9" x14ac:dyDescent="0.2">
      <c r="B89" s="11" t="str">
        <f t="shared" si="0"/>
        <v>SRNGAMD01</v>
      </c>
      <c r="C89" s="11" t="s">
        <v>161</v>
      </c>
      <c r="D89" s="42"/>
      <c r="E89" s="42">
        <f>$H$97*K22*1000</f>
        <v>58.284762697751866</v>
      </c>
      <c r="G89" s="39"/>
      <c r="H89" s="39"/>
      <c r="I89" s="39"/>
    </row>
    <row r="90" spans="2:9" x14ac:dyDescent="0.2">
      <c r="B90" s="11" t="str">
        <f t="shared" si="0"/>
        <v>SRNGASD01</v>
      </c>
      <c r="C90" s="11" t="s">
        <v>161</v>
      </c>
      <c r="D90" s="42"/>
      <c r="E90" s="42">
        <f>$H$97*K24*1000</f>
        <v>43.794075839194775</v>
      </c>
      <c r="G90" s="39"/>
      <c r="H90" s="39"/>
      <c r="I90" s="39"/>
    </row>
    <row r="91" spans="2:9" x14ac:dyDescent="0.2">
      <c r="B91" s="11" t="str">
        <f t="shared" si="0"/>
        <v>SRSOLNGAC01</v>
      </c>
      <c r="C91" s="11" t="s">
        <v>161</v>
      </c>
      <c r="D91" s="42"/>
      <c r="E91" s="42">
        <f>$H$97*K26*1000</f>
        <v>95.502743697521154</v>
      </c>
      <c r="G91" s="39"/>
      <c r="H91" s="39"/>
      <c r="I91" s="39"/>
    </row>
    <row r="92" spans="2:9" x14ac:dyDescent="0.2">
      <c r="B92" s="11" t="str">
        <f t="shared" si="0"/>
        <v>SRSOLNGAD01</v>
      </c>
      <c r="C92" s="11" t="s">
        <v>161</v>
      </c>
      <c r="D92" s="42"/>
      <c r="E92" s="42">
        <f>$H$97*K28*1000</f>
        <v>46.085626319152645</v>
      </c>
      <c r="G92" s="39"/>
      <c r="H92" s="39"/>
      <c r="I92" s="39"/>
    </row>
    <row r="93" spans="2:9" x14ac:dyDescent="0.2">
      <c r="B93" s="11"/>
      <c r="C93" s="11"/>
      <c r="D93" s="11"/>
      <c r="E93" s="11"/>
      <c r="G93" s="52" t="s">
        <v>159</v>
      </c>
      <c r="H93" s="53"/>
      <c r="I93" s="54"/>
    </row>
    <row r="94" spans="2:9" x14ac:dyDescent="0.2">
      <c r="G94" s="33"/>
      <c r="H94" s="33"/>
      <c r="I94" s="34" t="s">
        <v>154</v>
      </c>
    </row>
    <row r="95" spans="2:9" x14ac:dyDescent="0.2">
      <c r="G95" s="35" t="s">
        <v>155</v>
      </c>
      <c r="H95" s="41">
        <v>120.1</v>
      </c>
      <c r="I95" s="35" t="s">
        <v>156</v>
      </c>
    </row>
    <row r="96" spans="2:9" x14ac:dyDescent="0.2">
      <c r="G96" s="36" t="s">
        <v>157</v>
      </c>
      <c r="H96" s="41">
        <v>9.52</v>
      </c>
      <c r="I96" s="37" t="s">
        <v>156</v>
      </c>
    </row>
    <row r="97" spans="7:9" x14ac:dyDescent="0.2">
      <c r="G97" s="38" t="s">
        <v>158</v>
      </c>
      <c r="H97" s="41">
        <f>H96/H95</f>
        <v>7.9267277268942546E-2</v>
      </c>
      <c r="I97" s="39"/>
    </row>
    <row r="98" spans="7:9" x14ac:dyDescent="0.2">
      <c r="I98" s="39"/>
    </row>
  </sheetData>
  <mergeCells count="2">
    <mergeCell ref="G83:I83"/>
    <mergeCell ref="G93:I93"/>
  </mergeCell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69"/>
  <sheetViews>
    <sheetView topLeftCell="A2" zoomScale="90" zoomScaleNormal="90" workbookViewId="0">
      <selection activeCell="O15" sqref="O15"/>
    </sheetView>
  </sheetViews>
  <sheetFormatPr defaultRowHeight="12.75" x14ac:dyDescent="0.2"/>
  <cols>
    <col min="1" max="1" width="2.85546875" customWidth="1"/>
    <col min="2" max="2" width="19.140625" customWidth="1"/>
    <col min="3" max="3" width="26.85546875" customWidth="1"/>
    <col min="4" max="4" width="10.140625" customWidth="1"/>
    <col min="5" max="5" width="11.85546875" customWidth="1"/>
    <col min="6" max="6" width="13.85546875" customWidth="1"/>
    <col min="7" max="8" width="11.85546875" customWidth="1"/>
    <col min="9" max="9" width="11.42578125" customWidth="1"/>
    <col min="10" max="10" width="8.5703125" customWidth="1"/>
    <col min="11" max="11" width="10.140625" customWidth="1"/>
    <col min="12" max="12" width="11.140625" customWidth="1"/>
    <col min="13" max="13" width="9.28515625" customWidth="1"/>
    <col min="14" max="14" width="13" customWidth="1"/>
    <col min="15" max="15" width="13.140625" customWidth="1"/>
    <col min="16" max="16" width="12.28515625" customWidth="1"/>
  </cols>
  <sheetData>
    <row r="2" spans="2:14" ht="23.25" x14ac:dyDescent="0.35">
      <c r="B2" s="16" t="s">
        <v>55</v>
      </c>
    </row>
    <row r="3" spans="2:14" ht="15.75" x14ac:dyDescent="0.25">
      <c r="B3" s="15"/>
    </row>
    <row r="4" spans="2:14" ht="15.75" x14ac:dyDescent="0.25">
      <c r="B4" s="15"/>
    </row>
    <row r="5" spans="2:14" x14ac:dyDescent="0.2">
      <c r="F5" s="2"/>
      <c r="G5" s="2"/>
      <c r="H5" s="1"/>
      <c r="I5" s="1"/>
      <c r="J5" s="1"/>
      <c r="K5" s="3"/>
    </row>
    <row r="6" spans="2:14" ht="18" x14ac:dyDescent="0.25">
      <c r="B6" s="14" t="s">
        <v>54</v>
      </c>
      <c r="E6" s="1"/>
      <c r="F6" s="1"/>
      <c r="H6" s="4" t="s">
        <v>0</v>
      </c>
      <c r="I6" s="1"/>
      <c r="J6" s="1"/>
      <c r="K6" s="1"/>
      <c r="L6" s="3"/>
    </row>
    <row r="7" spans="2:14" x14ac:dyDescent="0.2">
      <c r="B7" s="12" t="s">
        <v>1</v>
      </c>
      <c r="C7" s="12" t="s">
        <v>2</v>
      </c>
      <c r="D7" s="12" t="s">
        <v>3</v>
      </c>
      <c r="E7" s="12" t="s">
        <v>5</v>
      </c>
      <c r="F7" s="12" t="s">
        <v>182</v>
      </c>
      <c r="G7" s="12" t="s">
        <v>59</v>
      </c>
      <c r="H7" s="12" t="s">
        <v>57</v>
      </c>
      <c r="I7" s="12" t="s">
        <v>64</v>
      </c>
      <c r="J7" s="12" t="s">
        <v>66</v>
      </c>
      <c r="K7" s="12" t="s">
        <v>67</v>
      </c>
      <c r="L7" s="12" t="s">
        <v>181</v>
      </c>
      <c r="M7" s="12" t="s">
        <v>180</v>
      </c>
    </row>
    <row r="8" spans="2:14" s="3" customFormat="1" ht="39" thickBot="1" x14ac:dyDescent="0.25">
      <c r="B8" s="13" t="s">
        <v>42</v>
      </c>
      <c r="C8" s="13" t="s">
        <v>34</v>
      </c>
      <c r="D8" s="13" t="s">
        <v>44</v>
      </c>
      <c r="E8" s="13" t="s">
        <v>46</v>
      </c>
      <c r="F8" s="13" t="s">
        <v>179</v>
      </c>
      <c r="G8" s="13" t="s">
        <v>60</v>
      </c>
      <c r="H8" s="13" t="s">
        <v>58</v>
      </c>
      <c r="I8" s="13" t="s">
        <v>48</v>
      </c>
      <c r="J8" s="13" t="s">
        <v>47</v>
      </c>
      <c r="K8" s="13" t="s">
        <v>61</v>
      </c>
      <c r="L8" s="13" t="s">
        <v>178</v>
      </c>
      <c r="M8" s="13" t="s">
        <v>177</v>
      </c>
      <c r="N8"/>
    </row>
    <row r="9" spans="2:14" s="3" customFormat="1" ht="13.5" thickBot="1" x14ac:dyDescent="0.25">
      <c r="B9" s="17" t="s">
        <v>56</v>
      </c>
      <c r="C9" s="18"/>
      <c r="D9" s="18"/>
      <c r="E9" s="17"/>
      <c r="F9" s="17"/>
      <c r="G9" s="18"/>
      <c r="H9" s="18"/>
      <c r="I9" s="17" t="s">
        <v>176</v>
      </c>
      <c r="J9" s="17"/>
      <c r="K9" s="18"/>
      <c r="L9" s="17" t="s">
        <v>175</v>
      </c>
      <c r="M9" s="17" t="s">
        <v>174</v>
      </c>
      <c r="N9"/>
    </row>
    <row r="10" spans="2:14" ht="12.95" customHeight="1" x14ac:dyDescent="0.2">
      <c r="B10" s="6" t="s">
        <v>173</v>
      </c>
      <c r="C10" s="6" t="s">
        <v>172</v>
      </c>
      <c r="D10" s="6"/>
      <c r="E10" s="6" t="s">
        <v>86</v>
      </c>
      <c r="F10" s="6" t="s">
        <v>165</v>
      </c>
      <c r="G10" s="6">
        <v>2010</v>
      </c>
      <c r="H10" s="6" t="s">
        <v>81</v>
      </c>
      <c r="I10" s="6">
        <v>50</v>
      </c>
      <c r="J10" s="6">
        <v>0.95</v>
      </c>
      <c r="K10" s="19">
        <v>0.89070270578833188</v>
      </c>
      <c r="L10" s="19">
        <v>32</v>
      </c>
      <c r="M10" s="19">
        <v>17</v>
      </c>
    </row>
    <row r="11" spans="2:14" ht="12.95" customHeight="1" x14ac:dyDescent="0.2">
      <c r="B11" s="6"/>
      <c r="C11" s="6"/>
      <c r="D11" s="6"/>
      <c r="E11" s="6" t="s">
        <v>86</v>
      </c>
      <c r="F11" s="6" t="s">
        <v>165</v>
      </c>
      <c r="G11" s="6">
        <v>2015</v>
      </c>
      <c r="H11" s="6" t="s">
        <v>81</v>
      </c>
      <c r="I11" s="6"/>
      <c r="J11" s="6"/>
      <c r="K11" s="19">
        <v>0.64243659860277702</v>
      </c>
      <c r="L11" s="19">
        <v>32</v>
      </c>
      <c r="M11" s="19">
        <v>18</v>
      </c>
    </row>
    <row r="12" spans="2:14" ht="12.95" customHeight="1" x14ac:dyDescent="0.2">
      <c r="B12" s="6"/>
      <c r="C12" s="6"/>
      <c r="D12" s="6"/>
      <c r="E12" s="6" t="s">
        <v>86</v>
      </c>
      <c r="F12" s="6" t="s">
        <v>165</v>
      </c>
      <c r="G12" s="6">
        <v>2020</v>
      </c>
      <c r="H12" s="6" t="s">
        <v>81</v>
      </c>
      <c r="I12" s="6"/>
      <c r="J12" s="6"/>
      <c r="K12" s="19"/>
      <c r="L12" s="19"/>
      <c r="M12" s="19">
        <v>17</v>
      </c>
    </row>
    <row r="13" spans="2:14" ht="12.95" customHeight="1" x14ac:dyDescent="0.2">
      <c r="B13" s="6"/>
      <c r="C13" s="6"/>
      <c r="D13" s="6"/>
      <c r="E13" s="6" t="s">
        <v>86</v>
      </c>
      <c r="F13" s="6" t="s">
        <v>165</v>
      </c>
      <c r="G13" s="6">
        <v>2025</v>
      </c>
      <c r="H13" s="6" t="s">
        <v>81</v>
      </c>
      <c r="I13" s="6"/>
      <c r="J13" s="6"/>
      <c r="K13" s="19"/>
      <c r="L13" s="19"/>
      <c r="M13" s="19">
        <v>19</v>
      </c>
    </row>
    <row r="14" spans="2:14" ht="12.95" customHeight="1" x14ac:dyDescent="0.2">
      <c r="B14" s="6"/>
      <c r="C14" s="6"/>
      <c r="D14" s="6"/>
      <c r="E14" s="6" t="s">
        <v>86</v>
      </c>
      <c r="F14" s="6" t="s">
        <v>165</v>
      </c>
      <c r="G14" s="6">
        <v>2030</v>
      </c>
      <c r="H14" s="6" t="s">
        <v>81</v>
      </c>
      <c r="I14" s="6"/>
      <c r="J14" s="6"/>
      <c r="K14" s="19">
        <v>0.9</v>
      </c>
      <c r="L14" s="19">
        <v>20</v>
      </c>
      <c r="M14" s="19">
        <v>20</v>
      </c>
    </row>
    <row r="15" spans="2:14" ht="12.95" customHeight="1" x14ac:dyDescent="0.2">
      <c r="B15" s="6"/>
      <c r="C15" s="6"/>
      <c r="D15" s="6"/>
      <c r="E15" s="6" t="s">
        <v>86</v>
      </c>
      <c r="F15" s="6" t="s">
        <v>165</v>
      </c>
      <c r="G15" s="6">
        <v>2035</v>
      </c>
      <c r="H15" s="6" t="s">
        <v>81</v>
      </c>
      <c r="I15" s="6"/>
      <c r="J15" s="6"/>
      <c r="K15" s="19"/>
      <c r="L15" s="19"/>
      <c r="M15" s="19">
        <v>17</v>
      </c>
    </row>
    <row r="16" spans="2:14" ht="12.95" customHeight="1" x14ac:dyDescent="0.2">
      <c r="B16" s="6"/>
      <c r="C16" s="6"/>
      <c r="D16" s="6"/>
      <c r="E16" s="6" t="s">
        <v>86</v>
      </c>
      <c r="F16" s="6" t="s">
        <v>165</v>
      </c>
      <c r="G16" s="6">
        <v>2040</v>
      </c>
      <c r="H16" s="6" t="s">
        <v>81</v>
      </c>
      <c r="I16" s="6"/>
      <c r="J16" s="6"/>
      <c r="K16" s="19"/>
      <c r="L16" s="19"/>
      <c r="M16" s="19">
        <v>18</v>
      </c>
    </row>
    <row r="17" spans="2:13" ht="12.95" customHeight="1" x14ac:dyDescent="0.2">
      <c r="B17" s="6"/>
      <c r="C17" s="6"/>
      <c r="D17" s="6"/>
      <c r="E17" s="6" t="s">
        <v>86</v>
      </c>
      <c r="F17" s="6" t="s">
        <v>165</v>
      </c>
      <c r="G17" s="6">
        <v>2045</v>
      </c>
      <c r="H17" s="6" t="s">
        <v>81</v>
      </c>
      <c r="I17" s="6"/>
      <c r="J17" s="6"/>
      <c r="K17" s="19"/>
      <c r="L17" s="19"/>
      <c r="M17" s="19">
        <v>18</v>
      </c>
    </row>
    <row r="18" spans="2:13" ht="12.95" customHeight="1" x14ac:dyDescent="0.2">
      <c r="B18" s="6"/>
      <c r="C18" s="6"/>
      <c r="D18" s="6"/>
      <c r="E18" s="6" t="s">
        <v>86</v>
      </c>
      <c r="F18" s="6" t="s">
        <v>165</v>
      </c>
      <c r="G18" s="6">
        <v>2050</v>
      </c>
      <c r="H18" s="6" t="s">
        <v>81</v>
      </c>
      <c r="I18" s="6"/>
      <c r="J18" s="6"/>
      <c r="K18" s="19"/>
      <c r="L18" s="19"/>
      <c r="M18" s="19">
        <v>18</v>
      </c>
    </row>
    <row r="19" spans="2:13" ht="12.95" customHeight="1" x14ac:dyDescent="0.2">
      <c r="B19" s="6"/>
      <c r="C19" s="6"/>
      <c r="D19" s="6"/>
      <c r="E19" s="6"/>
      <c r="F19" s="6"/>
      <c r="G19" s="6">
        <v>0</v>
      </c>
      <c r="H19" s="6"/>
      <c r="I19" s="6"/>
      <c r="J19" s="6"/>
      <c r="K19" s="6">
        <v>5</v>
      </c>
      <c r="L19" s="6">
        <v>5</v>
      </c>
      <c r="M19" s="6"/>
    </row>
    <row r="20" spans="2:13" ht="12.95" customHeight="1" x14ac:dyDescent="0.2">
      <c r="B20" s="6" t="s">
        <v>171</v>
      </c>
      <c r="C20" s="6" t="s">
        <v>170</v>
      </c>
      <c r="D20" s="6"/>
      <c r="E20" s="6" t="s">
        <v>86</v>
      </c>
      <c r="F20" s="6" t="s">
        <v>165</v>
      </c>
      <c r="G20" s="6">
        <v>2010</v>
      </c>
      <c r="H20" s="6" t="s">
        <v>81</v>
      </c>
      <c r="I20" s="6">
        <v>50</v>
      </c>
      <c r="J20" s="6">
        <v>0.92</v>
      </c>
      <c r="K20" s="19">
        <v>0.89668284050690716</v>
      </c>
      <c r="L20" s="19">
        <v>40</v>
      </c>
      <c r="M20" s="19">
        <v>22</v>
      </c>
    </row>
    <row r="21" spans="2:13" ht="12.95" customHeight="1" x14ac:dyDescent="0.2">
      <c r="B21" s="6"/>
      <c r="C21" s="6"/>
      <c r="D21" s="6"/>
      <c r="E21" s="6" t="s">
        <v>86</v>
      </c>
      <c r="F21" s="6" t="s">
        <v>165</v>
      </c>
      <c r="G21" s="6">
        <v>2015</v>
      </c>
      <c r="H21" s="6" t="s">
        <v>81</v>
      </c>
      <c r="I21" s="6"/>
      <c r="J21" s="6"/>
      <c r="K21" s="19">
        <v>0.68256953689640398</v>
      </c>
      <c r="L21" s="19">
        <v>50</v>
      </c>
      <c r="M21" s="19">
        <v>23</v>
      </c>
    </row>
    <row r="22" spans="2:13" ht="12.95" customHeight="1" x14ac:dyDescent="0.2">
      <c r="B22" s="6"/>
      <c r="C22" s="6"/>
      <c r="D22" s="6"/>
      <c r="E22" s="6" t="s">
        <v>86</v>
      </c>
      <c r="F22" s="6" t="s">
        <v>165</v>
      </c>
      <c r="G22" s="6">
        <v>2020</v>
      </c>
      <c r="H22" s="6" t="s">
        <v>81</v>
      </c>
      <c r="I22" s="6"/>
      <c r="J22" s="6"/>
      <c r="K22" s="19"/>
      <c r="L22" s="19"/>
      <c r="M22" s="19">
        <v>22</v>
      </c>
    </row>
    <row r="23" spans="2:13" ht="12.95" customHeight="1" x14ac:dyDescent="0.2">
      <c r="B23" s="6"/>
      <c r="C23" s="6"/>
      <c r="D23" s="6"/>
      <c r="E23" s="6" t="s">
        <v>86</v>
      </c>
      <c r="F23" s="6" t="s">
        <v>165</v>
      </c>
      <c r="G23" s="6">
        <v>2025</v>
      </c>
      <c r="H23" s="6" t="s">
        <v>81</v>
      </c>
      <c r="I23" s="6"/>
      <c r="J23" s="6"/>
      <c r="K23" s="19"/>
      <c r="L23" s="19"/>
      <c r="M23" s="19">
        <v>24</v>
      </c>
    </row>
    <row r="24" spans="2:13" ht="12.95" customHeight="1" x14ac:dyDescent="0.2">
      <c r="B24" s="6"/>
      <c r="C24" s="6"/>
      <c r="D24" s="6"/>
      <c r="E24" s="6" t="s">
        <v>86</v>
      </c>
      <c r="F24" s="6" t="s">
        <v>165</v>
      </c>
      <c r="G24" s="6">
        <v>2030</v>
      </c>
      <c r="H24" s="6" t="s">
        <v>81</v>
      </c>
      <c r="I24" s="6"/>
      <c r="J24" s="6"/>
      <c r="K24" s="19">
        <v>0.9</v>
      </c>
      <c r="L24" s="19">
        <v>50</v>
      </c>
      <c r="M24" s="19">
        <v>22</v>
      </c>
    </row>
    <row r="25" spans="2:13" ht="12.95" customHeight="1" x14ac:dyDescent="0.2">
      <c r="B25" s="6"/>
      <c r="C25" s="6"/>
      <c r="D25" s="6"/>
      <c r="E25" s="6" t="s">
        <v>86</v>
      </c>
      <c r="F25" s="6" t="s">
        <v>165</v>
      </c>
      <c r="G25" s="6">
        <v>2035</v>
      </c>
      <c r="H25" s="6" t="s">
        <v>81</v>
      </c>
      <c r="I25" s="6"/>
      <c r="J25" s="6"/>
      <c r="K25" s="19"/>
      <c r="L25" s="19"/>
      <c r="M25" s="19">
        <v>22</v>
      </c>
    </row>
    <row r="26" spans="2:13" ht="12.95" customHeight="1" x14ac:dyDescent="0.2">
      <c r="B26" s="6"/>
      <c r="C26" s="6"/>
      <c r="D26" s="6"/>
      <c r="E26" s="6" t="s">
        <v>86</v>
      </c>
      <c r="F26" s="6" t="s">
        <v>165</v>
      </c>
      <c r="G26" s="6">
        <v>2040</v>
      </c>
      <c r="H26" s="6" t="s">
        <v>81</v>
      </c>
      <c r="I26" s="6"/>
      <c r="J26" s="6"/>
      <c r="K26" s="19"/>
      <c r="L26" s="19"/>
      <c r="M26" s="19">
        <v>21</v>
      </c>
    </row>
    <row r="27" spans="2:13" ht="12.95" customHeight="1" x14ac:dyDescent="0.2">
      <c r="B27" s="6"/>
      <c r="C27" s="6"/>
      <c r="D27" s="6"/>
      <c r="E27" s="6" t="s">
        <v>86</v>
      </c>
      <c r="F27" s="6" t="s">
        <v>165</v>
      </c>
      <c r="G27" s="6">
        <v>2045</v>
      </c>
      <c r="H27" s="6" t="s">
        <v>81</v>
      </c>
      <c r="I27" s="6"/>
      <c r="J27" s="6"/>
      <c r="K27" s="19"/>
      <c r="L27" s="19"/>
      <c r="M27" s="19">
        <v>21</v>
      </c>
    </row>
    <row r="28" spans="2:13" ht="12.95" customHeight="1" x14ac:dyDescent="0.2">
      <c r="B28" s="6"/>
      <c r="C28" s="6"/>
      <c r="D28" s="6"/>
      <c r="E28" s="6" t="s">
        <v>86</v>
      </c>
      <c r="F28" s="6" t="s">
        <v>165</v>
      </c>
      <c r="G28" s="6">
        <v>2050</v>
      </c>
      <c r="H28" s="6" t="s">
        <v>81</v>
      </c>
      <c r="I28" s="6"/>
      <c r="J28" s="6"/>
      <c r="K28" s="19"/>
      <c r="L28" s="19"/>
      <c r="M28" s="19">
        <v>21</v>
      </c>
    </row>
    <row r="29" spans="2:13" ht="12.95" customHeight="1" x14ac:dyDescent="0.2">
      <c r="B29" s="6"/>
      <c r="C29" s="6"/>
      <c r="D29" s="6"/>
      <c r="E29" s="6"/>
      <c r="F29" s="6"/>
      <c r="G29" s="6">
        <v>0</v>
      </c>
      <c r="H29" s="6"/>
      <c r="I29" s="6"/>
      <c r="J29" s="6"/>
      <c r="K29" s="6">
        <v>5</v>
      </c>
      <c r="L29" s="6">
        <v>5</v>
      </c>
      <c r="M29" s="6"/>
    </row>
    <row r="30" spans="2:13" ht="12.95" customHeight="1" x14ac:dyDescent="0.2">
      <c r="B30" s="6" t="s">
        <v>169</v>
      </c>
      <c r="C30" s="6" t="s">
        <v>168</v>
      </c>
      <c r="D30" s="6" t="s">
        <v>86</v>
      </c>
      <c r="E30" s="6"/>
      <c r="F30" s="6" t="s">
        <v>164</v>
      </c>
      <c r="G30" s="6">
        <v>2010</v>
      </c>
      <c r="H30" s="6" t="s">
        <v>81</v>
      </c>
      <c r="I30" s="6">
        <v>50</v>
      </c>
      <c r="J30" s="6">
        <v>0.95</v>
      </c>
      <c r="K30" s="19">
        <v>0.60125778727820633</v>
      </c>
      <c r="L30" s="19">
        <v>30</v>
      </c>
      <c r="M30" s="19">
        <v>16</v>
      </c>
    </row>
    <row r="31" spans="2:13" ht="12.95" customHeight="1" x14ac:dyDescent="0.2">
      <c r="B31" s="6"/>
      <c r="C31" s="6"/>
      <c r="D31" s="6" t="s">
        <v>86</v>
      </c>
      <c r="E31" s="6"/>
      <c r="F31" s="6" t="s">
        <v>164</v>
      </c>
      <c r="G31" s="6">
        <v>2015</v>
      </c>
      <c r="H31" s="6" t="s">
        <v>81</v>
      </c>
      <c r="I31" s="6"/>
      <c r="J31" s="6"/>
      <c r="K31" s="19">
        <v>0.78165801421351722</v>
      </c>
      <c r="L31" s="19">
        <v>30</v>
      </c>
      <c r="M31" s="19">
        <v>17</v>
      </c>
    </row>
    <row r="32" spans="2:13" ht="12.95" customHeight="1" x14ac:dyDescent="0.2">
      <c r="B32" s="6"/>
      <c r="C32" s="6"/>
      <c r="D32" s="6" t="s">
        <v>86</v>
      </c>
      <c r="E32" s="6"/>
      <c r="F32" s="6" t="s">
        <v>164</v>
      </c>
      <c r="G32" s="6">
        <v>2020</v>
      </c>
      <c r="H32" s="6" t="s">
        <v>81</v>
      </c>
      <c r="I32" s="6"/>
      <c r="J32" s="6"/>
      <c r="K32" s="19"/>
      <c r="L32" s="19"/>
      <c r="M32" s="19">
        <v>16</v>
      </c>
    </row>
    <row r="33" spans="2:13" ht="12.95" customHeight="1" x14ac:dyDescent="0.2">
      <c r="B33" s="6"/>
      <c r="C33" s="6"/>
      <c r="D33" s="6" t="s">
        <v>86</v>
      </c>
      <c r="E33" s="6"/>
      <c r="F33" s="6" t="s">
        <v>164</v>
      </c>
      <c r="G33" s="6">
        <v>2025</v>
      </c>
      <c r="H33" s="6" t="s">
        <v>81</v>
      </c>
      <c r="I33" s="6"/>
      <c r="J33" s="6"/>
      <c r="K33" s="19"/>
      <c r="L33" s="19"/>
      <c r="M33" s="19">
        <v>18</v>
      </c>
    </row>
    <row r="34" spans="2:13" ht="12.95" customHeight="1" x14ac:dyDescent="0.2">
      <c r="B34" s="6"/>
      <c r="C34" s="6"/>
      <c r="D34" s="6" t="s">
        <v>86</v>
      </c>
      <c r="E34" s="6"/>
      <c r="F34" s="6" t="s">
        <v>164</v>
      </c>
      <c r="G34" s="6">
        <v>2030</v>
      </c>
      <c r="H34" s="6" t="s">
        <v>81</v>
      </c>
      <c r="I34" s="6"/>
      <c r="J34" s="6"/>
      <c r="K34" s="19">
        <v>0.9</v>
      </c>
      <c r="L34" s="19">
        <v>22</v>
      </c>
      <c r="M34" s="19">
        <v>19</v>
      </c>
    </row>
    <row r="35" spans="2:13" ht="12.95" customHeight="1" x14ac:dyDescent="0.2">
      <c r="B35" s="6"/>
      <c r="C35" s="6"/>
      <c r="D35" s="6" t="s">
        <v>86</v>
      </c>
      <c r="E35" s="6"/>
      <c r="F35" s="6" t="s">
        <v>164</v>
      </c>
      <c r="G35" s="6">
        <v>2035</v>
      </c>
      <c r="H35" s="6" t="s">
        <v>81</v>
      </c>
      <c r="I35" s="6"/>
      <c r="J35" s="6"/>
      <c r="K35" s="19"/>
      <c r="L35" s="19"/>
      <c r="M35" s="19">
        <v>16</v>
      </c>
    </row>
    <row r="36" spans="2:13" ht="12.95" customHeight="1" x14ac:dyDescent="0.2">
      <c r="B36" s="6"/>
      <c r="C36" s="6"/>
      <c r="D36" s="6" t="s">
        <v>86</v>
      </c>
      <c r="E36" s="6"/>
      <c r="F36" s="6" t="s">
        <v>164</v>
      </c>
      <c r="G36" s="6">
        <v>2040</v>
      </c>
      <c r="H36" s="6" t="s">
        <v>81</v>
      </c>
      <c r="I36" s="6"/>
      <c r="J36" s="6"/>
      <c r="K36" s="19"/>
      <c r="L36" s="19"/>
      <c r="M36" s="19">
        <v>17</v>
      </c>
    </row>
    <row r="37" spans="2:13" ht="12.95" customHeight="1" x14ac:dyDescent="0.2">
      <c r="B37" s="6"/>
      <c r="C37" s="6"/>
      <c r="D37" s="6" t="s">
        <v>86</v>
      </c>
      <c r="E37" s="6"/>
      <c r="F37" s="6" t="s">
        <v>164</v>
      </c>
      <c r="G37" s="6">
        <v>2045</v>
      </c>
      <c r="H37" s="6" t="s">
        <v>81</v>
      </c>
      <c r="I37" s="6"/>
      <c r="J37" s="6"/>
      <c r="K37" s="19"/>
      <c r="L37" s="19"/>
      <c r="M37" s="19">
        <v>17</v>
      </c>
    </row>
    <row r="38" spans="2:13" ht="12.95" customHeight="1" x14ac:dyDescent="0.2">
      <c r="B38" s="6"/>
      <c r="C38" s="6"/>
      <c r="D38" s="6" t="s">
        <v>86</v>
      </c>
      <c r="E38" s="6"/>
      <c r="F38" s="6" t="s">
        <v>164</v>
      </c>
      <c r="G38" s="6">
        <v>2050</v>
      </c>
      <c r="H38" s="6" t="s">
        <v>81</v>
      </c>
      <c r="I38" s="6"/>
      <c r="J38" s="6"/>
      <c r="K38" s="19"/>
      <c r="L38" s="19"/>
      <c r="M38" s="19">
        <v>17</v>
      </c>
    </row>
    <row r="39" spans="2:13" ht="12.95" customHeight="1" x14ac:dyDescent="0.2">
      <c r="B39" s="6"/>
      <c r="C39" s="6"/>
      <c r="D39" s="6"/>
      <c r="E39" s="6"/>
      <c r="F39" s="6"/>
      <c r="G39" s="6">
        <v>0</v>
      </c>
      <c r="H39" s="6"/>
      <c r="I39" s="6"/>
      <c r="J39" s="6"/>
      <c r="K39" s="6">
        <v>5</v>
      </c>
      <c r="L39" s="6">
        <v>5</v>
      </c>
      <c r="M39" s="6"/>
    </row>
    <row r="40" spans="2:13" ht="12.95" customHeight="1" x14ac:dyDescent="0.2">
      <c r="B40" s="6" t="s">
        <v>167</v>
      </c>
      <c r="C40" s="6" t="s">
        <v>166</v>
      </c>
      <c r="D40" s="6" t="s">
        <v>86</v>
      </c>
      <c r="E40" s="6"/>
      <c r="F40" s="6" t="s">
        <v>164</v>
      </c>
      <c r="G40" s="6">
        <v>2010</v>
      </c>
      <c r="H40" s="6" t="s">
        <v>81</v>
      </c>
      <c r="I40" s="6">
        <v>50</v>
      </c>
      <c r="J40" s="6">
        <v>0.92</v>
      </c>
      <c r="K40" s="19">
        <v>0.54196154305618083</v>
      </c>
      <c r="L40" s="19">
        <v>45</v>
      </c>
      <c r="M40" s="19">
        <v>21</v>
      </c>
    </row>
    <row r="41" spans="2:13" ht="12.95" customHeight="1" x14ac:dyDescent="0.2">
      <c r="B41" s="6"/>
      <c r="C41" s="6"/>
      <c r="D41" s="6" t="s">
        <v>86</v>
      </c>
      <c r="E41" s="6"/>
      <c r="F41" s="6" t="s">
        <v>164</v>
      </c>
      <c r="G41" s="6">
        <v>2015</v>
      </c>
      <c r="H41" s="6" t="s">
        <v>81</v>
      </c>
      <c r="I41" s="6"/>
      <c r="J41" s="6"/>
      <c r="K41" s="19">
        <v>0.70067829097574341</v>
      </c>
      <c r="L41" s="19">
        <v>50</v>
      </c>
      <c r="M41" s="19">
        <v>22</v>
      </c>
    </row>
    <row r="42" spans="2:13" ht="12.95" customHeight="1" x14ac:dyDescent="0.2">
      <c r="B42" s="6"/>
      <c r="C42" s="6"/>
      <c r="D42" s="6" t="s">
        <v>86</v>
      </c>
      <c r="E42" s="6"/>
      <c r="F42" s="6" t="s">
        <v>164</v>
      </c>
      <c r="G42" s="6">
        <v>2020</v>
      </c>
      <c r="H42" s="6" t="s">
        <v>81</v>
      </c>
      <c r="I42" s="6"/>
      <c r="J42" s="6"/>
      <c r="K42" s="19"/>
      <c r="L42" s="19"/>
      <c r="M42" s="19">
        <v>21</v>
      </c>
    </row>
    <row r="43" spans="2:13" ht="12.95" customHeight="1" x14ac:dyDescent="0.2">
      <c r="B43" s="6"/>
      <c r="C43" s="6"/>
      <c r="D43" s="6" t="s">
        <v>86</v>
      </c>
      <c r="E43" s="6"/>
      <c r="F43" s="6" t="s">
        <v>164</v>
      </c>
      <c r="G43" s="6">
        <v>2025</v>
      </c>
      <c r="H43" s="6" t="s">
        <v>81</v>
      </c>
      <c r="I43" s="6"/>
      <c r="J43" s="6"/>
      <c r="K43" s="19"/>
      <c r="L43" s="19"/>
      <c r="M43" s="19">
        <v>23</v>
      </c>
    </row>
    <row r="44" spans="2:13" ht="12.95" customHeight="1" x14ac:dyDescent="0.2">
      <c r="B44" s="6"/>
      <c r="C44" s="6"/>
      <c r="D44" s="6" t="s">
        <v>86</v>
      </c>
      <c r="E44" s="6"/>
      <c r="F44" s="6" t="s">
        <v>164</v>
      </c>
      <c r="G44" s="6">
        <v>2030</v>
      </c>
      <c r="H44" s="6" t="s">
        <v>81</v>
      </c>
      <c r="I44" s="6"/>
      <c r="J44" s="6"/>
      <c r="K44" s="19">
        <v>0.9</v>
      </c>
      <c r="L44" s="19">
        <v>50</v>
      </c>
      <c r="M44" s="19">
        <v>21</v>
      </c>
    </row>
    <row r="45" spans="2:13" ht="12.95" customHeight="1" x14ac:dyDescent="0.2">
      <c r="B45" s="6"/>
      <c r="C45" s="6"/>
      <c r="D45" s="6" t="s">
        <v>86</v>
      </c>
      <c r="E45" s="6"/>
      <c r="F45" s="6" t="s">
        <v>164</v>
      </c>
      <c r="G45" s="6">
        <v>2035</v>
      </c>
      <c r="H45" s="6" t="s">
        <v>81</v>
      </c>
      <c r="I45" s="6"/>
      <c r="J45" s="6"/>
      <c r="K45" s="19"/>
      <c r="L45" s="19"/>
      <c r="M45" s="19">
        <v>21</v>
      </c>
    </row>
    <row r="46" spans="2:13" ht="12.95" customHeight="1" x14ac:dyDescent="0.2">
      <c r="B46" s="6"/>
      <c r="C46" s="6"/>
      <c r="D46" s="6" t="s">
        <v>86</v>
      </c>
      <c r="E46" s="6"/>
      <c r="F46" s="6" t="s">
        <v>164</v>
      </c>
      <c r="G46" s="6">
        <v>2040</v>
      </c>
      <c r="H46" s="6" t="s">
        <v>81</v>
      </c>
      <c r="I46" s="6"/>
      <c r="J46" s="6"/>
      <c r="K46" s="19"/>
      <c r="L46" s="19"/>
      <c r="M46" s="19">
        <v>20</v>
      </c>
    </row>
    <row r="47" spans="2:13" ht="12.95" customHeight="1" x14ac:dyDescent="0.2">
      <c r="B47" s="6"/>
      <c r="C47" s="6"/>
      <c r="D47" s="6" t="s">
        <v>86</v>
      </c>
      <c r="E47" s="6"/>
      <c r="F47" s="6" t="s">
        <v>164</v>
      </c>
      <c r="G47" s="6">
        <v>2045</v>
      </c>
      <c r="H47" s="6" t="s">
        <v>81</v>
      </c>
      <c r="I47" s="6"/>
      <c r="J47" s="6"/>
      <c r="K47" s="19"/>
      <c r="L47" s="19"/>
      <c r="M47" s="19">
        <v>20</v>
      </c>
    </row>
    <row r="48" spans="2:13" ht="12.95" customHeight="1" x14ac:dyDescent="0.2">
      <c r="B48" s="6"/>
      <c r="C48" s="6"/>
      <c r="D48" s="6" t="s">
        <v>86</v>
      </c>
      <c r="E48" s="6"/>
      <c r="F48" s="6" t="s">
        <v>164</v>
      </c>
      <c r="G48" s="6">
        <v>2050</v>
      </c>
      <c r="H48" s="6" t="s">
        <v>81</v>
      </c>
      <c r="I48" s="6"/>
      <c r="J48" s="6"/>
      <c r="K48" s="19"/>
      <c r="L48" s="19"/>
      <c r="M48" s="19">
        <v>20</v>
      </c>
    </row>
    <row r="49" spans="2:15" ht="12.95" customHeight="1" x14ac:dyDescent="0.2">
      <c r="B49" s="6"/>
      <c r="C49" s="6"/>
      <c r="D49" s="6"/>
      <c r="E49" s="6"/>
      <c r="F49" s="6"/>
      <c r="G49" s="6">
        <v>0</v>
      </c>
      <c r="H49" s="6"/>
      <c r="I49" s="6"/>
      <c r="J49" s="6"/>
      <c r="K49" s="6">
        <v>5</v>
      </c>
      <c r="L49" s="6">
        <v>5</v>
      </c>
      <c r="M49" s="6"/>
    </row>
    <row r="50" spans="2:15" ht="12.95" customHeight="1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2" spans="2:15" x14ac:dyDescent="0.2">
      <c r="O52" s="3"/>
    </row>
    <row r="55" spans="2:15" x14ac:dyDescent="0.2">
      <c r="B55" s="43" t="s">
        <v>7</v>
      </c>
      <c r="C55" s="44"/>
      <c r="D55" s="44"/>
      <c r="E55" s="44"/>
      <c r="F55" s="44"/>
      <c r="G55" s="44"/>
      <c r="H55" s="44"/>
      <c r="I55" s="44"/>
    </row>
    <row r="56" spans="2:15" x14ac:dyDescent="0.2">
      <c r="B56" s="45" t="s">
        <v>8</v>
      </c>
      <c r="C56" s="45" t="s">
        <v>6</v>
      </c>
      <c r="D56" s="45" t="s">
        <v>9</v>
      </c>
      <c r="E56" s="46" t="s">
        <v>10</v>
      </c>
      <c r="F56" s="46" t="s">
        <v>11</v>
      </c>
      <c r="G56" s="46" t="s">
        <v>12</v>
      </c>
      <c r="H56" s="46" t="s">
        <v>13</v>
      </c>
      <c r="I56" s="46" t="s">
        <v>14</v>
      </c>
    </row>
    <row r="57" spans="2:15" ht="51.75" thickBot="1" x14ac:dyDescent="0.25">
      <c r="B57" s="47" t="s">
        <v>25</v>
      </c>
      <c r="C57" s="47" t="s">
        <v>26</v>
      </c>
      <c r="D57" s="47" t="s">
        <v>27</v>
      </c>
      <c r="E57" s="47" t="s">
        <v>10</v>
      </c>
      <c r="F57" s="47" t="s">
        <v>28</v>
      </c>
      <c r="G57" s="47" t="s">
        <v>29</v>
      </c>
      <c r="H57" s="47" t="s">
        <v>30</v>
      </c>
      <c r="I57" s="47" t="s">
        <v>31</v>
      </c>
    </row>
    <row r="58" spans="2:15" x14ac:dyDescent="0.2">
      <c r="B58" s="6"/>
      <c r="C58" s="6"/>
      <c r="D58" s="6"/>
      <c r="E58" s="6"/>
      <c r="F58" s="6"/>
      <c r="G58" s="6"/>
      <c r="H58" s="6"/>
      <c r="I58" s="6"/>
    </row>
    <row r="62" spans="2:15" x14ac:dyDescent="0.2">
      <c r="B62" s="43" t="s">
        <v>18</v>
      </c>
      <c r="C62" s="43"/>
      <c r="D62" s="48"/>
      <c r="E62" s="48"/>
      <c r="F62" s="48"/>
      <c r="G62" s="48"/>
      <c r="H62" s="48"/>
      <c r="I62" s="48"/>
    </row>
    <row r="63" spans="2:15" x14ac:dyDescent="0.2">
      <c r="B63" s="49" t="s">
        <v>15</v>
      </c>
      <c r="C63" s="49" t="s">
        <v>1</v>
      </c>
      <c r="D63" s="49" t="s">
        <v>2</v>
      </c>
      <c r="E63" s="49" t="s">
        <v>19</v>
      </c>
      <c r="F63" s="49" t="s">
        <v>20</v>
      </c>
      <c r="G63" s="49" t="s">
        <v>21</v>
      </c>
      <c r="H63" s="49" t="s">
        <v>22</v>
      </c>
      <c r="I63" s="49" t="s">
        <v>23</v>
      </c>
    </row>
    <row r="64" spans="2:15" ht="51.75" thickBot="1" x14ac:dyDescent="0.25">
      <c r="B64" s="50" t="s">
        <v>32</v>
      </c>
      <c r="C64" s="50" t="s">
        <v>33</v>
      </c>
      <c r="D64" s="50" t="s">
        <v>34</v>
      </c>
      <c r="E64" s="50" t="s">
        <v>35</v>
      </c>
      <c r="F64" s="50" t="s">
        <v>36</v>
      </c>
      <c r="G64" s="50" t="s">
        <v>37</v>
      </c>
      <c r="H64" s="50" t="s">
        <v>38</v>
      </c>
      <c r="I64" s="50" t="s">
        <v>39</v>
      </c>
    </row>
    <row r="65" spans="2:9" x14ac:dyDescent="0.2">
      <c r="B65" s="51" t="s">
        <v>165</v>
      </c>
      <c r="C65" s="51" t="str">
        <f>B10</f>
        <v>IMPELC-RO</v>
      </c>
      <c r="D65" s="51" t="str">
        <f>C10</f>
        <v>Import of elctricity from Rohan</v>
      </c>
      <c r="E65" s="51" t="s">
        <v>101</v>
      </c>
      <c r="F65" s="51"/>
      <c r="G65" s="51" t="s">
        <v>163</v>
      </c>
      <c r="H65" s="51"/>
      <c r="I65" s="51"/>
    </row>
    <row r="66" spans="2:9" x14ac:dyDescent="0.2">
      <c r="B66" s="51"/>
      <c r="C66" s="51" t="str">
        <f>B20</f>
        <v>IMPELC-GO</v>
      </c>
      <c r="D66" s="51" t="str">
        <f>C20</f>
        <v>Import of elctricity from Gondor</v>
      </c>
      <c r="E66" s="51" t="s">
        <v>101</v>
      </c>
      <c r="F66" s="51"/>
      <c r="G66" s="51" t="s">
        <v>163</v>
      </c>
      <c r="H66" s="51"/>
      <c r="I66" s="51"/>
    </row>
    <row r="67" spans="2:9" x14ac:dyDescent="0.2">
      <c r="B67" s="51" t="s">
        <v>164</v>
      </c>
      <c r="C67" s="51" t="str">
        <f>B30</f>
        <v>EXPELC-RO</v>
      </c>
      <c r="D67" s="51" t="str">
        <f>C30</f>
        <v>Export of elctricity to Rohan</v>
      </c>
      <c r="E67" s="51" t="s">
        <v>101</v>
      </c>
      <c r="F67" s="51"/>
      <c r="G67" s="51" t="s">
        <v>163</v>
      </c>
      <c r="H67" s="51"/>
      <c r="I67" s="51"/>
    </row>
    <row r="68" spans="2:9" x14ac:dyDescent="0.2">
      <c r="B68" s="51"/>
      <c r="C68" s="51" t="str">
        <f>B40</f>
        <v>EXPELC-GO</v>
      </c>
      <c r="D68" s="51" t="str">
        <f>C40</f>
        <v>Export of elctricity to Gondor</v>
      </c>
      <c r="E68" s="51" t="s">
        <v>101</v>
      </c>
      <c r="F68" s="51"/>
      <c r="G68" s="51" t="s">
        <v>163</v>
      </c>
      <c r="H68" s="51"/>
      <c r="I68" s="51"/>
    </row>
    <row r="69" spans="2:9" x14ac:dyDescent="0.2">
      <c r="B69" s="6"/>
      <c r="C69" s="6"/>
      <c r="D69" s="6"/>
      <c r="E69" s="6"/>
      <c r="F69" s="6"/>
      <c r="G69" s="6"/>
      <c r="H69" s="6"/>
      <c r="I69" s="6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SUP_BioRefineries</vt:lpstr>
      <vt:lpstr>SUP_Hydrogen</vt:lpstr>
      <vt:lpstr>SUP_ELCC-IMP-EXP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2017-01-07T23:29:13Z</dcterms:created>
  <dcterms:modified xsi:type="dcterms:W3CDTF">2017-11-10T15:03:14Z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71605861186981</vt:r8>
  </property>
</Properties>
</file>