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filterPrivacy="1" codeName="ThisWorkbook"/>
  <bookViews>
    <workbookView xWindow="9555" yWindow="-15" windowWidth="9600" windowHeight="11640" tabRatio="901" activeTab="2"/>
  </bookViews>
  <sheets>
    <sheet name="SEC_Comm" sheetId="112" r:id="rId1"/>
    <sheet name="SEC_Processes" sheetId="127" r:id="rId2"/>
    <sheet name="ProcessCharac" sheetId="132" r:id="rId3"/>
    <sheet name="Emissions" sheetId="133" r:id="rId4"/>
    <sheet name="Energy Balance" sheetId="134" r:id="rId5"/>
  </sheets>
  <externalReferences>
    <externalReference r:id="rId6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D62" i="132" l="1"/>
  <c r="D61" i="132"/>
  <c r="U72" i="132"/>
  <c r="U66" i="132"/>
  <c r="E24" i="132"/>
  <c r="E23" i="132"/>
  <c r="D23" i="132"/>
  <c r="D24" i="132"/>
  <c r="E68" i="132"/>
  <c r="E63" i="132"/>
  <c r="C23" i="132"/>
  <c r="C24" i="132"/>
  <c r="B24" i="132"/>
  <c r="B23" i="132"/>
  <c r="J68" i="132"/>
  <c r="U70" i="132"/>
  <c r="U71" i="132"/>
  <c r="J63" i="132"/>
  <c r="U64" i="132" s="1"/>
  <c r="U65" i="132" s="1"/>
  <c r="B119" i="132"/>
  <c r="E32" i="132"/>
  <c r="E33" i="132"/>
  <c r="E34" i="132"/>
  <c r="E35" i="132"/>
  <c r="E36" i="132"/>
  <c r="E31" i="132"/>
  <c r="B32" i="132"/>
  <c r="C32" i="132"/>
  <c r="B33" i="132"/>
  <c r="C33" i="132"/>
  <c r="B34" i="132"/>
  <c r="C34" i="132"/>
  <c r="B35" i="132"/>
  <c r="C35" i="132"/>
  <c r="B36" i="132"/>
  <c r="C36" i="132"/>
  <c r="C31" i="132"/>
  <c r="B31" i="132"/>
  <c r="D67" i="132"/>
  <c r="D69" i="132"/>
  <c r="D65" i="132"/>
  <c r="D63" i="132"/>
  <c r="D64" i="132"/>
  <c r="D66" i="132"/>
  <c r="E115" i="132"/>
  <c r="D110" i="132"/>
  <c r="D111" i="132"/>
  <c r="D112" i="132"/>
  <c r="D113" i="132"/>
  <c r="D114" i="132"/>
  <c r="D115" i="132"/>
  <c r="D116" i="132"/>
  <c r="C110" i="132"/>
  <c r="C111" i="132"/>
  <c r="C112" i="132"/>
  <c r="C113" i="132"/>
  <c r="C114" i="132"/>
  <c r="C115" i="132"/>
  <c r="C116" i="132"/>
  <c r="B111" i="132"/>
  <c r="B112" i="132"/>
  <c r="B113" i="132"/>
  <c r="B114" i="132"/>
  <c r="B115" i="132"/>
  <c r="B116" i="132"/>
  <c r="E26" i="132"/>
  <c r="E27" i="132"/>
  <c r="E28" i="132"/>
  <c r="E29" i="132"/>
  <c r="E30" i="132"/>
  <c r="E25" i="132"/>
  <c r="B26" i="132"/>
  <c r="C26" i="132"/>
  <c r="B27" i="132"/>
  <c r="C27" i="132"/>
  <c r="B28" i="132"/>
  <c r="C28" i="132"/>
  <c r="B29" i="132"/>
  <c r="C29" i="132"/>
  <c r="B30" i="132"/>
  <c r="C30" i="132"/>
  <c r="C25" i="132"/>
  <c r="B25" i="132"/>
  <c r="AB38" i="132"/>
  <c r="AB40" i="132"/>
  <c r="D60" i="132"/>
  <c r="D59" i="132"/>
  <c r="D58" i="132"/>
  <c r="D56" i="132"/>
  <c r="D57" i="132"/>
  <c r="D55" i="132"/>
  <c r="D52" i="132"/>
  <c r="D51" i="132"/>
  <c r="J62" i="132"/>
  <c r="U48" i="132"/>
  <c r="J61" i="132"/>
  <c r="U47" i="132"/>
  <c r="W47" i="132" s="1"/>
  <c r="J60" i="132"/>
  <c r="U46" i="132"/>
  <c r="W46" i="132"/>
  <c r="J59" i="132"/>
  <c r="U45" i="132" s="1"/>
  <c r="W45" i="132" s="1"/>
  <c r="AA42" i="132" s="1"/>
  <c r="J58" i="132"/>
  <c r="U44" i="132"/>
  <c r="W44" i="132" s="1"/>
  <c r="J57" i="132"/>
  <c r="U43" i="132"/>
  <c r="J56" i="132"/>
  <c r="U42" i="132" s="1"/>
  <c r="W42" i="132" s="1"/>
  <c r="J55" i="132"/>
  <c r="U41" i="132"/>
  <c r="W41" i="132" s="1"/>
  <c r="AA39" i="132" s="1"/>
  <c r="J54" i="132"/>
  <c r="U40" i="132"/>
  <c r="W40" i="132"/>
  <c r="J53" i="132"/>
  <c r="U39" i="132"/>
  <c r="W39" i="132"/>
  <c r="J52" i="132"/>
  <c r="U38" i="132" s="1"/>
  <c r="W38" i="132" s="1"/>
  <c r="J51" i="132"/>
  <c r="U37" i="132"/>
  <c r="W37" i="132" s="1"/>
  <c r="AA37" i="132" s="1"/>
  <c r="D53" i="132"/>
  <c r="D54" i="132"/>
  <c r="E62" i="132"/>
  <c r="E61" i="132"/>
  <c r="D21" i="132"/>
  <c r="E60" i="132"/>
  <c r="E59" i="132"/>
  <c r="D20" i="132"/>
  <c r="E58" i="132"/>
  <c r="E57" i="132"/>
  <c r="E56" i="132"/>
  <c r="E55" i="132"/>
  <c r="E54" i="132"/>
  <c r="E53" i="132"/>
  <c r="E52" i="132"/>
  <c r="E51" i="132"/>
  <c r="C51" i="132"/>
  <c r="C52" i="132"/>
  <c r="C53" i="132"/>
  <c r="C54" i="132"/>
  <c r="C55" i="132"/>
  <c r="C56" i="132"/>
  <c r="C57" i="132"/>
  <c r="C58" i="132"/>
  <c r="C59" i="132"/>
  <c r="C60" i="132"/>
  <c r="C61" i="132"/>
  <c r="C62" i="132"/>
  <c r="B52" i="132"/>
  <c r="B53" i="132"/>
  <c r="B54" i="132"/>
  <c r="B55" i="132"/>
  <c r="B56" i="132"/>
  <c r="B57" i="132"/>
  <c r="B58" i="132"/>
  <c r="B59" i="132"/>
  <c r="B60" i="132"/>
  <c r="B61" i="132"/>
  <c r="B62" i="132"/>
  <c r="B51" i="132"/>
  <c r="U17" i="132"/>
  <c r="U18" i="132"/>
  <c r="U19" i="132"/>
  <c r="T19" i="132" s="1"/>
  <c r="U20" i="132"/>
  <c r="U21" i="132"/>
  <c r="U22" i="132"/>
  <c r="T22" i="132" s="1"/>
  <c r="J46" i="132"/>
  <c r="U32" i="132"/>
  <c r="W32" i="132"/>
  <c r="J45" i="132"/>
  <c r="U31" i="132" s="1"/>
  <c r="W31" i="132" s="1"/>
  <c r="J44" i="132"/>
  <c r="U30" i="132" s="1"/>
  <c r="W30" i="132" s="1"/>
  <c r="AA25" i="132" s="1"/>
  <c r="E46" i="132"/>
  <c r="E45" i="132"/>
  <c r="E44" i="132"/>
  <c r="E38" i="132"/>
  <c r="E43" i="132"/>
  <c r="E42" i="132"/>
  <c r="E41" i="132"/>
  <c r="E37" i="132"/>
  <c r="C41" i="132"/>
  <c r="C42" i="132"/>
  <c r="C43" i="132"/>
  <c r="C44" i="132"/>
  <c r="C45" i="132"/>
  <c r="C46" i="132"/>
  <c r="B42" i="132"/>
  <c r="B43" i="132"/>
  <c r="B44" i="132"/>
  <c r="B45" i="132"/>
  <c r="B46" i="132"/>
  <c r="U12" i="132"/>
  <c r="U13" i="132"/>
  <c r="T13" i="132"/>
  <c r="U14" i="132"/>
  <c r="U15" i="132"/>
  <c r="U16" i="132"/>
  <c r="T16" i="132"/>
  <c r="U11" i="132"/>
  <c r="J43" i="132"/>
  <c r="U29" i="132"/>
  <c r="W29" i="132" s="1"/>
  <c r="AA27" i="132" s="1"/>
  <c r="J42" i="132"/>
  <c r="U28" i="132"/>
  <c r="W28" i="132" s="1"/>
  <c r="AA26" i="132" s="1"/>
  <c r="J41" i="132"/>
  <c r="U27" i="132"/>
  <c r="W27" i="132"/>
  <c r="C37" i="132"/>
  <c r="C38" i="132"/>
  <c r="C39" i="132"/>
  <c r="C40" i="132"/>
  <c r="C47" i="132"/>
  <c r="C48" i="132"/>
  <c r="C49" i="132"/>
  <c r="C50" i="132"/>
  <c r="B38" i="132"/>
  <c r="B39" i="132"/>
  <c r="B40" i="132"/>
  <c r="B41" i="132"/>
  <c r="B47" i="132"/>
  <c r="B48" i="132"/>
  <c r="B49" i="132"/>
  <c r="B50" i="132"/>
  <c r="C70" i="132"/>
  <c r="C71" i="132"/>
  <c r="C72" i="132"/>
  <c r="C73" i="132"/>
  <c r="C74" i="132"/>
  <c r="C75" i="132"/>
  <c r="C76" i="132"/>
  <c r="C77" i="132"/>
  <c r="C78" i="132"/>
  <c r="C79" i="132"/>
  <c r="C80" i="132"/>
  <c r="C81" i="132"/>
  <c r="C82" i="132"/>
  <c r="C83" i="132"/>
  <c r="C84" i="132"/>
  <c r="C85" i="132"/>
  <c r="C86" i="132"/>
  <c r="C87" i="132"/>
  <c r="C88" i="132"/>
  <c r="B71" i="132"/>
  <c r="B72" i="132"/>
  <c r="B73" i="132"/>
  <c r="B74" i="132"/>
  <c r="B75" i="132"/>
  <c r="B76" i="132"/>
  <c r="B77" i="132"/>
  <c r="B78" i="132"/>
  <c r="B79" i="132"/>
  <c r="B80" i="132"/>
  <c r="B81" i="132"/>
  <c r="B82" i="132"/>
  <c r="B83" i="132"/>
  <c r="B84" i="132"/>
  <c r="B85" i="132"/>
  <c r="B86" i="132"/>
  <c r="B87" i="132"/>
  <c r="B88" i="132"/>
  <c r="J29" i="134"/>
  <c r="AB25" i="132"/>
  <c r="J28" i="134"/>
  <c r="AB39" i="132" s="1"/>
  <c r="D118" i="132"/>
  <c r="D119" i="132"/>
  <c r="D120" i="132"/>
  <c r="D121" i="132"/>
  <c r="D122" i="132"/>
  <c r="D123" i="132"/>
  <c r="D124" i="132"/>
  <c r="C118" i="132"/>
  <c r="C119" i="132"/>
  <c r="C120" i="132"/>
  <c r="C121" i="132"/>
  <c r="C122" i="132"/>
  <c r="C123" i="132"/>
  <c r="C124" i="132"/>
  <c r="B120" i="132"/>
  <c r="B121" i="132"/>
  <c r="B122" i="132"/>
  <c r="B123" i="132"/>
  <c r="B124" i="132"/>
  <c r="L29" i="134"/>
  <c r="AB26" i="132" s="1"/>
  <c r="N33" i="134"/>
  <c r="I30" i="134"/>
  <c r="E111" i="132"/>
  <c r="I32" i="134"/>
  <c r="Y64" i="132" s="1"/>
  <c r="I31" i="134"/>
  <c r="I28" i="134"/>
  <c r="O32" i="134"/>
  <c r="Y68" i="132" s="1"/>
  <c r="M32" i="134"/>
  <c r="M33" i="134" s="1"/>
  <c r="L32" i="134"/>
  <c r="T32" i="134" s="1"/>
  <c r="K32" i="134"/>
  <c r="S32" i="134" s="1"/>
  <c r="N65" i="132" s="1"/>
  <c r="J32" i="134"/>
  <c r="R32" i="134" s="1"/>
  <c r="N64" i="132" s="1"/>
  <c r="O31" i="134"/>
  <c r="O33" i="134" s="1"/>
  <c r="L31" i="134"/>
  <c r="L33" i="134" s="1"/>
  <c r="K31" i="134"/>
  <c r="S31" i="134" s="1"/>
  <c r="N69" i="132" s="1"/>
  <c r="O30" i="134"/>
  <c r="E116" i="132" s="1"/>
  <c r="N30" i="134"/>
  <c r="M30" i="134"/>
  <c r="E114" i="132"/>
  <c r="L30" i="134"/>
  <c r="K30" i="134"/>
  <c r="E113" i="132"/>
  <c r="J30" i="134"/>
  <c r="E112" i="132" s="1"/>
  <c r="O29" i="134"/>
  <c r="AB24" i="132"/>
  <c r="N29" i="134"/>
  <c r="AB28" i="132" s="1"/>
  <c r="M29" i="134"/>
  <c r="AB23" i="132"/>
  <c r="K29" i="134"/>
  <c r="AB27" i="132" s="1"/>
  <c r="M28" i="134"/>
  <c r="AB37" i="132"/>
  <c r="N28" i="134"/>
  <c r="AB42" i="132" s="1"/>
  <c r="O28" i="134"/>
  <c r="K28" i="134"/>
  <c r="AB41" i="132"/>
  <c r="B70" i="132"/>
  <c r="D14" i="132"/>
  <c r="D11" i="132"/>
  <c r="J50" i="132"/>
  <c r="U36" i="132" s="1"/>
  <c r="J49" i="132"/>
  <c r="U35" i="132"/>
  <c r="T12" i="132" s="1"/>
  <c r="J48" i="132"/>
  <c r="U34" i="132" s="1"/>
  <c r="W34" i="132" s="1"/>
  <c r="J47" i="132"/>
  <c r="U33" i="132" s="1"/>
  <c r="W33" i="132" s="1"/>
  <c r="AA28" i="132" s="1"/>
  <c r="J40" i="132"/>
  <c r="U26" i="132"/>
  <c r="W26" i="132" s="1"/>
  <c r="J39" i="132"/>
  <c r="U25" i="132"/>
  <c r="W25" i="132"/>
  <c r="J38" i="132"/>
  <c r="U24" i="132"/>
  <c r="W24" i="132"/>
  <c r="J37" i="132"/>
  <c r="U23" i="132" s="1"/>
  <c r="E50" i="132"/>
  <c r="D50" i="132"/>
  <c r="D49" i="132"/>
  <c r="E49" i="132"/>
  <c r="D48" i="132"/>
  <c r="D47" i="132"/>
  <c r="E48" i="132"/>
  <c r="E47" i="132"/>
  <c r="E40" i="132"/>
  <c r="E39" i="132"/>
  <c r="D68" i="132"/>
  <c r="D39" i="132"/>
  <c r="D40" i="132"/>
  <c r="D38" i="132"/>
  <c r="D37" i="132"/>
  <c r="B63" i="132"/>
  <c r="C63" i="132"/>
  <c r="B68" i="132"/>
  <c r="C68" i="132"/>
  <c r="B37" i="132"/>
  <c r="D22" i="132"/>
  <c r="D19" i="132"/>
  <c r="D18" i="132"/>
  <c r="D17" i="132"/>
  <c r="D16" i="132"/>
  <c r="D13" i="132"/>
  <c r="E16" i="132"/>
  <c r="D15" i="132"/>
  <c r="E81" i="132"/>
  <c r="E80" i="132"/>
  <c r="E76" i="132"/>
  <c r="E75" i="132"/>
  <c r="E71" i="132"/>
  <c r="D12" i="132"/>
  <c r="E12" i="132"/>
  <c r="E13" i="132"/>
  <c r="E14" i="132"/>
  <c r="E15" i="132"/>
  <c r="E17" i="132"/>
  <c r="E18" i="132"/>
  <c r="E19" i="132"/>
  <c r="E20" i="132"/>
  <c r="E21" i="132"/>
  <c r="E22" i="132"/>
  <c r="E11" i="132"/>
  <c r="D99" i="132"/>
  <c r="D100" i="132"/>
  <c r="D101" i="132"/>
  <c r="D102" i="132"/>
  <c r="D103" i="132"/>
  <c r="D104" i="132"/>
  <c r="D105" i="132"/>
  <c r="D106" i="132"/>
  <c r="D107" i="132"/>
  <c r="D108" i="132"/>
  <c r="D109" i="132"/>
  <c r="D117" i="132"/>
  <c r="C99" i="132"/>
  <c r="C100" i="132"/>
  <c r="C101" i="132"/>
  <c r="C102" i="132"/>
  <c r="C103" i="132"/>
  <c r="C104" i="132"/>
  <c r="C105" i="132"/>
  <c r="C106" i="132"/>
  <c r="C107" i="132"/>
  <c r="C108" i="132"/>
  <c r="C109" i="132"/>
  <c r="C117" i="132"/>
  <c r="B118" i="132"/>
  <c r="B100" i="132"/>
  <c r="B101" i="132"/>
  <c r="B102" i="132"/>
  <c r="B103" i="132"/>
  <c r="B104" i="132"/>
  <c r="B105" i="132"/>
  <c r="B106" i="132"/>
  <c r="B107" i="132"/>
  <c r="B108" i="132"/>
  <c r="B109" i="132"/>
  <c r="B110" i="132"/>
  <c r="B117" i="132"/>
  <c r="B99" i="132"/>
  <c r="B12" i="132"/>
  <c r="C12" i="132"/>
  <c r="B13" i="132"/>
  <c r="C13" i="132"/>
  <c r="B14" i="132"/>
  <c r="C14" i="132"/>
  <c r="B15" i="132"/>
  <c r="C15" i="132"/>
  <c r="B16" i="132"/>
  <c r="C16" i="132"/>
  <c r="B17" i="132"/>
  <c r="C17" i="132"/>
  <c r="B18" i="132"/>
  <c r="C18" i="132"/>
  <c r="B19" i="132"/>
  <c r="C19" i="132"/>
  <c r="B20" i="132"/>
  <c r="C20" i="132"/>
  <c r="B21" i="132"/>
  <c r="C21" i="132"/>
  <c r="B22" i="132"/>
  <c r="C22" i="132"/>
  <c r="C11" i="132"/>
  <c r="B11" i="132"/>
  <c r="W32" i="134"/>
  <c r="N67" i="132" s="1"/>
  <c r="E123" i="132"/>
  <c r="Y67" i="132"/>
  <c r="Y70" i="132"/>
  <c r="U31" i="134"/>
  <c r="W48" i="132"/>
  <c r="T21" i="132"/>
  <c r="W43" i="132"/>
  <c r="T18" i="132"/>
  <c r="O67" i="132" l="1"/>
  <c r="X68" i="132"/>
  <c r="X70" i="132"/>
  <c r="O69" i="132"/>
  <c r="T11" i="132"/>
  <c r="W23" i="132"/>
  <c r="AA23" i="132" s="1"/>
  <c r="O64" i="132"/>
  <c r="X65" i="132"/>
  <c r="W36" i="132"/>
  <c r="T15" i="132"/>
  <c r="O65" i="132"/>
  <c r="X66" i="132"/>
  <c r="E124" i="132"/>
  <c r="E122" i="132"/>
  <c r="T20" i="132"/>
  <c r="AA41" i="132"/>
  <c r="W35" i="132"/>
  <c r="AA24" i="132" s="1"/>
  <c r="Y71" i="132"/>
  <c r="Q32" i="134"/>
  <c r="N63" i="132" s="1"/>
  <c r="I33" i="134"/>
  <c r="U33" i="134" s="1"/>
  <c r="T31" i="134"/>
  <c r="V31" i="134"/>
  <c r="T14" i="132"/>
  <c r="AA38" i="132"/>
  <c r="W31" i="134"/>
  <c r="N68" i="132" s="1"/>
  <c r="Q31" i="134"/>
  <c r="R31" i="134"/>
  <c r="Y65" i="132"/>
  <c r="U32" i="134"/>
  <c r="N66" i="132" s="1"/>
  <c r="T17" i="132"/>
  <c r="J33" i="134"/>
  <c r="V32" i="134"/>
  <c r="K33" i="134"/>
  <c r="Y66" i="132"/>
  <c r="W33" i="134" l="1"/>
  <c r="R33" i="134"/>
  <c r="E120" i="132"/>
  <c r="X64" i="132"/>
  <c r="O63" i="132"/>
  <c r="V33" i="134"/>
  <c r="E119" i="132"/>
  <c r="Q33" i="134"/>
  <c r="S33" i="134"/>
  <c r="E121" i="132"/>
  <c r="O66" i="132"/>
  <c r="X67" i="132"/>
  <c r="X71" i="132"/>
  <c r="O68" i="132"/>
  <c r="T33" i="134"/>
</calcChain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0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0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0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H7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<sst xmlns="http://schemas.openxmlformats.org/spreadsheetml/2006/main" count="962" uniqueCount="445">
  <si>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</si>
  <si>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</si>
  <si>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</si>
  <si>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</si>
  <si>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</si>
  <si>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</si>
  <si>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</si>
  <si>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</si>
  <si>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</si>
  <si>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</si>
  <si>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</si>
  <si>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</si>
  <si>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</si>
  <si>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</si>
  <si>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</si>
  <si>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</si>
  <si>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</si>
  <si>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</si>
  <si>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</si>
  <si>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</si>
  <si>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</si>
  <si>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</si>
  <si>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</si>
  <si>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</si>
  <si>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</si>
  <si>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</si>
  <si>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</si>
  <si>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</si>
  <si>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</si>
  <si>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</si>
  <si>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</si>
  <si>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</si>
  <si>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</si>
  <si>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* Define the commodities used in this workbook</t>
  </si>
  <si>
    <t>* Define the Processes used in this workbook</t>
  </si>
  <si>
    <t>Flexible layout of the column headers</t>
  </si>
  <si>
    <t>Input Commodity</t>
  </si>
  <si>
    <t>Output Commodity</t>
  </si>
  <si>
    <t>Efficiency</t>
  </si>
  <si>
    <t>Lifetime of Process</t>
  </si>
  <si>
    <t>Existing Installed Capacity</t>
  </si>
  <si>
    <t>Capacity to Activity Factor</t>
  </si>
  <si>
    <t>Annual Availability Factor</t>
  </si>
  <si>
    <t>Commodities</t>
  </si>
  <si>
    <t>Processes</t>
  </si>
  <si>
    <t>*Demand Commodity Name</t>
  </si>
  <si>
    <t>Demand Value</t>
  </si>
  <si>
    <t>*TechDesc</t>
  </si>
  <si>
    <t>*Commodity Set Membership</t>
  </si>
  <si>
    <t>*Process Set Membership</t>
  </si>
  <si>
    <t>*Technology Name</t>
  </si>
  <si>
    <t>Sense of the Balance EQN.</t>
  </si>
  <si>
    <t>Timeslice Level</t>
  </si>
  <si>
    <t>* Characterize processes</t>
  </si>
  <si>
    <t>Primary Commodity Group</t>
  </si>
  <si>
    <t>TimeSlice level of Process Activity</t>
  </si>
  <si>
    <t>Fixed layout table</t>
  </si>
  <si>
    <t>Typical structure used for fossil mining, import/export, renewable resources availability, power plants, industry, generic process and end-use devices</t>
  </si>
  <si>
    <t>Mm2</t>
  </si>
  <si>
    <t>IPP</t>
  </si>
  <si>
    <t>Demand for pulp and paper</t>
  </si>
  <si>
    <t>kt</t>
  </si>
  <si>
    <t>NRG</t>
  </si>
  <si>
    <t>RESNGA</t>
  </si>
  <si>
    <t>NGA RES</t>
  </si>
  <si>
    <t>PJ</t>
  </si>
  <si>
    <t>RESWPE</t>
  </si>
  <si>
    <t>Wood Pellets RES</t>
  </si>
  <si>
    <t>RESELCH</t>
  </si>
  <si>
    <t>Heating Electricity RES</t>
  </si>
  <si>
    <t>DAYNITE</t>
  </si>
  <si>
    <t>ELC</t>
  </si>
  <si>
    <t>RESDH</t>
  </si>
  <si>
    <t>District Heat RES</t>
  </si>
  <si>
    <t>COMELCH</t>
  </si>
  <si>
    <t>Heating Electricity COM</t>
  </si>
  <si>
    <t>COMHX</t>
  </si>
  <si>
    <t>Commercial heat from heat exch. for commercial buildings</t>
  </si>
  <si>
    <t>COMDH</t>
  </si>
  <si>
    <t>District Heat COM</t>
  </si>
  <si>
    <t>COMHB</t>
  </si>
  <si>
    <t>Commercial heat from boilers</t>
  </si>
  <si>
    <t>COMC</t>
  </si>
  <si>
    <t>Commercial cold</t>
  </si>
  <si>
    <t>INDELC</t>
  </si>
  <si>
    <t>ENV</t>
  </si>
  <si>
    <t>RESCO2</t>
  </si>
  <si>
    <t>CO2 Residential</t>
  </si>
  <si>
    <t>COMCO2</t>
  </si>
  <si>
    <t>CO2 Commercial</t>
  </si>
  <si>
    <t>INDCO2</t>
  </si>
  <si>
    <t>DEM</t>
  </si>
  <si>
    <t>DMD</t>
  </si>
  <si>
    <t>RHD</t>
  </si>
  <si>
    <t>RCD</t>
  </si>
  <si>
    <t>PRE</t>
  </si>
  <si>
    <t>MW</t>
  </si>
  <si>
    <t>IPPT</t>
  </si>
  <si>
    <t>Industry Pulp and Paper Technology</t>
  </si>
  <si>
    <t>FT-RESWPE</t>
  </si>
  <si>
    <t>Fuel Technology Wood Pellets RES</t>
  </si>
  <si>
    <t>FT-RESELCH</t>
  </si>
  <si>
    <t>Fuel Technology for Heating Electricity RES</t>
  </si>
  <si>
    <t>FT-RESHE</t>
  </si>
  <si>
    <t>Fuel Technology District Heat RES</t>
  </si>
  <si>
    <t>FT-COMELCH</t>
  </si>
  <si>
    <t>Fuel Technology for Heating Electricity COM</t>
  </si>
  <si>
    <t>FT-COMHE</t>
  </si>
  <si>
    <t>Fuel Technology District Heat COM</t>
  </si>
  <si>
    <t>FT-INDELC</t>
  </si>
  <si>
    <t>Fuel Technology for Electricity IND</t>
  </si>
  <si>
    <t>YEAR</t>
  </si>
  <si>
    <t>WPE</t>
  </si>
  <si>
    <t>ELCC</t>
  </si>
  <si>
    <t>*CommDesc</t>
  </si>
  <si>
    <t>*Unit</t>
  </si>
  <si>
    <t>Typical structure used to specify base-year demand levels</t>
  </si>
  <si>
    <t>CURR</t>
  </si>
  <si>
    <t>PRC_CAPACT</t>
  </si>
  <si>
    <t>NCAP_AF~FX</t>
  </si>
  <si>
    <t>NCAP_AFA</t>
  </si>
  <si>
    <t>NCAP_TLIFE</t>
  </si>
  <si>
    <t>PRC_RESID</t>
  </si>
  <si>
    <t>Availabity/Utilization Factor</t>
  </si>
  <si>
    <t>COM_PROJ</t>
  </si>
  <si>
    <t>*Units</t>
  </si>
  <si>
    <t>HET</t>
  </si>
  <si>
    <t>Residential heating Demand - Detached</t>
  </si>
  <si>
    <t>Residential cooling Demand - Detached</t>
  </si>
  <si>
    <t>Residential heating Demand - Multistorey</t>
  </si>
  <si>
    <t>Residential cooling Demand - Multistorey</t>
  </si>
  <si>
    <t>RHM</t>
  </si>
  <si>
    <t>RCM</t>
  </si>
  <si>
    <t>CHH</t>
  </si>
  <si>
    <t>CCH</t>
  </si>
  <si>
    <t>Commercial heating Demand - Hotels, Cafes, Restaurants</t>
  </si>
  <si>
    <t>Commercial cooling Demand - Hotels, Cafes, Restaurants</t>
  </si>
  <si>
    <t>Commercial heating Demand Health and Education</t>
  </si>
  <si>
    <t>CHR</t>
  </si>
  <si>
    <t>CCR</t>
  </si>
  <si>
    <t>Commercial cooling Demand Health and Education</t>
  </si>
  <si>
    <t>RED</t>
  </si>
  <si>
    <t>Residential electricity Demand - Detached</t>
  </si>
  <si>
    <t>Residential electricity Demand - Multistorey</t>
  </si>
  <si>
    <t>IGL</t>
  </si>
  <si>
    <t>Demand for glass</t>
  </si>
  <si>
    <t>RESELCA</t>
  </si>
  <si>
    <t>COMELCA</t>
  </si>
  <si>
    <t>CER</t>
  </si>
  <si>
    <t>Commercial electricity Demand - Hotels, Cafes, Restaurants</t>
  </si>
  <si>
    <t>Commercial electricity Demand Health and Education</t>
  </si>
  <si>
    <t>CEH</t>
  </si>
  <si>
    <t>RESHDBX</t>
  </si>
  <si>
    <t>RESHMBX</t>
  </si>
  <si>
    <t>Residential heat from heat exch. for Detached buildings</t>
  </si>
  <si>
    <t>Residential heat from heat exch. for Multistorey buildings</t>
  </si>
  <si>
    <t>RESHBDB</t>
  </si>
  <si>
    <t>RESHBMB</t>
  </si>
  <si>
    <t>Residential heat from boilers Detached buildings</t>
  </si>
  <si>
    <t>Residential heat from boilers Multistorey buildings</t>
  </si>
  <si>
    <t>RESCDB</t>
  </si>
  <si>
    <t>Residential cold Detached buildings</t>
  </si>
  <si>
    <t>Residential cold Multistorey buildings</t>
  </si>
  <si>
    <t>Detached building heating Demand Technology</t>
  </si>
  <si>
    <t>Detached building cooling Demand Technology</t>
  </si>
  <si>
    <t>Detached building electricity Demand Technology</t>
  </si>
  <si>
    <t>Multistorey building heating Demand Technology</t>
  </si>
  <si>
    <t>Multistorey building cooling Demand Technology</t>
  </si>
  <si>
    <t>Multistorey building electricity Demand Technology</t>
  </si>
  <si>
    <t>RHDDB</t>
  </si>
  <si>
    <t>RCDDB</t>
  </si>
  <si>
    <t>REDDB</t>
  </si>
  <si>
    <t>RHDMB</t>
  </si>
  <si>
    <t>RCDMB</t>
  </si>
  <si>
    <t>REDMB</t>
  </si>
  <si>
    <t>CHDRB</t>
  </si>
  <si>
    <t>CCDRB</t>
  </si>
  <si>
    <t>CEDRB</t>
  </si>
  <si>
    <t>CHDHB</t>
  </si>
  <si>
    <t>CCDHB</t>
  </si>
  <si>
    <t>CEDHB</t>
  </si>
  <si>
    <t>Fuel Technology for Appliacnes Electricity RES</t>
  </si>
  <si>
    <t>FT-RESELCA</t>
  </si>
  <si>
    <t>FT-COMELCA</t>
  </si>
  <si>
    <t>Fuel Technology for Appliances Electricity COM</t>
  </si>
  <si>
    <t>IGLT</t>
  </si>
  <si>
    <t>Industry Glass Technology</t>
  </si>
  <si>
    <t>RHTDBWPEBE1</t>
  </si>
  <si>
    <t>RHTMBWPEBE1</t>
  </si>
  <si>
    <t>Residential heating technology multistorey buildings  - wood - existing 1</t>
  </si>
  <si>
    <t>Residential heating technology detached buildings - wood - existing 1</t>
  </si>
  <si>
    <t>RHTDBLCHXE2</t>
  </si>
  <si>
    <t>RHTMBLCHXE2</t>
  </si>
  <si>
    <t>Residential heating technology detached buildings- heat pump - existing 2</t>
  </si>
  <si>
    <t>Residential heating technology multistorey buildings- heat pump - existing 2</t>
  </si>
  <si>
    <t>Residential heating technology detached buildings-district heat-existing 1</t>
  </si>
  <si>
    <t>Residential heating technology multistorey buildings-district heat-existing 1</t>
  </si>
  <si>
    <t>RHTDBDHE1</t>
  </si>
  <si>
    <t>RHTMBDHE1</t>
  </si>
  <si>
    <t>RESCMB</t>
  </si>
  <si>
    <t>REM</t>
  </si>
  <si>
    <t>Commercial heating demand technology Hotels, Cafes, Restaurants buildings</t>
  </si>
  <si>
    <t>Commercial cooling demand technology Hotels, Cafes, Restaurants buildings</t>
  </si>
  <si>
    <t>Commercial electricity demand technology Hotels, Cafes, Restaurants buildings</t>
  </si>
  <si>
    <t>Commercial heating demand technology Health, Education buildings</t>
  </si>
  <si>
    <t>Commercial cooling demand technology Health, Education buildings</t>
  </si>
  <si>
    <t>Commercial electricity demand technology Health, Education buildings</t>
  </si>
  <si>
    <t>RCTDBAC</t>
  </si>
  <si>
    <t>RCTMBAC</t>
  </si>
  <si>
    <t>Residential cooling technology detached buildings- AC</t>
  </si>
  <si>
    <t>Residential cooling technology multistorey buildings- AC</t>
  </si>
  <si>
    <t>CCTRBAC</t>
  </si>
  <si>
    <t>CCTHBAC</t>
  </si>
  <si>
    <t>FX</t>
  </si>
  <si>
    <t>RESHSDB</t>
  </si>
  <si>
    <t>Residential Heat Saving Detached Buildings</t>
  </si>
  <si>
    <t>Residential Heat Saving Multistorey Buildings</t>
  </si>
  <si>
    <t>RESHSMB</t>
  </si>
  <si>
    <t>~COMEMI</t>
  </si>
  <si>
    <t>FT-RESNGA</t>
  </si>
  <si>
    <t>Fuel Technology Natural Gas RES</t>
  </si>
  <si>
    <t>NGA</t>
  </si>
  <si>
    <t>0000</t>
  </si>
  <si>
    <t>3270A</t>
  </si>
  <si>
    <t>The Shire</t>
  </si>
  <si>
    <t>2012</t>
  </si>
  <si>
    <t>Total all products</t>
  </si>
  <si>
    <t>Coal</t>
  </si>
  <si>
    <t>Crude oil</t>
  </si>
  <si>
    <t>Aviation fuel</t>
  </si>
  <si>
    <t>Gasoline + Ethanol</t>
  </si>
  <si>
    <t>Diesel + Biodiesel</t>
  </si>
  <si>
    <t>Fuel Oil</t>
  </si>
  <si>
    <t>Gas</t>
  </si>
  <si>
    <t>Hydro power</t>
  </si>
  <si>
    <t>Wind power</t>
  </si>
  <si>
    <t>Solar thermal</t>
  </si>
  <si>
    <t>Solar PV</t>
  </si>
  <si>
    <t>Biomass</t>
  </si>
  <si>
    <t>Waste</t>
  </si>
  <si>
    <t>Geo-thermal</t>
  </si>
  <si>
    <t>Derived heat</t>
  </si>
  <si>
    <t>Electricity</t>
  </si>
  <si>
    <t>+</t>
  </si>
  <si>
    <t>B_101700</t>
  </si>
  <si>
    <t>Industry</t>
  </si>
  <si>
    <t>B_101800</t>
  </si>
  <si>
    <t>Iron &amp; steel industry</t>
  </si>
  <si>
    <t>B_101805</t>
  </si>
  <si>
    <t>Chemical and Petrochemical industry</t>
  </si>
  <si>
    <t>B_101815</t>
  </si>
  <si>
    <t>Non-metallic Minerals (Glass, pottery &amp; building mat. Industry)</t>
  </si>
  <si>
    <t>B_101820</t>
  </si>
  <si>
    <t>Transport Equipment</t>
  </si>
  <si>
    <t>B_101846</t>
  </si>
  <si>
    <t>Machinery</t>
  </si>
  <si>
    <t>B_101847</t>
  </si>
  <si>
    <t>Mining and Quarrying</t>
  </si>
  <si>
    <t>B_101825</t>
  </si>
  <si>
    <t>Food and Tabasco</t>
  </si>
  <si>
    <t>B_101830</t>
  </si>
  <si>
    <t>Paper, Pulp and Print</t>
  </si>
  <si>
    <t>B_101840</t>
  </si>
  <si>
    <t>Wood and Wood Products</t>
  </si>
  <si>
    <t>B_101851</t>
  </si>
  <si>
    <t>Construction</t>
  </si>
  <si>
    <t>B_101852</t>
  </si>
  <si>
    <t>Textile and Leather</t>
  </si>
  <si>
    <t>B_101835</t>
  </si>
  <si>
    <t>Non-specified (Industry)</t>
  </si>
  <si>
    <t>B_101853</t>
  </si>
  <si>
    <t>Other Sectors</t>
  </si>
  <si>
    <t>B_102000</t>
  </si>
  <si>
    <t>Services</t>
  </si>
  <si>
    <t>B_102035</t>
  </si>
  <si>
    <t>Residential</t>
  </si>
  <si>
    <t>B_102010</t>
  </si>
  <si>
    <t>Agriculture / Forestry</t>
  </si>
  <si>
    <t>B_102030</t>
  </si>
  <si>
    <t>Fishing</t>
  </si>
  <si>
    <t>B_102020</t>
  </si>
  <si>
    <t>Non-specified (Other)</t>
  </si>
  <si>
    <t>B_102040</t>
  </si>
  <si>
    <t>B_102200</t>
  </si>
  <si>
    <t>Statistical differences</t>
  </si>
  <si>
    <t>Final energy consumption</t>
  </si>
  <si>
    <t xml:space="preserve">Other </t>
  </si>
  <si>
    <t>Oil</t>
  </si>
  <si>
    <t>Natural gas</t>
  </si>
  <si>
    <t>DH</t>
  </si>
  <si>
    <t>Pulp and paper</t>
  </si>
  <si>
    <t>Glass</t>
  </si>
  <si>
    <t>Other industry</t>
  </si>
  <si>
    <t>RESSOL</t>
  </si>
  <si>
    <t>Solar Thermal RES</t>
  </si>
  <si>
    <t>COMNGA</t>
  </si>
  <si>
    <t>NGA COM</t>
  </si>
  <si>
    <t>COMWPE</t>
  </si>
  <si>
    <t>Wood Pellets COM</t>
  </si>
  <si>
    <t>OSCOA</t>
  </si>
  <si>
    <t>OSNGA</t>
  </si>
  <si>
    <t>OSWPE</t>
  </si>
  <si>
    <t>OSDH</t>
  </si>
  <si>
    <t>Other sectors coal</t>
  </si>
  <si>
    <t>Other sectors NGA</t>
  </si>
  <si>
    <t>Other sectors wood pellets</t>
  </si>
  <si>
    <t>Other sectors district heating</t>
  </si>
  <si>
    <t>Other sectors electricity</t>
  </si>
  <si>
    <t>INDCOA</t>
  </si>
  <si>
    <t>INDNGA</t>
  </si>
  <si>
    <t>INDWPE</t>
  </si>
  <si>
    <t>INDDH</t>
  </si>
  <si>
    <t>IOCOA</t>
  </si>
  <si>
    <t>IOOIL</t>
  </si>
  <si>
    <t>IONGA</t>
  </si>
  <si>
    <t>IOWPE</t>
  </si>
  <si>
    <t>IODH</t>
  </si>
  <si>
    <t>IOELC</t>
  </si>
  <si>
    <t>IND other demand for coal</t>
  </si>
  <si>
    <t>IND other demand for oil</t>
  </si>
  <si>
    <t>IND other demand for nat. Gas</t>
  </si>
  <si>
    <t>IND other demand for wood wood pellets</t>
  </si>
  <si>
    <t>IND other demand for district heating</t>
  </si>
  <si>
    <t>IND other demand for electricity</t>
  </si>
  <si>
    <t>FT-RESDSL</t>
  </si>
  <si>
    <t>RESDSL</t>
  </si>
  <si>
    <t>Diesel RES</t>
  </si>
  <si>
    <t>FT-RESSOL</t>
  </si>
  <si>
    <t>Fuel Technology Diesel RES</t>
  </si>
  <si>
    <t>Fuel Technology Solar RES</t>
  </si>
  <si>
    <t>COMDSL</t>
  </si>
  <si>
    <t>Diesel COM</t>
  </si>
  <si>
    <t>FT-COMNGA</t>
  </si>
  <si>
    <t>Fuel Technology Natural Gas COM</t>
  </si>
  <si>
    <t>FT-COMWPE</t>
  </si>
  <si>
    <t>Fuel Technology Wood Pellets COM</t>
  </si>
  <si>
    <t>FT-COMDSL</t>
  </si>
  <si>
    <t>Fuel Technology Diesel COM</t>
  </si>
  <si>
    <t>INDDSL</t>
  </si>
  <si>
    <t>Other sectors diesel</t>
  </si>
  <si>
    <t>OSDSL</t>
  </si>
  <si>
    <t>FT-INDHE</t>
  </si>
  <si>
    <t>Fuel Technology District Heat IND</t>
  </si>
  <si>
    <t>FT-INDNGA</t>
  </si>
  <si>
    <t>Fuel Technology Natural Gas IND</t>
  </si>
  <si>
    <t>FT-INDWPE</t>
  </si>
  <si>
    <t>Fuel Technology Wood Pellets IND</t>
  </si>
  <si>
    <t>FT-INDDSL</t>
  </si>
  <si>
    <t>Fuel Technology Diesel IND</t>
  </si>
  <si>
    <t>FT-INDCOA</t>
  </si>
  <si>
    <t>Fuel Technology for Coal IND</t>
  </si>
  <si>
    <t>DSL</t>
  </si>
  <si>
    <t>SOL</t>
  </si>
  <si>
    <t>COA</t>
  </si>
  <si>
    <t>OSELC</t>
  </si>
  <si>
    <t>ACT</t>
  </si>
  <si>
    <t>CONS</t>
  </si>
  <si>
    <t>Residential heating technology oil boiler - existing 1</t>
  </si>
  <si>
    <t>Residential heating technology solar heating - existing 1</t>
  </si>
  <si>
    <t>Residential heating technology natural gas boiler- heat pump - existing 1</t>
  </si>
  <si>
    <t>Diesel</t>
  </si>
  <si>
    <t>Solar</t>
  </si>
  <si>
    <t>Energy Balance</t>
  </si>
  <si>
    <t>RHTDBDSLBE1</t>
  </si>
  <si>
    <t>RHTDBSOLHE1</t>
  </si>
  <si>
    <t>RHTDBNGABE1</t>
  </si>
  <si>
    <t>RHTMBDSLBE1</t>
  </si>
  <si>
    <t>RHTMBSOLHE1</t>
  </si>
  <si>
    <t>RHTMBNGABE1</t>
  </si>
  <si>
    <t>DB</t>
  </si>
  <si>
    <t>MB</t>
  </si>
  <si>
    <t>Db</t>
  </si>
  <si>
    <t>CHTRBWPEBE1</t>
  </si>
  <si>
    <t>CHTRBLCHXE2</t>
  </si>
  <si>
    <t>CHTRBDSLBE1</t>
  </si>
  <si>
    <t>CHTRBNGABE1</t>
  </si>
  <si>
    <t>CHTRBDHE1</t>
  </si>
  <si>
    <t>CHTHBWPEBE1</t>
  </si>
  <si>
    <t>CHTHBLCHXE2</t>
  </si>
  <si>
    <t>CHTHBDSLBE1</t>
  </si>
  <si>
    <t>CHTHBNGABE1</t>
  </si>
  <si>
    <t>CHTHBDHE1</t>
  </si>
  <si>
    <t>Commerical heating technology oil boiler - existing 1</t>
  </si>
  <si>
    <t>Commerical heating technology natural gas boiler- heat pump - existing 1</t>
  </si>
  <si>
    <t>Commerical heating technology Restaurants buildings - wood - existing 1</t>
  </si>
  <si>
    <t>Commerical heating technology Restaurants buildings- heat pump - existing 2</t>
  </si>
  <si>
    <t>Commerical heating technology Restaurants buildings-district heat-existing 1</t>
  </si>
  <si>
    <t>Commerical cooling technology Restaurants buildings- AC</t>
  </si>
  <si>
    <t>Commerical heating technology health buildings  - wood - existing 1</t>
  </si>
  <si>
    <t>Commerical heating technology health buildings- heat pump - existing 2</t>
  </si>
  <si>
    <t>Commerical heating technology health buildings-district heat-existing 1</t>
  </si>
  <si>
    <t>Commerical cooling technology health buildings- AC</t>
  </si>
  <si>
    <t>Restaurants</t>
  </si>
  <si>
    <t>Health</t>
  </si>
  <si>
    <t>OSHET</t>
  </si>
  <si>
    <t>OSCOAD</t>
  </si>
  <si>
    <t>OSDSLD</t>
  </si>
  <si>
    <t>OSNGAD</t>
  </si>
  <si>
    <t>OSWPED</t>
  </si>
  <si>
    <t>OSHETD</t>
  </si>
  <si>
    <t>OSELCD</t>
  </si>
  <si>
    <t>Other sectors demand for coal</t>
  </si>
  <si>
    <t>Other sectors demand for diesel</t>
  </si>
  <si>
    <t>Other sectors demand for nat. Gas</t>
  </si>
  <si>
    <t>Other sectors demand for wood pellets</t>
  </si>
  <si>
    <t>Other sectors demand for DH</t>
  </si>
  <si>
    <t>Other sectors demand for electricity</t>
  </si>
  <si>
    <t>Other sectors demand for natural gas</t>
  </si>
  <si>
    <t>Other sectors demand for district heating</t>
  </si>
  <si>
    <t>IOSCOA</t>
  </si>
  <si>
    <t>IOSDSL</t>
  </si>
  <si>
    <t>IOSNGA</t>
  </si>
  <si>
    <t>IOSWPE</t>
  </si>
  <si>
    <t>IOSHET</t>
  </si>
  <si>
    <t>IOSELC</t>
  </si>
  <si>
    <t>Industry Other sectors demand for coal</t>
  </si>
  <si>
    <t>Industry Other sectors demand for diesel</t>
  </si>
  <si>
    <t>Industry Other sectors demand for natural gas</t>
  </si>
  <si>
    <t>Industry Other sectors demand for wood pellets</t>
  </si>
  <si>
    <t>Industry Other sectors demand for district heating</t>
  </si>
  <si>
    <t>Industry Other sectors demand for electricity</t>
  </si>
  <si>
    <t>IGLDT</t>
  </si>
  <si>
    <t>IPPDT</t>
  </si>
  <si>
    <t>Industry glass demand technology</t>
  </si>
  <si>
    <t>Industry pulp and paper demand technology</t>
  </si>
  <si>
    <t>Industry Other sectors coal</t>
  </si>
  <si>
    <t>Industry Other sectors diesel</t>
  </si>
  <si>
    <t>Industry Other sectors NGA</t>
  </si>
  <si>
    <t>Industry Other sectors wood pellets</t>
  </si>
  <si>
    <t>Industry Other sectors district heating</t>
  </si>
  <si>
    <t>Industry Other sectors electricity</t>
  </si>
  <si>
    <t>OSELEC</t>
  </si>
  <si>
    <t>INDGL</t>
  </si>
  <si>
    <t>INDPP</t>
  </si>
  <si>
    <t>Industry glass</t>
  </si>
  <si>
    <t>Industry pulp and paper</t>
  </si>
  <si>
    <t>Demand</t>
  </si>
  <si>
    <t>FLO_SHAR~LO</t>
  </si>
  <si>
    <t>FLO_SHAR~UP</t>
  </si>
  <si>
    <t>kt/PJ</t>
  </si>
  <si>
    <t>Appliances Electricity COM</t>
  </si>
  <si>
    <t>Appliances Electricity RES</t>
  </si>
  <si>
    <t>CO2 Industry</t>
  </si>
  <si>
    <t>PJa</t>
  </si>
  <si>
    <t>* Values associate with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</si>
</sst>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0.0;\-0.0;0"/>
    <numFmt numFmtId="185" formatCode="#,##0;\-#,##0;&quot;&quot;"/>
    <numFmt numFmtId="187" formatCode="#,##0.00;\-#,##0.00;&quot;&quot;"/>
    <numFmt numFmtId="191" formatCode="0.0000"/>
  </numFmts>
  <fonts count="30" x14ac:knownFonts="1"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8"/>
      <color indexed="81"/>
      <name val="Tahoma"/>
      <family val="2"/>
    </font>
    <font>
      <sz val="10"/>
      <name val="Calibri"/>
      <family val="2"/>
    </font>
    <font>
      <sz val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6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color theme="3"/>
      <name val="Arial"/>
      <family val="2"/>
    </font>
    <font>
      <b/>
      <sz val="20"/>
      <color theme="2" tint="-9.9978637043366805E-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 applyFill="1" applyBorder="1" applyAlignment="1">
      <alignment horizontal="left" wrapText="1"/>
    </xf>
    <xf numFmtId="0" fontId="7" fillId="0" borderId="0" xfId="0" applyFont="1"/>
    <xf numFmtId="0" fontId="7" fillId="0" borderId="0" xfId="0" applyFont="1" applyBorder="1"/>
    <xf numFmtId="0" fontId="0" fillId="0" borderId="0" xfId="0" applyFill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>
      <alignment horizontal="right"/>
    </xf>
    <xf numFmtId="0" fontId="10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13" fillId="0" borderId="0" xfId="0" applyFont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16" fillId="0" borderId="0" xfId="0" applyFont="1"/>
    <xf numFmtId="0" fontId="3" fillId="4" borderId="2" xfId="0" applyFont="1" applyFill="1" applyBorder="1"/>
    <xf numFmtId="0" fontId="5" fillId="3" borderId="0" xfId="0" applyFont="1" applyFill="1"/>
    <xf numFmtId="0" fontId="5" fillId="5" borderId="3" xfId="1" applyFont="1" applyFill="1" applyBorder="1" applyAlignment="1">
      <alignment horizontal="left" wrapText="1"/>
    </xf>
    <xf numFmtId="0" fontId="5" fillId="5" borderId="4" xfId="1" applyFont="1" applyFill="1" applyBorder="1" applyAlignment="1">
      <alignment horizontal="left" wrapText="1"/>
    </xf>
    <xf numFmtId="0" fontId="8" fillId="2" borderId="0" xfId="0" applyFont="1" applyFill="1"/>
    <xf numFmtId="0" fontId="5" fillId="5" borderId="4" xfId="1" applyFont="1" applyFill="1" applyBorder="1" applyAlignment="1">
      <alignment horizontal="center" wrapText="1"/>
    </xf>
    <xf numFmtId="0" fontId="3" fillId="4" borderId="1" xfId="0" applyFont="1" applyFill="1" applyBorder="1" applyAlignment="1">
      <alignment vertical="center"/>
    </xf>
    <xf numFmtId="0" fontId="7" fillId="0" borderId="0" xfId="0" applyFont="1" applyFill="1"/>
    <xf numFmtId="0" fontId="28" fillId="0" borderId="0" xfId="3" applyFont="1"/>
    <xf numFmtId="0" fontId="5" fillId="0" borderId="0" xfId="4"/>
    <xf numFmtId="0" fontId="5" fillId="0" borderId="0" xfId="4" applyFill="1"/>
    <xf numFmtId="0" fontId="5" fillId="0" borderId="0" xfId="4" applyFill="1" applyBorder="1" applyAlignment="1">
      <alignment horizontal="right"/>
    </xf>
    <xf numFmtId="0" fontId="7" fillId="0" borderId="0" xfId="4" applyFont="1" applyFill="1" applyAlignment="1">
      <alignment horizontal="left"/>
    </xf>
    <xf numFmtId="0" fontId="5" fillId="0" borderId="0" xfId="4" applyFill="1" applyBorder="1" applyAlignment="1">
      <alignment horizontal="left"/>
    </xf>
    <xf numFmtId="0" fontId="8" fillId="0" borderId="0" xfId="4" applyFont="1" applyFill="1" applyBorder="1" applyAlignment="1">
      <alignment horizontal="right"/>
    </xf>
    <xf numFmtId="0" fontId="29" fillId="0" borderId="0" xfId="3" applyFont="1"/>
    <xf numFmtId="0" fontId="3" fillId="4" borderId="2" xfId="4" applyFont="1" applyFill="1" applyBorder="1" applyAlignment="1">
      <alignment horizontal="center" vertical="center" wrapText="1"/>
    </xf>
    <xf numFmtId="0" fontId="3" fillId="4" borderId="2" xfId="4" applyFont="1" applyFill="1" applyBorder="1" applyAlignment="1">
      <alignment vertical="center"/>
    </xf>
    <xf numFmtId="0" fontId="3" fillId="4" borderId="2" xfId="1" applyFont="1" applyFill="1" applyBorder="1" applyAlignment="1">
      <alignment vertical="center"/>
    </xf>
    <xf numFmtId="0" fontId="5" fillId="3" borderId="0" xfId="0" applyFont="1" applyFill="1" applyBorder="1"/>
    <xf numFmtId="0" fontId="5" fillId="0" borderId="0" xfId="0" applyFont="1" applyFill="1"/>
    <xf numFmtId="0" fontId="5" fillId="0" borderId="0" xfId="1" applyFont="1" applyFill="1" applyBorder="1" applyAlignment="1">
      <alignment horizontal="center" wrapText="1"/>
    </xf>
    <xf numFmtId="0" fontId="5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7" fillId="0" borderId="0" xfId="4" applyFont="1" applyFill="1" applyBorder="1" applyAlignment="1">
      <alignment horizontal="left"/>
    </xf>
    <xf numFmtId="0" fontId="5" fillId="0" borderId="0" xfId="4" applyFill="1" applyBorder="1"/>
    <xf numFmtId="0" fontId="3" fillId="0" borderId="0" xfId="4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4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0" fillId="3" borderId="1" xfId="0" applyFill="1" applyBorder="1"/>
    <xf numFmtId="0" fontId="5" fillId="0" borderId="0" xfId="5"/>
    <xf numFmtId="1" fontId="18" fillId="0" borderId="0" xfId="5" applyNumberFormat="1" applyFont="1" applyFill="1" applyBorder="1" applyAlignment="1">
      <alignment horizontal="right"/>
    </xf>
    <xf numFmtId="0" fontId="18" fillId="0" borderId="0" xfId="5" applyFont="1" applyFill="1" applyBorder="1" applyAlignment="1">
      <alignment horizontal="right" wrapText="1"/>
    </xf>
    <xf numFmtId="184" fontId="18" fillId="0" borderId="0" xfId="5" applyNumberFormat="1" applyFont="1" applyFill="1" applyBorder="1"/>
    <xf numFmtId="0" fontId="20" fillId="6" borderId="5" xfId="2" applyFont="1" applyFill="1" applyBorder="1"/>
    <xf numFmtId="0" fontId="21" fillId="6" borderId="5" xfId="2" applyFont="1" applyFill="1" applyBorder="1" applyAlignment="1">
      <alignment horizontal="center"/>
    </xf>
    <xf numFmtId="0" fontId="22" fillId="6" borderId="5" xfId="2" applyFont="1" applyFill="1" applyBorder="1" applyAlignment="1">
      <alignment horizontal="center"/>
    </xf>
    <xf numFmtId="0" fontId="20" fillId="6" borderId="5" xfId="2" applyFont="1" applyFill="1" applyBorder="1" applyAlignment="1">
      <alignment horizontal="center"/>
    </xf>
    <xf numFmtId="0" fontId="23" fillId="6" borderId="2" xfId="2" applyFont="1" applyFill="1" applyBorder="1" applyAlignment="1">
      <alignment horizontal="centerContinuous" vertical="center"/>
    </xf>
    <xf numFmtId="0" fontId="23" fillId="6" borderId="2" xfId="2" applyFont="1" applyFill="1" applyBorder="1" applyAlignment="1">
      <alignment horizontal="center" vertical="center"/>
    </xf>
    <xf numFmtId="0" fontId="23" fillId="6" borderId="2" xfId="2" quotePrefix="1" applyFont="1" applyFill="1" applyBorder="1" applyAlignment="1">
      <alignment horizontal="center" vertical="center"/>
    </xf>
    <xf numFmtId="0" fontId="21" fillId="6" borderId="2" xfId="2" applyFont="1" applyFill="1" applyBorder="1" applyAlignment="1">
      <alignment horizontal="center" vertical="center"/>
    </xf>
    <xf numFmtId="0" fontId="21" fillId="9" borderId="6" xfId="2" applyFont="1" applyFill="1" applyBorder="1" applyAlignment="1">
      <alignment horizontal="center" vertical="center" wrapText="1"/>
    </xf>
    <xf numFmtId="0" fontId="21" fillId="7" borderId="6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 wrapText="1"/>
    </xf>
    <xf numFmtId="0" fontId="21" fillId="7" borderId="7" xfId="2" applyFont="1" applyFill="1" applyBorder="1" applyAlignment="1">
      <alignment horizontal="center" vertical="center" wrapText="1"/>
    </xf>
    <xf numFmtId="0" fontId="20" fillId="6" borderId="1" xfId="2" applyFont="1" applyFill="1" applyBorder="1"/>
    <xf numFmtId="0" fontId="22" fillId="6" borderId="1" xfId="2" applyFont="1" applyFill="1" applyBorder="1" applyAlignment="1">
      <alignment horizontal="center"/>
    </xf>
    <xf numFmtId="0" fontId="20" fillId="9" borderId="8" xfId="2" applyFont="1" applyFill="1" applyBorder="1" applyAlignment="1">
      <alignment horizontal="center"/>
    </xf>
    <xf numFmtId="0" fontId="20" fillId="7" borderId="8" xfId="2" applyFont="1" applyFill="1" applyBorder="1" applyAlignment="1">
      <alignment horizontal="center"/>
    </xf>
    <xf numFmtId="3" fontId="20" fillId="7" borderId="8" xfId="2" applyNumberFormat="1" applyFont="1" applyFill="1" applyBorder="1" applyAlignment="1">
      <alignment horizontal="center"/>
    </xf>
    <xf numFmtId="0" fontId="20" fillId="7" borderId="9" xfId="2" applyFont="1" applyFill="1" applyBorder="1" applyAlignment="1">
      <alignment horizontal="center"/>
    </xf>
    <xf numFmtId="0" fontId="20" fillId="6" borderId="10" xfId="2" applyFont="1" applyFill="1" applyBorder="1" applyAlignment="1">
      <alignment horizontal="left"/>
    </xf>
    <xf numFmtId="0" fontId="22" fillId="6" borderId="10" xfId="2" applyFont="1" applyFill="1" applyBorder="1" applyAlignment="1">
      <alignment horizontal="center"/>
    </xf>
    <xf numFmtId="185" fontId="20" fillId="9" borderId="11" xfId="2" applyNumberFormat="1" applyFont="1" applyFill="1" applyBorder="1" applyAlignment="1">
      <alignment horizontal="right"/>
    </xf>
    <xf numFmtId="185" fontId="20" fillId="7" borderId="11" xfId="2" applyNumberFormat="1" applyFont="1" applyFill="1" applyBorder="1" applyAlignment="1">
      <alignment horizontal="right"/>
    </xf>
    <xf numFmtId="0" fontId="21" fillId="6" borderId="10" xfId="2" applyFont="1" applyFill="1" applyBorder="1" applyAlignment="1">
      <alignment horizontal="center"/>
    </xf>
    <xf numFmtId="0" fontId="20" fillId="6" borderId="12" xfId="2" applyFont="1" applyFill="1" applyBorder="1" applyAlignment="1">
      <alignment horizontal="left"/>
    </xf>
    <xf numFmtId="0" fontId="22" fillId="6" borderId="12" xfId="2" applyFont="1" applyFill="1" applyBorder="1" applyAlignment="1">
      <alignment horizontal="center"/>
    </xf>
    <xf numFmtId="185" fontId="20" fillId="9" borderId="13" xfId="2" applyNumberFormat="1" applyFont="1" applyFill="1" applyBorder="1" applyAlignment="1">
      <alignment horizontal="right"/>
    </xf>
    <xf numFmtId="185" fontId="20" fillId="7" borderId="13" xfId="2" applyNumberFormat="1" applyFont="1" applyFill="1" applyBorder="1" applyAlignment="1">
      <alignment horizontal="right"/>
    </xf>
    <xf numFmtId="0" fontId="21" fillId="6" borderId="14" xfId="2" applyFont="1" applyFill="1" applyBorder="1" applyAlignment="1">
      <alignment horizontal="left"/>
    </xf>
    <xf numFmtId="0" fontId="22" fillId="6" borderId="14" xfId="2" applyFont="1" applyFill="1" applyBorder="1" applyAlignment="1">
      <alignment horizontal="center"/>
    </xf>
    <xf numFmtId="185" fontId="21" fillId="9" borderId="15" xfId="2" applyNumberFormat="1" applyFont="1" applyFill="1" applyBorder="1" applyAlignment="1">
      <alignment horizontal="right"/>
    </xf>
    <xf numFmtId="185" fontId="21" fillId="7" borderId="15" xfId="2" applyNumberFormat="1" applyFont="1" applyFill="1" applyBorder="1" applyAlignment="1">
      <alignment horizontal="right"/>
    </xf>
    <xf numFmtId="3" fontId="20" fillId="6" borderId="0" xfId="2" applyNumberFormat="1" applyFont="1" applyFill="1" applyBorder="1" applyAlignment="1">
      <alignment horizontal="right"/>
    </xf>
    <xf numFmtId="0" fontId="20" fillId="6" borderId="0" xfId="2" applyFont="1" applyFill="1"/>
    <xf numFmtId="0" fontId="20" fillId="6" borderId="0" xfId="2" applyFont="1" applyFill="1" applyBorder="1"/>
    <xf numFmtId="0" fontId="20" fillId="6" borderId="10" xfId="2" applyFont="1" applyFill="1" applyBorder="1"/>
    <xf numFmtId="0" fontId="21" fillId="6" borderId="12" xfId="2" applyFont="1" applyFill="1" applyBorder="1" applyAlignment="1">
      <alignment horizontal="center"/>
    </xf>
    <xf numFmtId="0" fontId="20" fillId="10" borderId="0" xfId="2" applyFont="1" applyFill="1"/>
    <xf numFmtId="0" fontId="22" fillId="6" borderId="0" xfId="2" applyFont="1" applyFill="1" applyBorder="1" applyAlignment="1">
      <alignment horizontal="center"/>
    </xf>
    <xf numFmtId="0" fontId="22" fillId="6" borderId="0" xfId="2" applyFont="1" applyFill="1" applyAlignment="1">
      <alignment horizontal="center"/>
    </xf>
    <xf numFmtId="187" fontId="20" fillId="7" borderId="13" xfId="2" applyNumberFormat="1" applyFont="1" applyFill="1" applyBorder="1" applyAlignment="1">
      <alignment horizontal="right"/>
    </xf>
    <xf numFmtId="187" fontId="20" fillId="7" borderId="11" xfId="2" applyNumberFormat="1" applyFont="1" applyFill="1" applyBorder="1" applyAlignment="1">
      <alignment horizontal="right"/>
    </xf>
    <xf numFmtId="2" fontId="5" fillId="0" borderId="0" xfId="2" applyNumberFormat="1" applyFont="1" applyFill="1"/>
    <xf numFmtId="0" fontId="0" fillId="0" borderId="0" xfId="0" applyFill="1"/>
    <xf numFmtId="0" fontId="0" fillId="3" borderId="0" xfId="0" applyFill="1" applyBorder="1"/>
    <xf numFmtId="0" fontId="25" fillId="6" borderId="0" xfId="2" applyFont="1" applyFill="1" applyAlignment="1">
      <alignment horizontal="center"/>
    </xf>
    <xf numFmtId="0" fontId="25" fillId="6" borderId="0" xfId="2" applyFont="1" applyFill="1"/>
    <xf numFmtId="2" fontId="26" fillId="11" borderId="0" xfId="2" applyNumberFormat="1" applyFont="1" applyFill="1"/>
    <xf numFmtId="2" fontId="26" fillId="0" borderId="0" xfId="2" applyNumberFormat="1" applyFont="1" applyFill="1"/>
    <xf numFmtId="0" fontId="0" fillId="3" borderId="0" xfId="0" applyFont="1" applyFill="1"/>
    <xf numFmtId="0" fontId="5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2" fontId="0" fillId="0" borderId="0" xfId="0" applyNumberFormat="1"/>
    <xf numFmtId="0" fontId="5" fillId="3" borderId="5" xfId="0" applyFont="1" applyFill="1" applyBorder="1"/>
    <xf numFmtId="2" fontId="0" fillId="0" borderId="0" xfId="0" applyNumberFormat="1" applyBorder="1"/>
    <xf numFmtId="0" fontId="5" fillId="11" borderId="0" xfId="0" applyFont="1" applyFill="1" applyBorder="1"/>
    <xf numFmtId="0" fontId="0" fillId="0" borderId="8" xfId="0" applyBorder="1"/>
    <xf numFmtId="0" fontId="5" fillId="0" borderId="1" xfId="0" applyFont="1" applyFill="1" applyBorder="1"/>
    <xf numFmtId="0" fontId="5" fillId="0" borderId="16" xfId="0" applyFont="1" applyFill="1" applyBorder="1"/>
    <xf numFmtId="0" fontId="0" fillId="0" borderId="17" xfId="0" applyBorder="1"/>
    <xf numFmtId="0" fontId="5" fillId="0" borderId="18" xfId="0" applyFont="1" applyFill="1" applyBorder="1"/>
    <xf numFmtId="0" fontId="0" fillId="0" borderId="18" xfId="0" applyFill="1" applyBorder="1"/>
    <xf numFmtId="0" fontId="0" fillId="0" borderId="18" xfId="0" applyBorder="1"/>
    <xf numFmtId="0" fontId="5" fillId="0" borderId="17" xfId="0" applyFont="1" applyBorder="1"/>
    <xf numFmtId="0" fontId="27" fillId="0" borderId="0" xfId="1" applyFont="1" applyFill="1" applyBorder="1" applyAlignment="1">
      <alignment horizontal="center" wrapText="1"/>
    </xf>
    <xf numFmtId="0" fontId="0" fillId="3" borderId="5" xfId="0" applyFill="1" applyBorder="1"/>
    <xf numFmtId="0" fontId="0" fillId="0" borderId="19" xfId="0" applyBorder="1"/>
    <xf numFmtId="0" fontId="5" fillId="0" borderId="20" xfId="0" applyFont="1" applyFill="1" applyBorder="1"/>
    <xf numFmtId="2" fontId="0" fillId="0" borderId="20" xfId="0" applyNumberFormat="1" applyFill="1" applyBorder="1"/>
    <xf numFmtId="0" fontId="0" fillId="0" borderId="20" xfId="0" applyBorder="1"/>
    <xf numFmtId="0" fontId="5" fillId="0" borderId="21" xfId="0" applyFont="1" applyFill="1" applyBorder="1"/>
    <xf numFmtId="0" fontId="5" fillId="0" borderId="19" xfId="0" applyFont="1" applyFill="1" applyBorder="1"/>
    <xf numFmtId="2" fontId="0" fillId="0" borderId="20" xfId="0" applyNumberFormat="1" applyBorder="1"/>
    <xf numFmtId="0" fontId="5" fillId="11" borderId="20" xfId="0" applyFont="1" applyFill="1" applyBorder="1"/>
    <xf numFmtId="0" fontId="5" fillId="0" borderId="19" xfId="0" applyFont="1" applyBorder="1"/>
    <xf numFmtId="0" fontId="0" fillId="0" borderId="21" xfId="0" applyBorder="1"/>
    <xf numFmtId="2" fontId="0" fillId="12" borderId="18" xfId="0" applyNumberFormat="1" applyFill="1" applyBorder="1"/>
    <xf numFmtId="0" fontId="5" fillId="0" borderId="22" xfId="0" applyFont="1" applyFill="1" applyBorder="1"/>
    <xf numFmtId="0" fontId="18" fillId="0" borderId="0" xfId="0" applyFont="1" applyFill="1" applyBorder="1"/>
    <xf numFmtId="9" fontId="5" fillId="0" borderId="0" xfId="0" applyNumberFormat="1" applyFont="1" applyFill="1" applyBorder="1"/>
    <xf numFmtId="9" fontId="24" fillId="6" borderId="0" xfId="7" applyFont="1" applyFill="1" applyAlignment="1">
      <alignment horizontal="center"/>
    </xf>
    <xf numFmtId="9" fontId="5" fillId="3" borderId="0" xfId="7" applyFont="1" applyFill="1" applyBorder="1"/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center" vertical="center" wrapText="1"/>
    </xf>
    <xf numFmtId="2" fontId="5" fillId="3" borderId="0" xfId="0" applyNumberFormat="1" applyFont="1" applyFill="1"/>
    <xf numFmtId="2" fontId="5" fillId="0" borderId="0" xfId="0" applyNumberFormat="1" applyFont="1" applyFill="1"/>
    <xf numFmtId="2" fontId="5" fillId="0" borderId="0" xfId="2" applyNumberFormat="1" applyFont="1" applyFill="1" applyBorder="1"/>
    <xf numFmtId="191" fontId="5" fillId="0" borderId="0" xfId="2" applyNumberFormat="1" applyFont="1" applyFill="1" applyBorder="1"/>
    <xf numFmtId="9" fontId="5" fillId="3" borderId="1" xfId="7" applyFont="1" applyFill="1" applyBorder="1"/>
    <xf numFmtId="0" fontId="0" fillId="0" borderId="0" xfId="0" applyFont="1" applyFill="1" applyBorder="1"/>
    <xf numFmtId="2" fontId="0" fillId="12" borderId="0" xfId="0" applyNumberFormat="1" applyFill="1"/>
    <xf numFmtId="0" fontId="5" fillId="12" borderId="0" xfId="0" applyFont="1" applyFill="1"/>
    <xf numFmtId="9" fontId="5" fillId="3" borderId="5" xfId="7" applyFont="1" applyFill="1" applyBorder="1"/>
    <xf numFmtId="0" fontId="18" fillId="8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Fill="1"/>
    <xf numFmtId="0" fontId="5" fillId="4" borderId="2" xfId="0" applyFont="1" applyFill="1" applyBorder="1" applyAlignment="1">
      <alignment horizontal="left" vertical="center" wrapText="1"/>
    </xf>
    <xf numFmtId="1" fontId="5" fillId="13" borderId="2" xfId="0" applyNumberFormat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 wrapText="1"/>
    </xf>
    <xf numFmtId="2" fontId="0" fillId="0" borderId="0" xfId="0" applyNumberFormat="1" applyFill="1"/>
  </cellXfs>
  <cellStyles count="8">
    <cellStyle name="Normal" xfId="0" builtinId="0"/>
    <cellStyle name="Normal 10" xfId="1"/>
    <cellStyle name="Normal 2" xfId="2"/>
    <cellStyle name="Normal 3" xfId="3"/>
    <cellStyle name="Normal 4" xfId="4"/>
    <cellStyle name="Normal 7" xfId="5"/>
    <cellStyle name="Normale_B2020" xfId="6"/>
    <cellStyle name="Percent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231321</xdr:colOff>
      <xdr:row>5</xdr:row>
      <xdr:rowOff>95251</xdr:rowOff>
    </xdr:from>
    <xdr:to>
      <xdr:col>27</xdr:col>
      <xdr:colOff>65012</xdr:colOff>
      <xdr:row>20</xdr:row>
      <xdr:rowOff>40823</xdr:rowOff>
    </xdr:to>
    <xdr:sp macro="" textlink="">
      <xdr:nvSpPr>
        <xdr:cNvPr id="3" name="TextBox 2"/>
        <xdr:cNvSpPr txBox="1"/>
      </xdr:nvSpPr>
      <xdr:spPr>
        <a:xfrm>
          <a:off x="24234321" y="1183822"/>
          <a:ext cx="3929441" cy="287110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200">
              <a:latin typeface="Times New Roman" panose="02020603050405020304" pitchFamily="18" charset="0"/>
              <a:cs typeface="Times New Roman" panose="02020603050405020304" pitchFamily="18" charset="0"/>
            </a:rPr>
            <a:t>Equations used for calibration:</a:t>
          </a:r>
        </a:p>
        <a:p>
          <a:endParaRPr lang="da-DK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da-DK" sz="1200">
              <a:latin typeface="Times New Roman" panose="02020603050405020304" pitchFamily="18" charset="0"/>
              <a:cs typeface="Times New Roman" panose="02020603050405020304" pitchFamily="18" charset="0"/>
            </a:rPr>
            <a:t>ACT=STOCK*CAP2ACT*AF</a:t>
          </a:r>
        </a:p>
        <a:p>
          <a:r>
            <a:rPr lang="da-DK" sz="1200">
              <a:latin typeface="Times New Roman" panose="02020603050405020304" pitchFamily="18" charset="0"/>
              <a:cs typeface="Times New Roman" panose="02020603050405020304" pitchFamily="18" charset="0"/>
            </a:rPr>
            <a:t>CONS=ACT/EFF</a:t>
          </a:r>
        </a:p>
        <a:p>
          <a:endParaRPr lang="da-DK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da-DK" sz="1200">
              <a:latin typeface="Times New Roman" panose="02020603050405020304" pitchFamily="18" charset="0"/>
              <a:cs typeface="Times New Roman" panose="02020603050405020304" pitchFamily="18" charset="0"/>
            </a:rPr>
            <a:t>These relations are general and are valid for any process, not only in residential sector.</a:t>
          </a:r>
        </a:p>
        <a:p>
          <a:endParaRPr lang="da-DK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da-DK" sz="1200">
              <a:latin typeface="Times New Roman" panose="02020603050405020304" pitchFamily="18" charset="0"/>
              <a:cs typeface="Times New Roman" panose="02020603050405020304" pitchFamily="18" charset="0"/>
            </a:rPr>
            <a:t>ACT=Activity</a:t>
          </a:r>
        </a:p>
        <a:p>
          <a:r>
            <a:rPr lang="da-DK" sz="1200">
              <a:latin typeface="Times New Roman" panose="02020603050405020304" pitchFamily="18" charset="0"/>
              <a:cs typeface="Times New Roman" panose="02020603050405020304" pitchFamily="18" charset="0"/>
            </a:rPr>
            <a:t>STOCK=Stock</a:t>
          </a:r>
        </a:p>
        <a:p>
          <a:r>
            <a:rPr lang="da-DK" sz="1200">
              <a:latin typeface="Times New Roman" panose="02020603050405020304" pitchFamily="18" charset="0"/>
              <a:cs typeface="Times New Roman" panose="02020603050405020304" pitchFamily="18" charset="0"/>
            </a:rPr>
            <a:t>CAP2ACT=Constant</a:t>
          </a:r>
          <a:r>
            <a:rPr lang="da-DK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which is converting from capacity to activity</a:t>
          </a:r>
          <a:endParaRPr lang="da-DK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da-DK" sz="1200">
              <a:latin typeface="Times New Roman" panose="02020603050405020304" pitchFamily="18" charset="0"/>
              <a:cs typeface="Times New Roman" panose="02020603050405020304" pitchFamily="18" charset="0"/>
            </a:rPr>
            <a:t>AF=Availability</a:t>
          </a:r>
          <a:r>
            <a:rPr lang="da-DK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factor</a:t>
          </a:r>
          <a:endParaRPr lang="da-DK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da-DK" sz="1200">
              <a:latin typeface="Times New Roman" panose="02020603050405020304" pitchFamily="18" charset="0"/>
              <a:cs typeface="Times New Roman" panose="02020603050405020304" pitchFamily="18" charset="0"/>
            </a:rPr>
            <a:t>CONS=Fuel consumption</a:t>
          </a:r>
        </a:p>
        <a:p>
          <a:r>
            <a:rPr lang="da-DK" sz="1200">
              <a:latin typeface="Times New Roman" panose="02020603050405020304" pitchFamily="18" charset="0"/>
              <a:cs typeface="Times New Roman" panose="02020603050405020304" pitchFamily="18" charset="0"/>
            </a:rPr>
            <a:t>EFF=efficency</a:t>
          </a:r>
        </a:p>
        <a:p>
          <a:endParaRPr lang="da-DK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T76"/>
  <sheetViews>
    <sheetView zoomScaleNormal="100" workbookViewId="0">
      <selection activeCell="G6" sqref="G6"/>
    </sheetView>
  </sheetViews>
  <sheetFormatPr defaultRowHeight="12.75" x14ac:dyDescent="0.2"/>
  <cols>
    <col min="1" max="1" width="2.85546875" customWidth="1"/>
    <col min="2" max="2" width="16" customWidth="1"/>
    <col min="3" max="4" width="11.7109375" bestFit="1" customWidth="1"/>
    <col min="5" max="5" width="50.42578125" bestFit="1" customWidth="1"/>
    <col min="6" max="6" width="4.7109375" bestFit="1" customWidth="1"/>
    <col min="7" max="7" width="11.42578125" bestFit="1" customWidth="1"/>
    <col min="8" max="8" width="8.5703125" bestFit="1" customWidth="1"/>
    <col min="9" max="9" width="9.140625" bestFit="1" customWidth="1"/>
    <col min="10" max="10" width="8.5703125" bestFit="1" customWidth="1"/>
    <col min="11" max="11" width="7.42578125" bestFit="1" customWidth="1"/>
    <col min="12" max="13" width="10.7109375" bestFit="1" customWidth="1"/>
    <col min="15" max="15" width="6.140625" bestFit="1" customWidth="1"/>
    <col min="16" max="16" width="13.5703125" bestFit="1" customWidth="1"/>
    <col min="17" max="17" width="5.85546875" bestFit="1" customWidth="1"/>
    <col min="18" max="18" width="12.7109375" bestFit="1" customWidth="1"/>
  </cols>
  <sheetData>
    <row r="1" spans="2:10" ht="21.75" customHeight="1" x14ac:dyDescent="0.4">
      <c r="B1" s="31" t="s">
        <v>56</v>
      </c>
      <c r="C1" s="31"/>
    </row>
    <row r="4" spans="2:10" ht="15" x14ac:dyDescent="0.2">
      <c r="B4" s="24" t="s">
        <v>33</v>
      </c>
      <c r="C4" s="24"/>
    </row>
    <row r="6" spans="2:10" ht="18" x14ac:dyDescent="0.25">
      <c r="B6" s="1" t="s">
        <v>43</v>
      </c>
      <c r="C6" s="1"/>
      <c r="D6" s="20"/>
      <c r="E6" s="3"/>
      <c r="F6" s="3"/>
      <c r="G6" s="3"/>
      <c r="H6" s="3"/>
      <c r="I6" s="3"/>
      <c r="J6" s="3"/>
    </row>
    <row r="7" spans="2:10" ht="17.25" customHeight="1" x14ac:dyDescent="0.2">
      <c r="B7" s="5" t="s">
        <v>14</v>
      </c>
      <c r="C7" s="5"/>
      <c r="D7" s="3"/>
      <c r="E7" s="3"/>
      <c r="F7" s="3"/>
      <c r="G7" s="3"/>
      <c r="H7" s="3"/>
      <c r="I7" s="3"/>
      <c r="J7" s="3"/>
    </row>
    <row r="8" spans="2:10" ht="18" customHeight="1" x14ac:dyDescent="0.2">
      <c r="B8" s="13" t="s">
        <v>7</v>
      </c>
      <c r="C8" s="16" t="s">
        <v>31</v>
      </c>
      <c r="D8" s="13" t="s">
        <v>0</v>
      </c>
      <c r="E8" s="13" t="s">
        <v>3</v>
      </c>
      <c r="F8" s="14" t="s">
        <v>4</v>
      </c>
      <c r="G8" s="14" t="s">
        <v>8</v>
      </c>
      <c r="H8" s="14" t="s">
        <v>9</v>
      </c>
      <c r="I8" s="14" t="s">
        <v>10</v>
      </c>
      <c r="J8" s="14" t="s">
        <v>12</v>
      </c>
    </row>
    <row r="9" spans="2:10" ht="39" thickBot="1" x14ac:dyDescent="0.25">
      <c r="B9" s="19" t="s">
        <v>48</v>
      </c>
      <c r="C9" s="18" t="s">
        <v>32</v>
      </c>
      <c r="D9" s="19" t="s">
        <v>27</v>
      </c>
      <c r="E9" s="19" t="s">
        <v>28</v>
      </c>
      <c r="F9" s="19" t="s">
        <v>4</v>
      </c>
      <c r="G9" s="19" t="s">
        <v>51</v>
      </c>
      <c r="H9" s="19" t="s">
        <v>52</v>
      </c>
      <c r="I9" s="19" t="s">
        <v>29</v>
      </c>
      <c r="J9" s="19" t="s">
        <v>30</v>
      </c>
    </row>
    <row r="10" spans="2:10" x14ac:dyDescent="0.2">
      <c r="B10" s="17" t="s">
        <v>91</v>
      </c>
      <c r="C10" s="17"/>
      <c r="D10" s="17" t="s">
        <v>93</v>
      </c>
      <c r="E10" s="17" t="s">
        <v>127</v>
      </c>
      <c r="F10" s="17" t="s">
        <v>58</v>
      </c>
      <c r="G10" s="17"/>
      <c r="H10" s="17"/>
      <c r="I10" s="17"/>
      <c r="J10" s="17"/>
    </row>
    <row r="11" spans="2:10" x14ac:dyDescent="0.2">
      <c r="B11" s="17"/>
      <c r="C11" s="17"/>
      <c r="D11" s="17" t="s">
        <v>94</v>
      </c>
      <c r="E11" s="17" t="s">
        <v>128</v>
      </c>
      <c r="F11" s="17" t="s">
        <v>58</v>
      </c>
      <c r="G11" s="17"/>
      <c r="H11" s="17"/>
      <c r="I11" s="17"/>
      <c r="J11" s="17"/>
    </row>
    <row r="12" spans="2:10" x14ac:dyDescent="0.2">
      <c r="B12" s="17"/>
      <c r="C12" s="17"/>
      <c r="D12" s="17" t="s">
        <v>141</v>
      </c>
      <c r="E12" s="17" t="s">
        <v>142</v>
      </c>
      <c r="F12" s="17" t="s">
        <v>58</v>
      </c>
      <c r="G12" s="17"/>
      <c r="H12" s="17"/>
      <c r="I12" s="17"/>
      <c r="J12" s="17"/>
    </row>
    <row r="13" spans="2:10" x14ac:dyDescent="0.2">
      <c r="B13" s="17"/>
      <c r="C13" s="17"/>
      <c r="D13" s="17" t="s">
        <v>131</v>
      </c>
      <c r="E13" s="17" t="s">
        <v>129</v>
      </c>
      <c r="F13" s="17" t="s">
        <v>58</v>
      </c>
      <c r="G13" s="17"/>
      <c r="H13" s="17"/>
      <c r="I13" s="17"/>
      <c r="J13" s="17"/>
    </row>
    <row r="14" spans="2:10" x14ac:dyDescent="0.2">
      <c r="B14" s="17"/>
      <c r="C14" s="17"/>
      <c r="D14" s="17" t="s">
        <v>132</v>
      </c>
      <c r="E14" s="17" t="s">
        <v>130</v>
      </c>
      <c r="F14" s="17" t="s">
        <v>58</v>
      </c>
      <c r="G14" s="17"/>
      <c r="H14" s="17"/>
      <c r="I14" s="17"/>
      <c r="J14" s="17"/>
    </row>
    <row r="15" spans="2:10" x14ac:dyDescent="0.2">
      <c r="B15" s="17"/>
      <c r="C15" s="17"/>
      <c r="D15" s="17" t="s">
        <v>200</v>
      </c>
      <c r="E15" s="17" t="s">
        <v>143</v>
      </c>
      <c r="F15" s="17" t="s">
        <v>58</v>
      </c>
      <c r="G15" s="17"/>
      <c r="H15" s="17"/>
      <c r="I15" s="17"/>
      <c r="J15" s="17"/>
    </row>
    <row r="16" spans="2:10" x14ac:dyDescent="0.2">
      <c r="B16" s="17"/>
      <c r="C16" s="17"/>
      <c r="D16" s="17" t="s">
        <v>138</v>
      </c>
      <c r="E16" s="17" t="s">
        <v>135</v>
      </c>
      <c r="F16" s="17" t="s">
        <v>58</v>
      </c>
      <c r="G16" s="17"/>
      <c r="H16" s="17"/>
      <c r="I16" s="17"/>
      <c r="J16" s="17"/>
    </row>
    <row r="17" spans="2:20" x14ac:dyDescent="0.2">
      <c r="B17" s="17"/>
      <c r="C17" s="17"/>
      <c r="D17" s="17" t="s">
        <v>139</v>
      </c>
      <c r="E17" s="17" t="s">
        <v>136</v>
      </c>
      <c r="F17" s="17" t="s">
        <v>58</v>
      </c>
      <c r="G17" s="17"/>
      <c r="H17" s="17"/>
      <c r="I17" s="17"/>
      <c r="J17" s="17"/>
      <c r="M17" s="3"/>
    </row>
    <row r="18" spans="2:20" x14ac:dyDescent="0.2">
      <c r="B18" s="17"/>
      <c r="C18" s="17"/>
      <c r="D18" s="17" t="s">
        <v>148</v>
      </c>
      <c r="E18" s="17" t="s">
        <v>149</v>
      </c>
      <c r="F18" s="17" t="s">
        <v>58</v>
      </c>
      <c r="G18" s="17"/>
      <c r="H18" s="17"/>
      <c r="I18" s="17"/>
      <c r="J18" s="17"/>
      <c r="M18" s="3"/>
    </row>
    <row r="19" spans="2:20" x14ac:dyDescent="0.2">
      <c r="B19" s="17"/>
      <c r="C19" s="17"/>
      <c r="D19" s="17" t="s">
        <v>133</v>
      </c>
      <c r="E19" s="17" t="s">
        <v>137</v>
      </c>
      <c r="F19" s="17" t="s">
        <v>58</v>
      </c>
      <c r="G19" s="17"/>
      <c r="H19" s="17"/>
      <c r="I19" s="17"/>
      <c r="J19" s="17"/>
      <c r="L19" s="95"/>
    </row>
    <row r="20" spans="2:20" x14ac:dyDescent="0.2">
      <c r="B20" s="17"/>
      <c r="C20" s="17"/>
      <c r="D20" s="17" t="s">
        <v>134</v>
      </c>
      <c r="E20" s="17" t="s">
        <v>140</v>
      </c>
      <c r="F20" s="17" t="s">
        <v>58</v>
      </c>
      <c r="G20" s="17"/>
      <c r="H20" s="17"/>
      <c r="I20" s="17"/>
      <c r="J20" s="17"/>
      <c r="L20" s="36"/>
    </row>
    <row r="21" spans="2:20" x14ac:dyDescent="0.2">
      <c r="B21" s="17"/>
      <c r="C21" s="17"/>
      <c r="D21" s="17" t="s">
        <v>151</v>
      </c>
      <c r="E21" s="17" t="s">
        <v>150</v>
      </c>
      <c r="F21" s="17" t="s">
        <v>58</v>
      </c>
      <c r="G21" s="17"/>
      <c r="H21" s="17"/>
      <c r="I21" s="17"/>
      <c r="J21" s="17"/>
      <c r="L21" s="36"/>
    </row>
    <row r="22" spans="2:20" x14ac:dyDescent="0.2">
      <c r="B22" s="17"/>
      <c r="C22" s="17"/>
      <c r="D22" s="17" t="s">
        <v>395</v>
      </c>
      <c r="E22" s="17" t="s">
        <v>401</v>
      </c>
      <c r="F22" s="17" t="s">
        <v>65</v>
      </c>
      <c r="G22" s="17"/>
      <c r="H22" s="17"/>
      <c r="I22" s="17"/>
      <c r="J22" s="17"/>
      <c r="L22" s="36"/>
    </row>
    <row r="23" spans="2:20" x14ac:dyDescent="0.2">
      <c r="B23" s="17"/>
      <c r="C23" s="17"/>
      <c r="D23" s="17" t="s">
        <v>396</v>
      </c>
      <c r="E23" s="17" t="s">
        <v>402</v>
      </c>
      <c r="F23" s="17" t="s">
        <v>65</v>
      </c>
      <c r="G23" s="17"/>
      <c r="H23" s="17"/>
      <c r="I23" s="17"/>
      <c r="J23" s="17"/>
      <c r="L23" s="36"/>
    </row>
    <row r="24" spans="2:20" x14ac:dyDescent="0.2">
      <c r="B24" s="17"/>
      <c r="C24" s="17"/>
      <c r="D24" s="17" t="s">
        <v>397</v>
      </c>
      <c r="E24" s="17" t="s">
        <v>403</v>
      </c>
      <c r="F24" s="17" t="s">
        <v>65</v>
      </c>
      <c r="G24" s="17"/>
      <c r="H24" s="17"/>
      <c r="I24" s="17"/>
      <c r="J24" s="17"/>
      <c r="L24" s="36"/>
    </row>
    <row r="25" spans="2:20" x14ac:dyDescent="0.2">
      <c r="B25" s="17"/>
      <c r="C25" s="17"/>
      <c r="D25" s="17" t="s">
        <v>398</v>
      </c>
      <c r="E25" s="17" t="s">
        <v>404</v>
      </c>
      <c r="F25" s="17" t="s">
        <v>65</v>
      </c>
      <c r="G25" s="17"/>
      <c r="H25" s="17"/>
      <c r="I25" s="17"/>
      <c r="J25" s="17"/>
      <c r="L25" s="36"/>
    </row>
    <row r="26" spans="2:20" x14ac:dyDescent="0.2">
      <c r="B26" s="17"/>
      <c r="C26" s="17"/>
      <c r="D26" s="17" t="s">
        <v>399</v>
      </c>
      <c r="E26" s="17" t="s">
        <v>405</v>
      </c>
      <c r="F26" s="17" t="s">
        <v>65</v>
      </c>
      <c r="G26" s="17"/>
      <c r="H26" s="17"/>
      <c r="I26" s="17"/>
      <c r="J26" s="17"/>
      <c r="L26" s="36"/>
    </row>
    <row r="27" spans="2:20" x14ac:dyDescent="0.2">
      <c r="B27" s="17"/>
      <c r="C27" s="17"/>
      <c r="D27" s="17" t="s">
        <v>400</v>
      </c>
      <c r="E27" s="17" t="s">
        <v>406</v>
      </c>
      <c r="F27" s="17" t="s">
        <v>65</v>
      </c>
      <c r="G27" s="17"/>
      <c r="H27" s="17"/>
      <c r="I27" s="17"/>
      <c r="J27" s="17"/>
      <c r="L27" s="36"/>
    </row>
    <row r="28" spans="2:20" x14ac:dyDescent="0.2">
      <c r="B28" s="17"/>
      <c r="C28" s="17"/>
      <c r="D28" s="17" t="s">
        <v>144</v>
      </c>
      <c r="E28" s="35" t="s">
        <v>145</v>
      </c>
      <c r="F28" s="35" t="s">
        <v>61</v>
      </c>
      <c r="G28" s="17"/>
      <c r="H28" s="17"/>
      <c r="I28" s="17"/>
      <c r="J28" s="17"/>
      <c r="L28" s="36"/>
    </row>
    <row r="29" spans="2:20" x14ac:dyDescent="0.2">
      <c r="B29" s="17"/>
      <c r="C29" s="17"/>
      <c r="D29" s="96" t="s">
        <v>59</v>
      </c>
      <c r="E29" s="35" t="s">
        <v>60</v>
      </c>
      <c r="F29" s="35" t="s">
        <v>61</v>
      </c>
      <c r="G29" s="17"/>
      <c r="H29" s="17"/>
      <c r="I29" s="17"/>
      <c r="J29" s="17"/>
      <c r="L29" s="36"/>
    </row>
    <row r="30" spans="2:20" x14ac:dyDescent="0.2">
      <c r="B30" s="35"/>
      <c r="C30" s="35"/>
      <c r="D30" s="35" t="s">
        <v>312</v>
      </c>
      <c r="E30" s="35" t="s">
        <v>318</v>
      </c>
      <c r="F30" s="35" t="s">
        <v>65</v>
      </c>
      <c r="G30" s="35"/>
      <c r="H30" s="35"/>
      <c r="I30" s="35"/>
      <c r="J30" s="35"/>
      <c r="L30" s="39"/>
      <c r="M30" s="39"/>
      <c r="N30" s="39"/>
      <c r="O30" s="39"/>
      <c r="P30" s="39"/>
      <c r="Q30" s="39"/>
      <c r="R30" s="39"/>
      <c r="S30" s="39"/>
      <c r="T30" s="39"/>
    </row>
    <row r="31" spans="2:20" x14ac:dyDescent="0.2">
      <c r="B31" s="35"/>
      <c r="C31" s="35"/>
      <c r="D31" s="35" t="s">
        <v>313</v>
      </c>
      <c r="E31" s="35" t="s">
        <v>319</v>
      </c>
      <c r="F31" s="35" t="s">
        <v>65</v>
      </c>
      <c r="G31" s="35"/>
      <c r="H31" s="35"/>
      <c r="I31" s="35"/>
      <c r="J31" s="35"/>
      <c r="L31" s="39"/>
      <c r="M31" s="39"/>
      <c r="N31" s="39"/>
      <c r="O31" s="39"/>
      <c r="P31" s="39"/>
      <c r="Q31" s="39"/>
      <c r="R31" s="39"/>
      <c r="S31" s="39"/>
      <c r="T31" s="39"/>
    </row>
    <row r="32" spans="2:20" x14ac:dyDescent="0.2">
      <c r="B32" s="35"/>
      <c r="C32" s="35"/>
      <c r="D32" s="35" t="s">
        <v>314</v>
      </c>
      <c r="E32" s="35" t="s">
        <v>320</v>
      </c>
      <c r="F32" s="35" t="s">
        <v>65</v>
      </c>
      <c r="G32" s="35"/>
      <c r="H32" s="35"/>
      <c r="I32" s="35"/>
      <c r="J32" s="35"/>
      <c r="L32" s="39"/>
      <c r="M32" s="39"/>
      <c r="N32" s="39"/>
      <c r="O32" s="39"/>
      <c r="P32" s="39"/>
      <c r="Q32" s="39"/>
      <c r="R32" s="39"/>
      <c r="S32" s="39"/>
      <c r="T32" s="39"/>
    </row>
    <row r="33" spans="2:20" x14ac:dyDescent="0.2">
      <c r="B33" s="35"/>
      <c r="C33" s="35"/>
      <c r="D33" s="35" t="s">
        <v>315</v>
      </c>
      <c r="E33" s="35" t="s">
        <v>321</v>
      </c>
      <c r="F33" s="35" t="s">
        <v>65</v>
      </c>
      <c r="G33" s="35"/>
      <c r="H33" s="35"/>
      <c r="I33" s="35"/>
      <c r="J33" s="35"/>
      <c r="L33" s="39"/>
      <c r="M33" s="39"/>
      <c r="N33" s="39"/>
      <c r="O33" s="39"/>
      <c r="P33" s="39"/>
      <c r="Q33" s="39"/>
      <c r="R33" s="39"/>
      <c r="S33" s="39"/>
      <c r="T33" s="39"/>
    </row>
    <row r="34" spans="2:20" x14ac:dyDescent="0.2">
      <c r="B34" s="35"/>
      <c r="C34" s="35"/>
      <c r="D34" s="35" t="s">
        <v>316</v>
      </c>
      <c r="E34" s="35" t="s">
        <v>322</v>
      </c>
      <c r="F34" s="35" t="s">
        <v>65</v>
      </c>
      <c r="G34" s="35"/>
      <c r="H34" s="35"/>
      <c r="I34" s="35"/>
      <c r="J34" s="35"/>
      <c r="L34" s="39"/>
      <c r="M34" s="39"/>
      <c r="N34" s="39"/>
      <c r="O34" s="39"/>
      <c r="P34" s="39"/>
      <c r="Q34" s="39"/>
      <c r="R34" s="39"/>
      <c r="S34" s="39"/>
      <c r="T34" s="39"/>
    </row>
    <row r="35" spans="2:20" x14ac:dyDescent="0.2">
      <c r="B35" s="35"/>
      <c r="C35" s="35"/>
      <c r="D35" s="35" t="s">
        <v>317</v>
      </c>
      <c r="E35" s="35" t="s">
        <v>323</v>
      </c>
      <c r="F35" s="35" t="s">
        <v>65</v>
      </c>
      <c r="G35" s="35"/>
      <c r="H35" s="35"/>
      <c r="I35" s="35"/>
      <c r="J35" s="35"/>
      <c r="L35" s="39"/>
      <c r="M35" s="39"/>
      <c r="N35" s="39"/>
      <c r="O35" s="39"/>
      <c r="P35" s="39"/>
      <c r="Q35" s="39"/>
      <c r="R35" s="39"/>
      <c r="S35" s="39"/>
      <c r="T35" s="39"/>
    </row>
    <row r="36" spans="2:20" x14ac:dyDescent="0.2">
      <c r="B36" s="47" t="s">
        <v>62</v>
      </c>
      <c r="C36" s="47"/>
      <c r="D36" s="48" t="s">
        <v>63</v>
      </c>
      <c r="E36" s="47" t="s">
        <v>64</v>
      </c>
      <c r="F36" s="47" t="s">
        <v>65</v>
      </c>
      <c r="G36" s="47"/>
      <c r="H36" s="47" t="s">
        <v>70</v>
      </c>
      <c r="I36" s="47"/>
      <c r="J36" s="47"/>
      <c r="L36" s="39"/>
      <c r="M36" s="39"/>
      <c r="N36" s="39"/>
      <c r="O36" s="39"/>
      <c r="P36" s="39"/>
      <c r="Q36" s="39"/>
      <c r="R36" s="39"/>
      <c r="S36" s="39"/>
      <c r="T36" s="39"/>
    </row>
    <row r="37" spans="2:20" x14ac:dyDescent="0.2">
      <c r="B37" s="17"/>
      <c r="C37" s="17"/>
      <c r="D37" s="2" t="s">
        <v>66</v>
      </c>
      <c r="E37" s="17" t="s">
        <v>67</v>
      </c>
      <c r="F37" s="17" t="s">
        <v>65</v>
      </c>
      <c r="G37" s="17"/>
      <c r="H37" s="17" t="s">
        <v>70</v>
      </c>
      <c r="I37" s="17"/>
      <c r="J37" s="17"/>
      <c r="L37" s="39"/>
      <c r="M37" s="39"/>
      <c r="N37" s="39"/>
      <c r="O37" s="39"/>
      <c r="P37" s="39"/>
      <c r="Q37" s="39"/>
      <c r="R37" s="39"/>
      <c r="S37" s="39"/>
      <c r="T37" s="39"/>
    </row>
    <row r="38" spans="2:20" x14ac:dyDescent="0.2">
      <c r="B38" s="17"/>
      <c r="C38" s="17"/>
      <c r="D38" s="17" t="s">
        <v>325</v>
      </c>
      <c r="E38" s="17" t="s">
        <v>326</v>
      </c>
      <c r="F38" s="17" t="s">
        <v>65</v>
      </c>
      <c r="G38" s="17"/>
      <c r="H38" s="17" t="s">
        <v>70</v>
      </c>
      <c r="I38" s="17"/>
      <c r="J38" s="17"/>
      <c r="L38" s="39"/>
      <c r="M38" s="39"/>
      <c r="N38" s="39"/>
      <c r="O38" s="39"/>
      <c r="P38" s="39"/>
      <c r="Q38" s="39"/>
      <c r="R38" s="39"/>
      <c r="S38" s="39"/>
      <c r="T38" s="39"/>
    </row>
    <row r="39" spans="2:20" x14ac:dyDescent="0.2">
      <c r="B39" s="17"/>
      <c r="C39" s="17"/>
      <c r="D39" s="17" t="s">
        <v>293</v>
      </c>
      <c r="E39" s="17" t="s">
        <v>294</v>
      </c>
      <c r="F39" s="17" t="s">
        <v>65</v>
      </c>
      <c r="G39" s="17"/>
      <c r="H39" s="17" t="s">
        <v>70</v>
      </c>
      <c r="I39" s="17"/>
      <c r="J39" s="17"/>
      <c r="L39" s="39"/>
      <c r="M39" s="39"/>
      <c r="N39" s="39"/>
      <c r="O39" s="39"/>
      <c r="P39" s="39"/>
      <c r="Q39" s="39"/>
      <c r="R39" s="39"/>
      <c r="S39" s="39"/>
      <c r="T39" s="39"/>
    </row>
    <row r="40" spans="2:20" x14ac:dyDescent="0.2">
      <c r="B40" s="17"/>
      <c r="C40" s="17"/>
      <c r="D40" s="2" t="s">
        <v>68</v>
      </c>
      <c r="E40" s="17" t="s">
        <v>69</v>
      </c>
      <c r="F40" s="17" t="s">
        <v>65</v>
      </c>
      <c r="G40" s="17"/>
      <c r="H40" s="17" t="s">
        <v>70</v>
      </c>
      <c r="I40" s="17"/>
      <c r="J40" s="17"/>
      <c r="L40" s="39"/>
      <c r="M40" s="39"/>
      <c r="N40" s="39"/>
      <c r="O40" s="39"/>
      <c r="P40" s="39"/>
      <c r="Q40" s="39"/>
      <c r="R40" s="39"/>
      <c r="S40" s="39"/>
      <c r="T40" s="39"/>
    </row>
    <row r="41" spans="2:20" x14ac:dyDescent="0.2">
      <c r="B41" s="17"/>
      <c r="C41" s="17"/>
      <c r="D41" s="17" t="s">
        <v>146</v>
      </c>
      <c r="E41" s="17" t="s">
        <v>441</v>
      </c>
      <c r="F41" s="17" t="s">
        <v>65</v>
      </c>
      <c r="G41" s="17"/>
      <c r="H41" s="17" t="s">
        <v>70</v>
      </c>
      <c r="I41" s="17"/>
      <c r="J41" s="17"/>
      <c r="L41" s="39"/>
      <c r="M41" s="39"/>
      <c r="N41" s="39"/>
      <c r="O41" s="39"/>
      <c r="P41" s="39"/>
      <c r="Q41" s="39"/>
      <c r="R41" s="39"/>
      <c r="S41" s="39"/>
      <c r="T41" s="39"/>
    </row>
    <row r="42" spans="2:20" x14ac:dyDescent="0.2">
      <c r="B42" s="17"/>
      <c r="C42" s="17"/>
      <c r="D42" s="17" t="s">
        <v>152</v>
      </c>
      <c r="E42" s="17" t="s">
        <v>154</v>
      </c>
      <c r="F42" s="17" t="s">
        <v>65</v>
      </c>
      <c r="G42" s="17"/>
      <c r="H42" s="17" t="s">
        <v>70</v>
      </c>
      <c r="I42" s="17"/>
      <c r="J42" s="17"/>
      <c r="L42" s="39"/>
      <c r="M42" s="39"/>
      <c r="N42" s="39"/>
      <c r="O42" s="39"/>
      <c r="P42" s="39"/>
      <c r="Q42" s="39"/>
      <c r="R42" s="39"/>
      <c r="S42" s="39"/>
      <c r="T42" s="39"/>
    </row>
    <row r="43" spans="2:20" x14ac:dyDescent="0.2">
      <c r="B43" s="17"/>
      <c r="C43" s="17"/>
      <c r="D43" s="17" t="s">
        <v>153</v>
      </c>
      <c r="E43" s="17" t="s">
        <v>155</v>
      </c>
      <c r="F43" s="17" t="s">
        <v>65</v>
      </c>
      <c r="G43" s="17"/>
      <c r="H43" s="17" t="s">
        <v>70</v>
      </c>
      <c r="I43" s="17"/>
      <c r="J43" s="17"/>
      <c r="L43" s="39"/>
      <c r="M43" s="39"/>
      <c r="N43" s="39"/>
      <c r="O43" s="39"/>
      <c r="P43" s="39"/>
      <c r="Q43" s="39"/>
      <c r="R43" s="39"/>
      <c r="S43" s="39"/>
      <c r="T43" s="39"/>
    </row>
    <row r="44" spans="2:20" x14ac:dyDescent="0.2">
      <c r="B44" s="17"/>
      <c r="C44" s="17"/>
      <c r="D44" s="2" t="s">
        <v>72</v>
      </c>
      <c r="E44" s="17" t="s">
        <v>73</v>
      </c>
      <c r="F44" s="17" t="s">
        <v>65</v>
      </c>
      <c r="G44" s="17"/>
      <c r="H44" s="17" t="s">
        <v>70</v>
      </c>
      <c r="I44" s="17"/>
      <c r="J44" s="17"/>
      <c r="L44" s="39"/>
      <c r="M44" s="142"/>
      <c r="N44" s="142"/>
      <c r="O44" s="142"/>
      <c r="P44" s="142"/>
      <c r="Q44" s="142"/>
      <c r="R44" s="142"/>
      <c r="S44" s="142"/>
      <c r="T44" s="39"/>
    </row>
    <row r="45" spans="2:20" x14ac:dyDescent="0.2">
      <c r="B45" s="17"/>
      <c r="C45" s="17"/>
      <c r="D45" s="17" t="s">
        <v>156</v>
      </c>
      <c r="E45" s="17" t="s">
        <v>158</v>
      </c>
      <c r="F45" s="17" t="s">
        <v>65</v>
      </c>
      <c r="G45" s="17"/>
      <c r="H45" s="17" t="s">
        <v>70</v>
      </c>
      <c r="I45" s="17"/>
      <c r="J45" s="17"/>
      <c r="L45" s="39"/>
      <c r="M45" s="142"/>
      <c r="N45" s="142"/>
      <c r="O45" s="142"/>
      <c r="P45" s="142"/>
      <c r="Q45" s="142"/>
      <c r="R45" s="142"/>
      <c r="S45" s="142"/>
      <c r="T45" s="39"/>
    </row>
    <row r="46" spans="2:20" x14ac:dyDescent="0.2">
      <c r="B46" s="17"/>
      <c r="C46" s="17"/>
      <c r="D46" s="17" t="s">
        <v>157</v>
      </c>
      <c r="E46" s="17" t="s">
        <v>159</v>
      </c>
      <c r="F46" s="17" t="s">
        <v>65</v>
      </c>
      <c r="G46" s="17"/>
      <c r="H46" s="17" t="s">
        <v>70</v>
      </c>
      <c r="I46" s="17"/>
      <c r="J46" s="17"/>
      <c r="L46" s="39"/>
      <c r="M46" s="142"/>
      <c r="N46" s="142"/>
      <c r="O46" s="142"/>
      <c r="P46" s="142"/>
      <c r="Q46" s="142"/>
      <c r="R46" s="142"/>
      <c r="S46" s="142"/>
      <c r="T46" s="39"/>
    </row>
    <row r="47" spans="2:20" x14ac:dyDescent="0.2">
      <c r="B47" s="17"/>
      <c r="C47" s="17"/>
      <c r="D47" s="17" t="s">
        <v>160</v>
      </c>
      <c r="E47" s="17" t="s">
        <v>161</v>
      </c>
      <c r="F47" s="17" t="s">
        <v>65</v>
      </c>
      <c r="G47" s="17"/>
      <c r="H47" s="17" t="s">
        <v>70</v>
      </c>
      <c r="I47" s="17"/>
      <c r="J47" s="17"/>
      <c r="L47" s="39"/>
      <c r="M47" s="143"/>
      <c r="N47" s="143"/>
      <c r="O47" s="143"/>
      <c r="P47" s="143"/>
      <c r="Q47" s="143"/>
      <c r="R47" s="143"/>
      <c r="S47" s="142"/>
      <c r="T47" s="39"/>
    </row>
    <row r="48" spans="2:20" x14ac:dyDescent="0.2">
      <c r="B48" s="17"/>
      <c r="C48" s="17"/>
      <c r="D48" s="17" t="s">
        <v>199</v>
      </c>
      <c r="E48" s="17" t="s">
        <v>162</v>
      </c>
      <c r="F48" s="17" t="s">
        <v>65</v>
      </c>
      <c r="G48" s="17"/>
      <c r="H48" s="17" t="s">
        <v>70</v>
      </c>
      <c r="I48" s="17"/>
      <c r="J48" s="17"/>
      <c r="L48" s="39"/>
      <c r="M48" s="142"/>
      <c r="N48" s="142"/>
      <c r="O48" s="142"/>
      <c r="P48" s="142"/>
      <c r="Q48" s="142"/>
      <c r="R48" s="142"/>
      <c r="S48" s="142"/>
      <c r="T48" s="39"/>
    </row>
    <row r="49" spans="2:19" x14ac:dyDescent="0.2">
      <c r="B49" s="17"/>
      <c r="C49" s="17"/>
      <c r="D49" s="2" t="s">
        <v>295</v>
      </c>
      <c r="E49" s="17" t="s">
        <v>296</v>
      </c>
      <c r="F49" s="17" t="s">
        <v>65</v>
      </c>
      <c r="G49" s="17"/>
      <c r="H49" s="17" t="s">
        <v>70</v>
      </c>
      <c r="I49" s="17"/>
      <c r="J49" s="17"/>
      <c r="M49" s="94"/>
      <c r="N49" s="94"/>
      <c r="O49" s="94"/>
      <c r="P49" s="94"/>
      <c r="Q49" s="94"/>
      <c r="R49" s="94"/>
      <c r="S49" s="94"/>
    </row>
    <row r="50" spans="2:19" x14ac:dyDescent="0.2">
      <c r="B50" s="17"/>
      <c r="C50" s="17"/>
      <c r="D50" s="2" t="s">
        <v>297</v>
      </c>
      <c r="E50" s="17" t="s">
        <v>298</v>
      </c>
      <c r="F50" s="17" t="s">
        <v>65</v>
      </c>
      <c r="G50" s="17"/>
      <c r="H50" s="17" t="s">
        <v>70</v>
      </c>
      <c r="I50" s="17"/>
      <c r="J50" s="17"/>
      <c r="M50" s="94"/>
      <c r="N50" s="94"/>
      <c r="O50" s="94"/>
      <c r="P50" s="94"/>
      <c r="Q50" s="94"/>
      <c r="R50" s="94"/>
      <c r="S50" s="94"/>
    </row>
    <row r="51" spans="2:19" x14ac:dyDescent="0.2">
      <c r="B51" s="17"/>
      <c r="C51" s="17"/>
      <c r="D51" s="17" t="s">
        <v>330</v>
      </c>
      <c r="E51" s="17" t="s">
        <v>331</v>
      </c>
      <c r="F51" s="17" t="s">
        <v>65</v>
      </c>
      <c r="G51" s="17"/>
      <c r="H51" s="17" t="s">
        <v>70</v>
      </c>
      <c r="I51" s="17"/>
      <c r="J51" s="17"/>
      <c r="M51" s="94"/>
      <c r="N51" s="94"/>
      <c r="O51" s="94"/>
      <c r="P51" s="94"/>
      <c r="Q51" s="94"/>
      <c r="R51" s="94"/>
      <c r="S51" s="94"/>
    </row>
    <row r="52" spans="2:19" x14ac:dyDescent="0.2">
      <c r="B52" s="17"/>
      <c r="C52" s="17"/>
      <c r="D52" s="2" t="s">
        <v>74</v>
      </c>
      <c r="E52" s="17" t="s">
        <v>75</v>
      </c>
      <c r="F52" s="17" t="s">
        <v>65</v>
      </c>
      <c r="G52" s="17"/>
      <c r="H52" s="17" t="s">
        <v>70</v>
      </c>
      <c r="I52" s="17"/>
      <c r="J52" s="17"/>
      <c r="M52" s="94"/>
      <c r="N52" s="94"/>
      <c r="O52" s="94"/>
      <c r="P52" s="94"/>
      <c r="Q52" s="94"/>
      <c r="R52" s="94"/>
      <c r="S52" s="94"/>
    </row>
    <row r="53" spans="2:19" x14ac:dyDescent="0.2">
      <c r="B53" s="17"/>
      <c r="C53" s="17"/>
      <c r="D53" s="17" t="s">
        <v>147</v>
      </c>
      <c r="E53" s="17" t="s">
        <v>440</v>
      </c>
      <c r="F53" s="17" t="s">
        <v>65</v>
      </c>
      <c r="G53" s="17"/>
      <c r="H53" s="17" t="s">
        <v>70</v>
      </c>
      <c r="I53" s="17"/>
      <c r="J53" s="17"/>
      <c r="M53" s="94"/>
      <c r="N53" s="94"/>
      <c r="O53" s="94"/>
      <c r="P53" s="94"/>
      <c r="Q53" s="94"/>
      <c r="R53" s="94"/>
      <c r="S53" s="94"/>
    </row>
    <row r="54" spans="2:19" x14ac:dyDescent="0.2">
      <c r="B54" s="17"/>
      <c r="C54" s="17"/>
      <c r="D54" s="2" t="s">
        <v>76</v>
      </c>
      <c r="E54" s="17" t="s">
        <v>77</v>
      </c>
      <c r="F54" s="17" t="s">
        <v>65</v>
      </c>
      <c r="G54" s="17"/>
      <c r="H54" s="17" t="s">
        <v>70</v>
      </c>
      <c r="I54" s="17"/>
      <c r="J54" s="17"/>
      <c r="M54" s="94"/>
      <c r="N54" s="94"/>
      <c r="O54" s="94"/>
      <c r="P54" s="94"/>
      <c r="Q54" s="94"/>
      <c r="R54" s="94"/>
      <c r="S54" s="94"/>
    </row>
    <row r="55" spans="2:19" x14ac:dyDescent="0.2">
      <c r="B55" s="17"/>
      <c r="C55" s="17"/>
      <c r="D55" s="2" t="s">
        <v>78</v>
      </c>
      <c r="E55" s="17" t="s">
        <v>79</v>
      </c>
      <c r="F55" s="17" t="s">
        <v>65</v>
      </c>
      <c r="G55" s="17"/>
      <c r="H55" s="17" t="s">
        <v>70</v>
      </c>
      <c r="I55" s="17"/>
      <c r="J55" s="17"/>
      <c r="M55" s="94"/>
      <c r="N55" s="94"/>
      <c r="O55" s="94"/>
      <c r="P55" s="94"/>
      <c r="Q55" s="94"/>
      <c r="R55" s="94"/>
      <c r="S55" s="94"/>
    </row>
    <row r="56" spans="2:19" x14ac:dyDescent="0.2">
      <c r="B56" s="17"/>
      <c r="C56" s="17"/>
      <c r="D56" s="2" t="s">
        <v>80</v>
      </c>
      <c r="E56" s="17" t="s">
        <v>81</v>
      </c>
      <c r="F56" s="17" t="s">
        <v>65</v>
      </c>
      <c r="G56" s="17"/>
      <c r="H56" s="17" t="s">
        <v>70</v>
      </c>
      <c r="I56" s="17"/>
      <c r="J56" s="17"/>
    </row>
    <row r="57" spans="2:19" x14ac:dyDescent="0.2">
      <c r="B57" s="17"/>
      <c r="C57" s="17"/>
      <c r="D57" s="2" t="s">
        <v>82</v>
      </c>
      <c r="E57" s="17" t="s">
        <v>83</v>
      </c>
      <c r="F57" s="17" t="s">
        <v>65</v>
      </c>
      <c r="G57" s="17"/>
      <c r="H57" s="17" t="s">
        <v>70</v>
      </c>
      <c r="I57" s="17"/>
      <c r="J57" s="17"/>
      <c r="K57" s="38"/>
    </row>
    <row r="58" spans="2:19" x14ac:dyDescent="0.2">
      <c r="B58" s="17"/>
      <c r="C58" s="17"/>
      <c r="D58" s="17" t="s">
        <v>299</v>
      </c>
      <c r="E58" s="17" t="s">
        <v>303</v>
      </c>
      <c r="F58" s="17" t="s">
        <v>65</v>
      </c>
      <c r="G58" s="17"/>
      <c r="H58" s="17" t="s">
        <v>70</v>
      </c>
      <c r="I58" s="17"/>
      <c r="J58" s="17"/>
      <c r="K58" s="38"/>
    </row>
    <row r="59" spans="2:19" x14ac:dyDescent="0.2">
      <c r="B59" s="17"/>
      <c r="C59" s="17"/>
      <c r="D59" s="17" t="s">
        <v>340</v>
      </c>
      <c r="E59" s="17" t="s">
        <v>339</v>
      </c>
      <c r="F59" s="17" t="s">
        <v>65</v>
      </c>
      <c r="G59" s="17"/>
      <c r="H59" s="17" t="s">
        <v>70</v>
      </c>
      <c r="I59" s="17"/>
      <c r="J59" s="17"/>
      <c r="K59" s="38"/>
    </row>
    <row r="60" spans="2:19" x14ac:dyDescent="0.2">
      <c r="B60" s="17"/>
      <c r="C60" s="17"/>
      <c r="D60" s="17" t="s">
        <v>300</v>
      </c>
      <c r="E60" s="17" t="s">
        <v>304</v>
      </c>
      <c r="F60" s="17" t="s">
        <v>65</v>
      </c>
      <c r="G60" s="17"/>
      <c r="H60" s="17" t="s">
        <v>70</v>
      </c>
      <c r="I60" s="17"/>
      <c r="J60" s="17"/>
      <c r="K60" s="38"/>
    </row>
    <row r="61" spans="2:19" x14ac:dyDescent="0.2">
      <c r="B61" s="17"/>
      <c r="C61" s="17"/>
      <c r="D61" s="17" t="s">
        <v>301</v>
      </c>
      <c r="E61" s="17" t="s">
        <v>305</v>
      </c>
      <c r="F61" s="17" t="s">
        <v>65</v>
      </c>
      <c r="G61" s="17"/>
      <c r="H61" s="17" t="s">
        <v>70</v>
      </c>
      <c r="I61" s="17"/>
      <c r="J61" s="17"/>
    </row>
    <row r="62" spans="2:19" x14ac:dyDescent="0.2">
      <c r="B62" s="17"/>
      <c r="C62" s="17"/>
      <c r="D62" s="17" t="s">
        <v>302</v>
      </c>
      <c r="E62" s="17" t="s">
        <v>306</v>
      </c>
      <c r="F62" s="17" t="s">
        <v>65</v>
      </c>
      <c r="G62" s="17"/>
      <c r="H62" s="17" t="s">
        <v>70</v>
      </c>
      <c r="I62" s="17"/>
      <c r="J62" s="17"/>
    </row>
    <row r="63" spans="2:19" x14ac:dyDescent="0.2">
      <c r="B63" s="17"/>
      <c r="C63" s="17"/>
      <c r="D63" s="17" t="s">
        <v>431</v>
      </c>
      <c r="E63" s="17" t="s">
        <v>307</v>
      </c>
      <c r="F63" s="17" t="s">
        <v>65</v>
      </c>
      <c r="G63" s="17"/>
      <c r="H63" s="17" t="s">
        <v>70</v>
      </c>
      <c r="I63" s="17"/>
      <c r="J63" s="17"/>
    </row>
    <row r="64" spans="2:19" x14ac:dyDescent="0.2">
      <c r="B64" s="17"/>
      <c r="C64" s="17"/>
      <c r="D64" s="17" t="s">
        <v>432</v>
      </c>
      <c r="E64" s="17" t="s">
        <v>434</v>
      </c>
      <c r="F64" s="17" t="s">
        <v>65</v>
      </c>
      <c r="G64" s="17"/>
      <c r="H64" s="17" t="s">
        <v>70</v>
      </c>
      <c r="I64" s="17"/>
      <c r="J64" s="17"/>
    </row>
    <row r="65" spans="2:18" x14ac:dyDescent="0.2">
      <c r="B65" s="17"/>
      <c r="C65" s="17"/>
      <c r="D65" s="17" t="s">
        <v>433</v>
      </c>
      <c r="E65" s="17" t="s">
        <v>435</v>
      </c>
      <c r="F65" s="17" t="s">
        <v>65</v>
      </c>
      <c r="G65" s="17"/>
      <c r="H65" s="17" t="s">
        <v>70</v>
      </c>
      <c r="I65" s="17"/>
      <c r="J65" s="17"/>
    </row>
    <row r="66" spans="2:18" x14ac:dyDescent="0.2">
      <c r="B66" s="17"/>
      <c r="C66" s="17"/>
      <c r="D66" s="17" t="s">
        <v>308</v>
      </c>
      <c r="E66" s="17" t="s">
        <v>425</v>
      </c>
      <c r="F66" s="17" t="s">
        <v>65</v>
      </c>
      <c r="G66" s="17"/>
      <c r="H66" s="17" t="s">
        <v>70</v>
      </c>
      <c r="I66" s="17"/>
      <c r="J66" s="17"/>
      <c r="M66" s="94"/>
      <c r="N66" s="94"/>
      <c r="O66" s="94"/>
      <c r="P66" s="94"/>
      <c r="Q66" s="94"/>
      <c r="R66" s="94"/>
    </row>
    <row r="67" spans="2:18" x14ac:dyDescent="0.2">
      <c r="B67" s="17"/>
      <c r="C67" s="17"/>
      <c r="D67" s="17" t="s">
        <v>338</v>
      </c>
      <c r="E67" s="17" t="s">
        <v>426</v>
      </c>
      <c r="F67" s="17" t="s">
        <v>65</v>
      </c>
      <c r="G67" s="17"/>
      <c r="H67" s="17" t="s">
        <v>70</v>
      </c>
      <c r="I67" s="17"/>
      <c r="J67" s="17"/>
    </row>
    <row r="68" spans="2:18" x14ac:dyDescent="0.2">
      <c r="B68" s="17"/>
      <c r="C68" s="17"/>
      <c r="D68" s="17" t="s">
        <v>309</v>
      </c>
      <c r="E68" s="17" t="s">
        <v>427</v>
      </c>
      <c r="F68" s="17" t="s">
        <v>65</v>
      </c>
      <c r="G68" s="17"/>
      <c r="H68" s="17" t="s">
        <v>70</v>
      </c>
      <c r="I68" s="17"/>
      <c r="J68" s="17"/>
    </row>
    <row r="69" spans="2:18" x14ac:dyDescent="0.2">
      <c r="B69" s="17"/>
      <c r="C69" s="17"/>
      <c r="D69" s="17" t="s">
        <v>310</v>
      </c>
      <c r="E69" s="17" t="s">
        <v>428</v>
      </c>
      <c r="F69" s="17" t="s">
        <v>65</v>
      </c>
      <c r="G69" s="17"/>
      <c r="H69" s="17" t="s">
        <v>70</v>
      </c>
      <c r="I69" s="17"/>
      <c r="J69" s="17"/>
    </row>
    <row r="70" spans="2:18" x14ac:dyDescent="0.2">
      <c r="B70" s="17"/>
      <c r="C70" s="17"/>
      <c r="D70" s="17" t="s">
        <v>311</v>
      </c>
      <c r="E70" s="17" t="s">
        <v>429</v>
      </c>
      <c r="F70" s="17" t="s">
        <v>65</v>
      </c>
      <c r="G70" s="17"/>
      <c r="H70" s="17" t="s">
        <v>70</v>
      </c>
      <c r="I70" s="17"/>
      <c r="J70" s="17"/>
    </row>
    <row r="71" spans="2:18" x14ac:dyDescent="0.2">
      <c r="B71" s="17"/>
      <c r="C71" s="17"/>
      <c r="D71" s="2" t="s">
        <v>84</v>
      </c>
      <c r="E71" s="17" t="s">
        <v>430</v>
      </c>
      <c r="F71" s="17" t="s">
        <v>65</v>
      </c>
      <c r="G71" s="17"/>
      <c r="H71" s="17" t="s">
        <v>70</v>
      </c>
      <c r="I71" s="17"/>
      <c r="J71" s="17"/>
    </row>
    <row r="72" spans="2:18" x14ac:dyDescent="0.2">
      <c r="B72" s="17"/>
      <c r="C72" s="17"/>
      <c r="D72" s="2" t="s">
        <v>214</v>
      </c>
      <c r="E72" s="17" t="s">
        <v>215</v>
      </c>
      <c r="F72" s="17" t="s">
        <v>65</v>
      </c>
      <c r="G72" s="17" t="s">
        <v>213</v>
      </c>
      <c r="H72" s="17" t="s">
        <v>70</v>
      </c>
      <c r="I72" s="17"/>
      <c r="J72" s="17"/>
    </row>
    <row r="73" spans="2:18" x14ac:dyDescent="0.2">
      <c r="B73" s="35"/>
      <c r="C73" s="35"/>
      <c r="D73" s="17" t="s">
        <v>217</v>
      </c>
      <c r="E73" s="17" t="s">
        <v>216</v>
      </c>
      <c r="F73" s="17" t="s">
        <v>65</v>
      </c>
      <c r="G73" s="17" t="s">
        <v>213</v>
      </c>
      <c r="H73" s="17" t="s">
        <v>70</v>
      </c>
      <c r="I73" s="35"/>
      <c r="J73" s="35"/>
    </row>
    <row r="74" spans="2:18" x14ac:dyDescent="0.2">
      <c r="B74" s="47" t="s">
        <v>85</v>
      </c>
      <c r="C74" s="47"/>
      <c r="D74" s="48" t="s">
        <v>86</v>
      </c>
      <c r="E74" s="47" t="s">
        <v>87</v>
      </c>
      <c r="F74" s="47" t="s">
        <v>61</v>
      </c>
      <c r="G74" s="47"/>
      <c r="H74" s="47"/>
      <c r="I74" s="47"/>
      <c r="J74" s="47"/>
    </row>
    <row r="75" spans="2:18" x14ac:dyDescent="0.2">
      <c r="B75" s="17"/>
      <c r="C75" s="17"/>
      <c r="D75" s="2" t="s">
        <v>88</v>
      </c>
      <c r="E75" s="17" t="s">
        <v>89</v>
      </c>
      <c r="F75" s="17" t="s">
        <v>61</v>
      </c>
      <c r="G75" s="17"/>
      <c r="H75" s="17"/>
      <c r="I75" s="17"/>
      <c r="J75" s="17"/>
    </row>
    <row r="76" spans="2:18" x14ac:dyDescent="0.2">
      <c r="B76" s="17"/>
      <c r="C76" s="17"/>
      <c r="D76" s="2" t="s">
        <v>90</v>
      </c>
      <c r="E76" s="17" t="s">
        <v>442</v>
      </c>
      <c r="F76" s="17" t="s">
        <v>61</v>
      </c>
      <c r="G76" s="17"/>
      <c r="H76" s="17"/>
      <c r="I76" s="17"/>
      <c r="J76" s="17"/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5"/>
  <sheetViews>
    <sheetView topLeftCell="A19" zoomScaleNormal="100" workbookViewId="0">
      <selection activeCell="E28" sqref="E28"/>
    </sheetView>
  </sheetViews>
  <sheetFormatPr defaultRowHeight="12.75" x14ac:dyDescent="0.2"/>
  <cols>
    <col min="1" max="1" width="3.140625" customWidth="1"/>
    <col min="2" max="2" width="15.85546875" customWidth="1"/>
    <col min="3" max="3" width="13.5703125" customWidth="1"/>
    <col min="4" max="4" width="15.5703125" bestFit="1" customWidth="1"/>
    <col min="5" max="5" width="65.28515625" bestFit="1" customWidth="1"/>
    <col min="8" max="8" width="14.5703125" customWidth="1"/>
    <col min="9" max="9" width="12.28515625" customWidth="1"/>
  </cols>
  <sheetData>
    <row r="1" spans="1:10" ht="26.25" x14ac:dyDescent="0.4">
      <c r="B1" s="31" t="s">
        <v>56</v>
      </c>
    </row>
    <row r="2" spans="1:10" ht="18" x14ac:dyDescent="0.25">
      <c r="A2" s="15"/>
    </row>
    <row r="3" spans="1:10" ht="18" x14ac:dyDescent="0.25">
      <c r="A3" s="15"/>
      <c r="B3" s="24" t="s">
        <v>34</v>
      </c>
    </row>
    <row r="5" spans="1:10" ht="22.5" customHeight="1" x14ac:dyDescent="0.25">
      <c r="A5" s="12"/>
      <c r="B5" s="1" t="s">
        <v>44</v>
      </c>
    </row>
    <row r="6" spans="1:10" ht="18" customHeight="1" x14ac:dyDescent="0.2">
      <c r="B6" s="5" t="s">
        <v>16</v>
      </c>
      <c r="C6" s="5"/>
    </row>
    <row r="7" spans="1:10" ht="18" customHeight="1" x14ac:dyDescent="0.2">
      <c r="B7" s="16" t="s">
        <v>11</v>
      </c>
      <c r="C7" s="16" t="s">
        <v>31</v>
      </c>
      <c r="D7" s="16" t="s">
        <v>1</v>
      </c>
      <c r="E7" s="16" t="s">
        <v>2</v>
      </c>
      <c r="F7" s="16" t="s">
        <v>17</v>
      </c>
      <c r="G7" s="16" t="s">
        <v>18</v>
      </c>
      <c r="H7" s="16" t="s">
        <v>19</v>
      </c>
      <c r="I7" s="16" t="s">
        <v>20</v>
      </c>
      <c r="J7" s="16" t="s">
        <v>21</v>
      </c>
    </row>
    <row r="8" spans="1:10" ht="39" thickBot="1" x14ac:dyDescent="0.25">
      <c r="B8" s="18" t="s">
        <v>49</v>
      </c>
      <c r="C8" s="18" t="s">
        <v>32</v>
      </c>
      <c r="D8" s="18" t="s">
        <v>22</v>
      </c>
      <c r="E8" s="18" t="s">
        <v>23</v>
      </c>
      <c r="F8" s="18" t="s">
        <v>24</v>
      </c>
      <c r="G8" s="18" t="s">
        <v>25</v>
      </c>
      <c r="H8" s="18" t="s">
        <v>55</v>
      </c>
      <c r="I8" s="18" t="s">
        <v>54</v>
      </c>
      <c r="J8" s="18" t="s">
        <v>26</v>
      </c>
    </row>
    <row r="9" spans="1:10" x14ac:dyDescent="0.2">
      <c r="B9" s="2" t="s">
        <v>92</v>
      </c>
      <c r="C9" s="2"/>
      <c r="D9" s="17" t="s">
        <v>169</v>
      </c>
      <c r="E9" s="17" t="s">
        <v>163</v>
      </c>
      <c r="F9" s="2" t="s">
        <v>58</v>
      </c>
      <c r="G9" s="2" t="s">
        <v>58</v>
      </c>
      <c r="H9" s="2"/>
      <c r="I9" s="2"/>
      <c r="J9" s="2"/>
    </row>
    <row r="10" spans="1:10" x14ac:dyDescent="0.2">
      <c r="B10" s="2"/>
      <c r="C10" s="2"/>
      <c r="D10" s="17" t="s">
        <v>170</v>
      </c>
      <c r="E10" s="17" t="s">
        <v>164</v>
      </c>
      <c r="F10" s="2" t="s">
        <v>58</v>
      </c>
      <c r="G10" s="2" t="s">
        <v>58</v>
      </c>
      <c r="H10" s="2"/>
      <c r="I10" s="2"/>
      <c r="J10" s="2"/>
    </row>
    <row r="11" spans="1:10" x14ac:dyDescent="0.2">
      <c r="B11" s="2"/>
      <c r="C11" s="2"/>
      <c r="D11" s="17" t="s">
        <v>171</v>
      </c>
      <c r="E11" s="17" t="s">
        <v>165</v>
      </c>
      <c r="F11" s="2" t="s">
        <v>58</v>
      </c>
      <c r="G11" s="2" t="s">
        <v>58</v>
      </c>
      <c r="H11" s="2"/>
      <c r="I11" s="2"/>
      <c r="J11" s="2"/>
    </row>
    <row r="12" spans="1:10" x14ac:dyDescent="0.2">
      <c r="B12" s="2"/>
      <c r="C12" s="2"/>
      <c r="D12" s="17" t="s">
        <v>172</v>
      </c>
      <c r="E12" s="17" t="s">
        <v>166</v>
      </c>
      <c r="F12" s="2" t="s">
        <v>58</v>
      </c>
      <c r="G12" s="2" t="s">
        <v>58</v>
      </c>
      <c r="H12" s="2"/>
      <c r="I12" s="2"/>
      <c r="J12" s="2"/>
    </row>
    <row r="13" spans="1:10" x14ac:dyDescent="0.2">
      <c r="B13" s="2"/>
      <c r="C13" s="2"/>
      <c r="D13" s="17" t="s">
        <v>173</v>
      </c>
      <c r="E13" s="17" t="s">
        <v>167</v>
      </c>
      <c r="F13" s="2" t="s">
        <v>58</v>
      </c>
      <c r="G13" s="2" t="s">
        <v>58</v>
      </c>
      <c r="H13" s="2"/>
      <c r="I13" s="2"/>
      <c r="J13" s="2"/>
    </row>
    <row r="14" spans="1:10" x14ac:dyDescent="0.2">
      <c r="B14" s="2"/>
      <c r="C14" s="2"/>
      <c r="D14" s="17" t="s">
        <v>174</v>
      </c>
      <c r="E14" s="17" t="s">
        <v>168</v>
      </c>
      <c r="F14" s="2" t="s">
        <v>58</v>
      </c>
      <c r="G14" s="2" t="s">
        <v>58</v>
      </c>
      <c r="H14" s="2"/>
      <c r="I14" s="2"/>
      <c r="J14" s="2"/>
    </row>
    <row r="15" spans="1:10" x14ac:dyDescent="0.2">
      <c r="B15" s="2"/>
      <c r="C15" s="2"/>
      <c r="D15" s="17" t="s">
        <v>175</v>
      </c>
      <c r="E15" s="17" t="s">
        <v>201</v>
      </c>
      <c r="F15" s="2" t="s">
        <v>58</v>
      </c>
      <c r="G15" s="2" t="s">
        <v>58</v>
      </c>
      <c r="H15" s="2"/>
      <c r="I15" s="2"/>
      <c r="J15" s="2"/>
    </row>
    <row r="16" spans="1:10" x14ac:dyDescent="0.2">
      <c r="B16" s="2"/>
      <c r="C16" s="2"/>
      <c r="D16" s="17" t="s">
        <v>176</v>
      </c>
      <c r="E16" s="17" t="s">
        <v>202</v>
      </c>
      <c r="F16" s="2" t="s">
        <v>58</v>
      </c>
      <c r="G16" s="2" t="s">
        <v>58</v>
      </c>
      <c r="H16" s="2"/>
      <c r="I16" s="2"/>
      <c r="J16" s="2"/>
    </row>
    <row r="17" spans="2:10" x14ac:dyDescent="0.2">
      <c r="B17" s="2"/>
      <c r="C17" s="2"/>
      <c r="D17" s="17" t="s">
        <v>177</v>
      </c>
      <c r="E17" s="17" t="s">
        <v>203</v>
      </c>
      <c r="F17" s="2" t="s">
        <v>58</v>
      </c>
      <c r="G17" s="2" t="s">
        <v>58</v>
      </c>
      <c r="H17" s="2"/>
      <c r="I17" s="2"/>
      <c r="J17" s="2"/>
    </row>
    <row r="18" spans="2:10" x14ac:dyDescent="0.2">
      <c r="B18" s="2"/>
      <c r="C18" s="2"/>
      <c r="D18" s="17" t="s">
        <v>178</v>
      </c>
      <c r="E18" s="17" t="s">
        <v>204</v>
      </c>
      <c r="F18" s="2" t="s">
        <v>58</v>
      </c>
      <c r="G18" s="2" t="s">
        <v>58</v>
      </c>
      <c r="H18" s="2"/>
      <c r="I18" s="2"/>
      <c r="J18" s="2"/>
    </row>
    <row r="19" spans="2:10" x14ac:dyDescent="0.2">
      <c r="B19" s="2"/>
      <c r="C19" s="2"/>
      <c r="D19" s="17" t="s">
        <v>179</v>
      </c>
      <c r="E19" s="17" t="s">
        <v>205</v>
      </c>
      <c r="F19" s="2" t="s">
        <v>58</v>
      </c>
      <c r="G19" s="2" t="s">
        <v>58</v>
      </c>
      <c r="H19" s="2"/>
      <c r="I19" s="2"/>
      <c r="J19" s="2"/>
    </row>
    <row r="20" spans="2:10" x14ac:dyDescent="0.2">
      <c r="B20" s="2"/>
      <c r="C20" s="2"/>
      <c r="D20" s="17" t="s">
        <v>180</v>
      </c>
      <c r="E20" s="17" t="s">
        <v>206</v>
      </c>
      <c r="F20" s="2" t="s">
        <v>58</v>
      </c>
      <c r="G20" s="2" t="s">
        <v>58</v>
      </c>
      <c r="H20" s="2"/>
      <c r="I20" s="2"/>
      <c r="J20" s="2"/>
    </row>
    <row r="21" spans="2:10" x14ac:dyDescent="0.2">
      <c r="B21" s="2"/>
      <c r="C21" s="2"/>
      <c r="D21" s="17" t="s">
        <v>299</v>
      </c>
      <c r="E21" s="17" t="s">
        <v>401</v>
      </c>
      <c r="F21" s="17" t="s">
        <v>65</v>
      </c>
      <c r="G21" s="17" t="s">
        <v>65</v>
      </c>
      <c r="H21" s="2"/>
      <c r="I21" s="2"/>
      <c r="J21" s="2"/>
    </row>
    <row r="22" spans="2:10" x14ac:dyDescent="0.2">
      <c r="B22" s="2"/>
      <c r="C22" s="2"/>
      <c r="D22" s="17" t="s">
        <v>340</v>
      </c>
      <c r="E22" s="17" t="s">
        <v>402</v>
      </c>
      <c r="F22" s="17" t="s">
        <v>65</v>
      </c>
      <c r="G22" s="17" t="s">
        <v>65</v>
      </c>
      <c r="H22" s="2"/>
      <c r="I22" s="2"/>
      <c r="J22" s="2"/>
    </row>
    <row r="23" spans="2:10" x14ac:dyDescent="0.2">
      <c r="B23" s="2"/>
      <c r="C23" s="2"/>
      <c r="D23" s="17" t="s">
        <v>300</v>
      </c>
      <c r="E23" s="17" t="s">
        <v>407</v>
      </c>
      <c r="F23" s="17" t="s">
        <v>65</v>
      </c>
      <c r="G23" s="17" t="s">
        <v>65</v>
      </c>
      <c r="H23" s="2"/>
      <c r="I23" s="2"/>
      <c r="J23" s="2"/>
    </row>
    <row r="24" spans="2:10" x14ac:dyDescent="0.2">
      <c r="B24" s="2"/>
      <c r="C24" s="2"/>
      <c r="D24" s="17" t="s">
        <v>301</v>
      </c>
      <c r="E24" s="17" t="s">
        <v>404</v>
      </c>
      <c r="F24" s="17" t="s">
        <v>65</v>
      </c>
      <c r="G24" s="17" t="s">
        <v>65</v>
      </c>
      <c r="H24" s="2"/>
      <c r="I24" s="2"/>
      <c r="J24" s="2"/>
    </row>
    <row r="25" spans="2:10" x14ac:dyDescent="0.2">
      <c r="B25" s="2"/>
      <c r="C25" s="2"/>
      <c r="D25" s="17" t="s">
        <v>394</v>
      </c>
      <c r="E25" s="17" t="s">
        <v>408</v>
      </c>
      <c r="F25" s="17" t="s">
        <v>65</v>
      </c>
      <c r="G25" s="17" t="s">
        <v>65</v>
      </c>
      <c r="H25" s="2"/>
      <c r="I25" s="2"/>
      <c r="J25" s="2"/>
    </row>
    <row r="26" spans="2:10" x14ac:dyDescent="0.2">
      <c r="B26" s="2"/>
      <c r="C26" s="2"/>
      <c r="D26" s="17" t="s">
        <v>354</v>
      </c>
      <c r="E26" s="17" t="s">
        <v>406</v>
      </c>
      <c r="F26" s="17" t="s">
        <v>65</v>
      </c>
      <c r="G26" s="17" t="s">
        <v>65</v>
      </c>
      <c r="H26" s="2"/>
      <c r="I26" s="2"/>
      <c r="J26" s="2"/>
    </row>
    <row r="27" spans="2:10" x14ac:dyDescent="0.2">
      <c r="B27" s="2"/>
      <c r="C27" s="2"/>
      <c r="D27" s="17" t="s">
        <v>421</v>
      </c>
      <c r="E27" s="17" t="s">
        <v>423</v>
      </c>
      <c r="F27" s="17" t="s">
        <v>61</v>
      </c>
      <c r="G27" s="17" t="s">
        <v>61</v>
      </c>
      <c r="H27" s="2"/>
      <c r="I27" s="2"/>
      <c r="J27" s="2"/>
    </row>
    <row r="28" spans="2:10" x14ac:dyDescent="0.2">
      <c r="B28" s="2"/>
      <c r="C28" s="2"/>
      <c r="D28" s="17" t="s">
        <v>422</v>
      </c>
      <c r="E28" s="17" t="s">
        <v>424</v>
      </c>
      <c r="F28" s="17" t="s">
        <v>61</v>
      </c>
      <c r="G28" s="17" t="s">
        <v>61</v>
      </c>
      <c r="H28" s="2"/>
      <c r="I28" s="2"/>
      <c r="J28" s="2"/>
    </row>
    <row r="29" spans="2:10" x14ac:dyDescent="0.2">
      <c r="B29" s="2"/>
      <c r="C29" s="2"/>
      <c r="D29" s="17" t="s">
        <v>409</v>
      </c>
      <c r="E29" s="17" t="s">
        <v>415</v>
      </c>
      <c r="F29" s="17" t="s">
        <v>65</v>
      </c>
      <c r="G29" s="17" t="s">
        <v>65</v>
      </c>
      <c r="H29" s="2"/>
      <c r="I29" s="2"/>
      <c r="J29" s="2"/>
    </row>
    <row r="30" spans="2:10" x14ac:dyDescent="0.2">
      <c r="B30" s="2"/>
      <c r="C30" s="2"/>
      <c r="D30" s="17" t="s">
        <v>410</v>
      </c>
      <c r="E30" s="17" t="s">
        <v>416</v>
      </c>
      <c r="F30" s="17" t="s">
        <v>65</v>
      </c>
      <c r="G30" s="17" t="s">
        <v>65</v>
      </c>
      <c r="H30" s="2"/>
      <c r="I30" s="2"/>
      <c r="J30" s="2"/>
    </row>
    <row r="31" spans="2:10" x14ac:dyDescent="0.2">
      <c r="B31" s="2"/>
      <c r="C31" s="2"/>
      <c r="D31" s="17" t="s">
        <v>411</v>
      </c>
      <c r="E31" s="17" t="s">
        <v>417</v>
      </c>
      <c r="F31" s="17" t="s">
        <v>65</v>
      </c>
      <c r="G31" s="17" t="s">
        <v>65</v>
      </c>
      <c r="H31" s="2"/>
      <c r="I31" s="2"/>
      <c r="J31" s="2"/>
    </row>
    <row r="32" spans="2:10" x14ac:dyDescent="0.2">
      <c r="B32" s="2"/>
      <c r="C32" s="2"/>
      <c r="D32" s="17" t="s">
        <v>412</v>
      </c>
      <c r="E32" s="17" t="s">
        <v>418</v>
      </c>
      <c r="F32" s="17" t="s">
        <v>65</v>
      </c>
      <c r="G32" s="17" t="s">
        <v>65</v>
      </c>
      <c r="H32" s="2"/>
      <c r="I32" s="2"/>
      <c r="J32" s="2"/>
    </row>
    <row r="33" spans="2:10" x14ac:dyDescent="0.2">
      <c r="B33" s="2"/>
      <c r="C33" s="2"/>
      <c r="D33" s="17" t="s">
        <v>413</v>
      </c>
      <c r="E33" s="17" t="s">
        <v>419</v>
      </c>
      <c r="F33" s="17" t="s">
        <v>65</v>
      </c>
      <c r="G33" s="17" t="s">
        <v>65</v>
      </c>
      <c r="H33" s="2"/>
      <c r="I33" s="2"/>
      <c r="J33" s="2"/>
    </row>
    <row r="34" spans="2:10" x14ac:dyDescent="0.2">
      <c r="B34" s="2"/>
      <c r="C34" s="2"/>
      <c r="D34" s="17" t="s">
        <v>414</v>
      </c>
      <c r="E34" s="17" t="s">
        <v>420</v>
      </c>
      <c r="F34" s="17" t="s">
        <v>65</v>
      </c>
      <c r="G34" s="17" t="s">
        <v>65</v>
      </c>
      <c r="H34" s="2"/>
      <c r="I34" s="2"/>
      <c r="J34" s="2"/>
    </row>
    <row r="35" spans="2:10" x14ac:dyDescent="0.2">
      <c r="B35" s="48" t="s">
        <v>95</v>
      </c>
      <c r="C35" s="48"/>
      <c r="D35" s="47" t="s">
        <v>187</v>
      </c>
      <c r="E35" s="47" t="s">
        <v>190</v>
      </c>
      <c r="F35" s="48" t="s">
        <v>65</v>
      </c>
      <c r="G35" s="48" t="s">
        <v>96</v>
      </c>
      <c r="H35" s="48" t="s">
        <v>70</v>
      </c>
      <c r="I35" s="48"/>
      <c r="J35" s="48"/>
    </row>
    <row r="36" spans="2:10" x14ac:dyDescent="0.2">
      <c r="B36" s="2"/>
      <c r="C36" s="2"/>
      <c r="D36" s="17" t="s">
        <v>188</v>
      </c>
      <c r="E36" s="17" t="s">
        <v>189</v>
      </c>
      <c r="F36" s="2" t="s">
        <v>65</v>
      </c>
      <c r="G36" s="2" t="s">
        <v>96</v>
      </c>
      <c r="H36" s="2" t="s">
        <v>70</v>
      </c>
      <c r="I36" s="2"/>
      <c r="J36" s="2"/>
    </row>
    <row r="37" spans="2:10" x14ac:dyDescent="0.2">
      <c r="B37" s="2"/>
      <c r="C37" s="2"/>
      <c r="D37" s="2" t="s">
        <v>191</v>
      </c>
      <c r="E37" s="2" t="s">
        <v>193</v>
      </c>
      <c r="F37" s="2" t="s">
        <v>65</v>
      </c>
      <c r="G37" s="2" t="s">
        <v>96</v>
      </c>
      <c r="H37" s="2" t="s">
        <v>70</v>
      </c>
      <c r="I37" s="2"/>
      <c r="J37" s="2"/>
    </row>
    <row r="38" spans="2:10" x14ac:dyDescent="0.2">
      <c r="B38" s="2"/>
      <c r="C38" s="2"/>
      <c r="D38" s="2" t="s">
        <v>192</v>
      </c>
      <c r="E38" s="2" t="s">
        <v>194</v>
      </c>
      <c r="F38" s="2" t="s">
        <v>65</v>
      </c>
      <c r="G38" s="2" t="s">
        <v>96</v>
      </c>
      <c r="H38" s="2" t="s">
        <v>70</v>
      </c>
      <c r="I38" s="2"/>
      <c r="J38" s="2"/>
    </row>
    <row r="39" spans="2:10" x14ac:dyDescent="0.2">
      <c r="B39" s="2"/>
      <c r="C39" s="2"/>
      <c r="D39" s="101" t="s">
        <v>363</v>
      </c>
      <c r="E39" s="17" t="s">
        <v>357</v>
      </c>
      <c r="F39" s="2" t="s">
        <v>65</v>
      </c>
      <c r="G39" s="2" t="s">
        <v>96</v>
      </c>
      <c r="H39" s="2" t="s">
        <v>70</v>
      </c>
      <c r="I39" s="2"/>
      <c r="J39" s="2"/>
    </row>
    <row r="40" spans="2:10" x14ac:dyDescent="0.2">
      <c r="B40" s="2"/>
      <c r="C40" s="2"/>
      <c r="D40" s="101" t="s">
        <v>364</v>
      </c>
      <c r="E40" s="17" t="s">
        <v>358</v>
      </c>
      <c r="F40" s="2" t="s">
        <v>65</v>
      </c>
      <c r="G40" s="2" t="s">
        <v>96</v>
      </c>
      <c r="H40" s="2" t="s">
        <v>70</v>
      </c>
      <c r="I40" s="2"/>
      <c r="J40" s="2"/>
    </row>
    <row r="41" spans="2:10" x14ac:dyDescent="0.2">
      <c r="B41" s="2"/>
      <c r="C41" s="2"/>
      <c r="D41" s="101" t="s">
        <v>365</v>
      </c>
      <c r="E41" s="17" t="s">
        <v>359</v>
      </c>
      <c r="F41" s="2" t="s">
        <v>65</v>
      </c>
      <c r="G41" s="2" t="s">
        <v>96</v>
      </c>
      <c r="H41" s="2" t="s">
        <v>70</v>
      </c>
      <c r="I41" s="2"/>
      <c r="J41" s="2"/>
    </row>
    <row r="42" spans="2:10" x14ac:dyDescent="0.2">
      <c r="B42" s="2"/>
      <c r="C42" s="2"/>
      <c r="D42" s="101" t="s">
        <v>366</v>
      </c>
      <c r="E42" s="17" t="s">
        <v>357</v>
      </c>
      <c r="F42" s="2" t="s">
        <v>65</v>
      </c>
      <c r="G42" s="2" t="s">
        <v>96</v>
      </c>
      <c r="H42" s="2" t="s">
        <v>70</v>
      </c>
      <c r="I42" s="2"/>
      <c r="J42" s="2"/>
    </row>
    <row r="43" spans="2:10" x14ac:dyDescent="0.2">
      <c r="B43" s="2"/>
      <c r="C43" s="2"/>
      <c r="D43" s="101" t="s">
        <v>367</v>
      </c>
      <c r="E43" s="17" t="s">
        <v>358</v>
      </c>
      <c r="F43" s="2" t="s">
        <v>65</v>
      </c>
      <c r="G43" s="2" t="s">
        <v>96</v>
      </c>
      <c r="H43" s="2" t="s">
        <v>70</v>
      </c>
      <c r="I43" s="2"/>
      <c r="J43" s="2"/>
    </row>
    <row r="44" spans="2:10" x14ac:dyDescent="0.2">
      <c r="B44" s="2"/>
      <c r="C44" s="2"/>
      <c r="D44" s="101" t="s">
        <v>368</v>
      </c>
      <c r="E44" s="17" t="s">
        <v>359</v>
      </c>
      <c r="F44" s="2" t="s">
        <v>65</v>
      </c>
      <c r="G44" s="2" t="s">
        <v>96</v>
      </c>
      <c r="H44" s="2" t="s">
        <v>70</v>
      </c>
      <c r="I44" s="2"/>
      <c r="J44" s="2"/>
    </row>
    <row r="45" spans="2:10" x14ac:dyDescent="0.2">
      <c r="B45" s="2"/>
      <c r="C45" s="2"/>
      <c r="D45" s="2" t="s">
        <v>197</v>
      </c>
      <c r="E45" s="2" t="s">
        <v>195</v>
      </c>
      <c r="F45" s="2" t="s">
        <v>65</v>
      </c>
      <c r="G45" s="2" t="s">
        <v>96</v>
      </c>
      <c r="H45" s="2" t="s">
        <v>70</v>
      </c>
      <c r="I45" s="2"/>
      <c r="J45" s="2"/>
    </row>
    <row r="46" spans="2:10" x14ac:dyDescent="0.2">
      <c r="B46" s="2"/>
      <c r="C46" s="2"/>
      <c r="D46" s="2" t="s">
        <v>198</v>
      </c>
      <c r="E46" s="2" t="s">
        <v>196</v>
      </c>
      <c r="F46" s="2" t="s">
        <v>65</v>
      </c>
      <c r="G46" s="2" t="s">
        <v>96</v>
      </c>
      <c r="H46" s="2" t="s">
        <v>70</v>
      </c>
      <c r="I46" s="2"/>
      <c r="J46" s="2"/>
    </row>
    <row r="47" spans="2:10" x14ac:dyDescent="0.2">
      <c r="B47" s="2"/>
      <c r="C47" s="2"/>
      <c r="D47" s="17" t="s">
        <v>207</v>
      </c>
      <c r="E47" s="17" t="s">
        <v>209</v>
      </c>
      <c r="F47" s="2" t="s">
        <v>65</v>
      </c>
      <c r="G47" s="2" t="s">
        <v>96</v>
      </c>
      <c r="H47" s="2" t="s">
        <v>70</v>
      </c>
      <c r="I47" s="2"/>
      <c r="J47" s="2"/>
    </row>
    <row r="48" spans="2:10" x14ac:dyDescent="0.2">
      <c r="B48" s="2"/>
      <c r="C48" s="2"/>
      <c r="D48" s="106" t="s">
        <v>208</v>
      </c>
      <c r="E48" s="106" t="s">
        <v>210</v>
      </c>
      <c r="F48" s="118" t="s">
        <v>65</v>
      </c>
      <c r="G48" s="118" t="s">
        <v>96</v>
      </c>
      <c r="H48" s="118" t="s">
        <v>70</v>
      </c>
      <c r="I48" s="2"/>
      <c r="J48" s="2"/>
    </row>
    <row r="49" spans="2:10" x14ac:dyDescent="0.2">
      <c r="B49" s="2"/>
      <c r="C49" s="2"/>
      <c r="D49" s="47" t="s">
        <v>372</v>
      </c>
      <c r="E49" s="47" t="s">
        <v>384</v>
      </c>
      <c r="F49" s="48" t="s">
        <v>65</v>
      </c>
      <c r="G49" s="48" t="s">
        <v>96</v>
      </c>
      <c r="H49" s="48" t="s">
        <v>70</v>
      </c>
      <c r="I49" s="2"/>
      <c r="J49" s="2"/>
    </row>
    <row r="50" spans="2:10" x14ac:dyDescent="0.2">
      <c r="B50" s="2"/>
      <c r="C50" s="2"/>
      <c r="D50" s="17" t="s">
        <v>377</v>
      </c>
      <c r="E50" s="17" t="s">
        <v>388</v>
      </c>
      <c r="F50" s="2" t="s">
        <v>65</v>
      </c>
      <c r="G50" s="2" t="s">
        <v>96</v>
      </c>
      <c r="H50" s="2" t="s">
        <v>70</v>
      </c>
      <c r="I50" s="2"/>
      <c r="J50" s="2"/>
    </row>
    <row r="51" spans="2:10" x14ac:dyDescent="0.2">
      <c r="B51" s="2"/>
      <c r="C51" s="2"/>
      <c r="D51" s="2" t="s">
        <v>373</v>
      </c>
      <c r="E51" s="2" t="s">
        <v>385</v>
      </c>
      <c r="F51" s="2" t="s">
        <v>65</v>
      </c>
      <c r="G51" s="2" t="s">
        <v>96</v>
      </c>
      <c r="H51" s="2" t="s">
        <v>70</v>
      </c>
      <c r="I51" s="2"/>
      <c r="J51" s="2"/>
    </row>
    <row r="52" spans="2:10" x14ac:dyDescent="0.2">
      <c r="B52" s="2"/>
      <c r="C52" s="2"/>
      <c r="D52" s="2" t="s">
        <v>378</v>
      </c>
      <c r="E52" s="2" t="s">
        <v>389</v>
      </c>
      <c r="F52" s="2" t="s">
        <v>65</v>
      </c>
      <c r="G52" s="2" t="s">
        <v>96</v>
      </c>
      <c r="H52" s="2" t="s">
        <v>70</v>
      </c>
      <c r="I52" s="2"/>
      <c r="J52" s="2"/>
    </row>
    <row r="53" spans="2:10" x14ac:dyDescent="0.2">
      <c r="B53" s="2"/>
      <c r="C53" s="2"/>
      <c r="D53" s="101" t="s">
        <v>374</v>
      </c>
      <c r="E53" s="17" t="s">
        <v>382</v>
      </c>
      <c r="F53" s="2" t="s">
        <v>65</v>
      </c>
      <c r="G53" s="2" t="s">
        <v>96</v>
      </c>
      <c r="H53" s="2" t="s">
        <v>70</v>
      </c>
      <c r="I53" s="2"/>
      <c r="J53" s="2"/>
    </row>
    <row r="54" spans="2:10" x14ac:dyDescent="0.2">
      <c r="B54" s="2"/>
      <c r="C54" s="2"/>
      <c r="D54" s="101" t="s">
        <v>375</v>
      </c>
      <c r="E54" s="17" t="s">
        <v>383</v>
      </c>
      <c r="F54" s="2" t="s">
        <v>65</v>
      </c>
      <c r="G54" s="2" t="s">
        <v>96</v>
      </c>
      <c r="H54" s="2" t="s">
        <v>70</v>
      </c>
      <c r="I54" s="2"/>
      <c r="J54" s="2"/>
    </row>
    <row r="55" spans="2:10" x14ac:dyDescent="0.2">
      <c r="B55" s="2"/>
      <c r="C55" s="2"/>
      <c r="D55" s="101" t="s">
        <v>379</v>
      </c>
      <c r="E55" s="17" t="s">
        <v>382</v>
      </c>
      <c r="F55" s="2" t="s">
        <v>65</v>
      </c>
      <c r="G55" s="2" t="s">
        <v>96</v>
      </c>
      <c r="H55" s="2" t="s">
        <v>70</v>
      </c>
      <c r="I55" s="2"/>
      <c r="J55" s="2"/>
    </row>
    <row r="56" spans="2:10" x14ac:dyDescent="0.2">
      <c r="B56" s="2"/>
      <c r="C56" s="2"/>
      <c r="D56" s="101" t="s">
        <v>380</v>
      </c>
      <c r="E56" s="17" t="s">
        <v>383</v>
      </c>
      <c r="F56" s="2" t="s">
        <v>65</v>
      </c>
      <c r="G56" s="2" t="s">
        <v>96</v>
      </c>
      <c r="H56" s="2" t="s">
        <v>70</v>
      </c>
      <c r="I56" s="2"/>
      <c r="J56" s="2"/>
    </row>
    <row r="57" spans="2:10" x14ac:dyDescent="0.2">
      <c r="B57" s="2"/>
      <c r="C57" s="2"/>
      <c r="D57" s="2" t="s">
        <v>376</v>
      </c>
      <c r="E57" s="2" t="s">
        <v>386</v>
      </c>
      <c r="F57" s="2" t="s">
        <v>65</v>
      </c>
      <c r="G57" s="2" t="s">
        <v>96</v>
      </c>
      <c r="H57" s="2" t="s">
        <v>70</v>
      </c>
      <c r="I57" s="2"/>
      <c r="J57" s="2"/>
    </row>
    <row r="58" spans="2:10" x14ac:dyDescent="0.2">
      <c r="B58" s="2"/>
      <c r="C58" s="2"/>
      <c r="D58" s="2" t="s">
        <v>381</v>
      </c>
      <c r="E58" s="2" t="s">
        <v>390</v>
      </c>
      <c r="F58" s="2" t="s">
        <v>65</v>
      </c>
      <c r="G58" s="2" t="s">
        <v>96</v>
      </c>
      <c r="H58" s="2" t="s">
        <v>70</v>
      </c>
      <c r="I58" s="2"/>
      <c r="J58" s="2"/>
    </row>
    <row r="59" spans="2:10" x14ac:dyDescent="0.2">
      <c r="B59" s="2"/>
      <c r="C59" s="2"/>
      <c r="D59" s="17" t="s">
        <v>211</v>
      </c>
      <c r="E59" s="17" t="s">
        <v>387</v>
      </c>
      <c r="F59" s="2" t="s">
        <v>65</v>
      </c>
      <c r="G59" s="2" t="s">
        <v>96</v>
      </c>
      <c r="H59" s="2" t="s">
        <v>70</v>
      </c>
      <c r="I59" s="2"/>
      <c r="J59" s="2"/>
    </row>
    <row r="60" spans="2:10" x14ac:dyDescent="0.2">
      <c r="B60" s="2"/>
      <c r="C60" s="2"/>
      <c r="D60" s="35" t="s">
        <v>212</v>
      </c>
      <c r="E60" s="35" t="s">
        <v>391</v>
      </c>
      <c r="F60" s="96" t="s">
        <v>65</v>
      </c>
      <c r="G60" s="96" t="s">
        <v>96</v>
      </c>
      <c r="H60" s="96" t="s">
        <v>70</v>
      </c>
      <c r="I60" s="2"/>
      <c r="J60" s="2"/>
    </row>
    <row r="61" spans="2:10" x14ac:dyDescent="0.2">
      <c r="B61" s="48"/>
      <c r="C61" s="48"/>
      <c r="D61" s="47" t="s">
        <v>185</v>
      </c>
      <c r="E61" s="47" t="s">
        <v>186</v>
      </c>
      <c r="F61" s="48" t="s">
        <v>65</v>
      </c>
      <c r="G61" s="48" t="s">
        <v>96</v>
      </c>
      <c r="H61" s="48" t="s">
        <v>70</v>
      </c>
      <c r="I61" s="48"/>
      <c r="J61" s="48"/>
    </row>
    <row r="62" spans="2:10" x14ac:dyDescent="0.2">
      <c r="B62" s="96"/>
      <c r="C62" s="96"/>
      <c r="D62" s="96" t="s">
        <v>97</v>
      </c>
      <c r="E62" s="96" t="s">
        <v>98</v>
      </c>
      <c r="F62" s="96" t="s">
        <v>65</v>
      </c>
      <c r="G62" s="96" t="s">
        <v>96</v>
      </c>
      <c r="H62" s="96" t="s">
        <v>70</v>
      </c>
      <c r="I62" s="96"/>
      <c r="J62" s="96"/>
    </row>
    <row r="63" spans="2:10" x14ac:dyDescent="0.2">
      <c r="B63" s="48"/>
      <c r="C63" s="48"/>
      <c r="D63" s="47" t="s">
        <v>219</v>
      </c>
      <c r="E63" s="47" t="s">
        <v>220</v>
      </c>
      <c r="F63" s="48" t="s">
        <v>65</v>
      </c>
      <c r="G63" s="48" t="s">
        <v>443</v>
      </c>
      <c r="H63" s="48" t="s">
        <v>70</v>
      </c>
      <c r="I63" s="48"/>
      <c r="J63" s="48"/>
    </row>
    <row r="64" spans="2:10" x14ac:dyDescent="0.2">
      <c r="B64" s="2"/>
      <c r="C64" s="2"/>
      <c r="D64" s="2" t="s">
        <v>99</v>
      </c>
      <c r="E64" s="2" t="s">
        <v>100</v>
      </c>
      <c r="F64" s="2" t="s">
        <v>65</v>
      </c>
      <c r="G64" s="2" t="s">
        <v>443</v>
      </c>
      <c r="H64" s="2" t="s">
        <v>70</v>
      </c>
      <c r="I64" s="2"/>
      <c r="J64" s="2"/>
    </row>
    <row r="65" spans="2:10" x14ac:dyDescent="0.2">
      <c r="B65" s="2"/>
      <c r="C65" s="2"/>
      <c r="D65" s="17" t="s">
        <v>324</v>
      </c>
      <c r="E65" s="17" t="s">
        <v>328</v>
      </c>
      <c r="F65" s="2" t="s">
        <v>65</v>
      </c>
      <c r="G65" s="2" t="s">
        <v>443</v>
      </c>
      <c r="H65" s="2" t="s">
        <v>70</v>
      </c>
      <c r="I65" s="2"/>
      <c r="J65" s="2"/>
    </row>
    <row r="66" spans="2:10" x14ac:dyDescent="0.2">
      <c r="B66" s="2"/>
      <c r="C66" s="2"/>
      <c r="D66" s="17" t="s">
        <v>327</v>
      </c>
      <c r="E66" s="17" t="s">
        <v>329</v>
      </c>
      <c r="F66" s="2" t="s">
        <v>65</v>
      </c>
      <c r="G66" s="2" t="s">
        <v>443</v>
      </c>
      <c r="H66" s="2" t="s">
        <v>70</v>
      </c>
      <c r="I66" s="2"/>
      <c r="J66" s="2"/>
    </row>
    <row r="67" spans="2:10" x14ac:dyDescent="0.2">
      <c r="B67" s="2"/>
      <c r="C67" s="2"/>
      <c r="D67" s="2" t="s">
        <v>101</v>
      </c>
      <c r="E67" s="2" t="s">
        <v>102</v>
      </c>
      <c r="F67" s="2" t="s">
        <v>65</v>
      </c>
      <c r="G67" s="2" t="s">
        <v>443</v>
      </c>
      <c r="H67" s="2" t="s">
        <v>70</v>
      </c>
      <c r="I67" s="2"/>
      <c r="J67" s="2"/>
    </row>
    <row r="68" spans="2:10" x14ac:dyDescent="0.2">
      <c r="B68" s="2"/>
      <c r="C68" s="2"/>
      <c r="D68" s="17" t="s">
        <v>182</v>
      </c>
      <c r="E68" s="17" t="s">
        <v>181</v>
      </c>
      <c r="F68" s="2" t="s">
        <v>65</v>
      </c>
      <c r="G68" s="2" t="s">
        <v>443</v>
      </c>
      <c r="H68" s="2" t="s">
        <v>70</v>
      </c>
      <c r="I68" s="2"/>
      <c r="J68" s="2"/>
    </row>
    <row r="69" spans="2:10" x14ac:dyDescent="0.2">
      <c r="B69" s="2"/>
      <c r="C69" s="2"/>
      <c r="D69" s="2" t="s">
        <v>103</v>
      </c>
      <c r="E69" s="2" t="s">
        <v>104</v>
      </c>
      <c r="F69" s="2" t="s">
        <v>65</v>
      </c>
      <c r="G69" s="2" t="s">
        <v>443</v>
      </c>
      <c r="H69" s="2" t="s">
        <v>70</v>
      </c>
      <c r="I69" s="2"/>
      <c r="J69" s="2"/>
    </row>
    <row r="70" spans="2:10" x14ac:dyDescent="0.2">
      <c r="B70" s="2"/>
      <c r="C70" s="2"/>
      <c r="D70" s="17" t="s">
        <v>332</v>
      </c>
      <c r="E70" s="17" t="s">
        <v>333</v>
      </c>
      <c r="F70" s="2" t="s">
        <v>65</v>
      </c>
      <c r="G70" s="2" t="s">
        <v>443</v>
      </c>
      <c r="H70" s="2" t="s">
        <v>70</v>
      </c>
      <c r="I70" s="2"/>
      <c r="J70" s="2"/>
    </row>
    <row r="71" spans="2:10" x14ac:dyDescent="0.2">
      <c r="B71" s="2"/>
      <c r="C71" s="2"/>
      <c r="D71" s="2" t="s">
        <v>334</v>
      </c>
      <c r="E71" s="2" t="s">
        <v>335</v>
      </c>
      <c r="F71" s="2" t="s">
        <v>65</v>
      </c>
      <c r="G71" s="2" t="s">
        <v>443</v>
      </c>
      <c r="H71" s="2" t="s">
        <v>70</v>
      </c>
      <c r="I71" s="2"/>
      <c r="J71" s="2"/>
    </row>
    <row r="72" spans="2:10" x14ac:dyDescent="0.2">
      <c r="B72" s="2"/>
      <c r="C72" s="2"/>
      <c r="D72" s="17" t="s">
        <v>336</v>
      </c>
      <c r="E72" s="17" t="s">
        <v>337</v>
      </c>
      <c r="F72" s="2" t="s">
        <v>65</v>
      </c>
      <c r="G72" s="2" t="s">
        <v>443</v>
      </c>
      <c r="H72" s="2" t="s">
        <v>70</v>
      </c>
      <c r="I72" s="2"/>
      <c r="J72" s="2"/>
    </row>
    <row r="73" spans="2:10" x14ac:dyDescent="0.2">
      <c r="B73" s="2"/>
      <c r="C73" s="2"/>
      <c r="D73" s="2" t="s">
        <v>105</v>
      </c>
      <c r="E73" s="2" t="s">
        <v>106</v>
      </c>
      <c r="F73" s="2" t="s">
        <v>65</v>
      </c>
      <c r="G73" s="2" t="s">
        <v>443</v>
      </c>
      <c r="H73" s="2" t="s">
        <v>70</v>
      </c>
      <c r="I73" s="2"/>
      <c r="J73" s="2"/>
    </row>
    <row r="74" spans="2:10" x14ac:dyDescent="0.2">
      <c r="B74" s="2"/>
      <c r="C74" s="2"/>
      <c r="D74" s="17" t="s">
        <v>183</v>
      </c>
      <c r="E74" s="17" t="s">
        <v>184</v>
      </c>
      <c r="F74" s="2" t="s">
        <v>65</v>
      </c>
      <c r="G74" s="2" t="s">
        <v>443</v>
      </c>
      <c r="H74" s="2" t="s">
        <v>70</v>
      </c>
      <c r="I74" s="2"/>
      <c r="J74" s="2"/>
    </row>
    <row r="75" spans="2:10" x14ac:dyDescent="0.2">
      <c r="B75" s="2"/>
      <c r="C75" s="2"/>
      <c r="D75" s="2" t="s">
        <v>107</v>
      </c>
      <c r="E75" s="2" t="s">
        <v>108</v>
      </c>
      <c r="F75" s="2" t="s">
        <v>65</v>
      </c>
      <c r="G75" s="2" t="s">
        <v>443</v>
      </c>
      <c r="H75" s="2" t="s">
        <v>70</v>
      </c>
      <c r="I75" s="2"/>
      <c r="J75" s="2"/>
    </row>
    <row r="76" spans="2:10" x14ac:dyDescent="0.2">
      <c r="B76" s="2"/>
      <c r="C76" s="2"/>
      <c r="D76" s="17" t="s">
        <v>341</v>
      </c>
      <c r="E76" s="17" t="s">
        <v>342</v>
      </c>
      <c r="F76" s="2" t="s">
        <v>65</v>
      </c>
      <c r="G76" s="2" t="s">
        <v>443</v>
      </c>
      <c r="H76" s="2" t="s">
        <v>70</v>
      </c>
      <c r="I76" s="2"/>
      <c r="J76" s="2"/>
    </row>
    <row r="77" spans="2:10" x14ac:dyDescent="0.2">
      <c r="B77" s="2"/>
      <c r="C77" s="2"/>
      <c r="D77" s="17" t="s">
        <v>343</v>
      </c>
      <c r="E77" s="17" t="s">
        <v>344</v>
      </c>
      <c r="F77" s="2" t="s">
        <v>65</v>
      </c>
      <c r="G77" s="2" t="s">
        <v>443</v>
      </c>
      <c r="H77" s="2" t="s">
        <v>70</v>
      </c>
      <c r="I77" s="2"/>
      <c r="J77" s="2"/>
    </row>
    <row r="78" spans="2:10" x14ac:dyDescent="0.2">
      <c r="B78" s="2"/>
      <c r="C78" s="2"/>
      <c r="D78" s="17" t="s">
        <v>345</v>
      </c>
      <c r="E78" s="17" t="s">
        <v>346</v>
      </c>
      <c r="F78" s="2" t="s">
        <v>65</v>
      </c>
      <c r="G78" s="2" t="s">
        <v>443</v>
      </c>
      <c r="H78" s="2" t="s">
        <v>70</v>
      </c>
      <c r="I78" s="2"/>
      <c r="J78" s="2"/>
    </row>
    <row r="79" spans="2:10" x14ac:dyDescent="0.2">
      <c r="B79" s="2"/>
      <c r="C79" s="2"/>
      <c r="D79" s="17" t="s">
        <v>347</v>
      </c>
      <c r="E79" s="17" t="s">
        <v>348</v>
      </c>
      <c r="F79" s="2" t="s">
        <v>65</v>
      </c>
      <c r="G79" s="2" t="s">
        <v>443</v>
      </c>
      <c r="H79" s="2" t="s">
        <v>70</v>
      </c>
      <c r="I79" s="2"/>
      <c r="J79" s="2"/>
    </row>
    <row r="80" spans="2:10" x14ac:dyDescent="0.2">
      <c r="B80" s="2"/>
      <c r="C80" s="2"/>
      <c r="D80" s="17" t="s">
        <v>109</v>
      </c>
      <c r="E80" s="17" t="s">
        <v>110</v>
      </c>
      <c r="F80" s="2" t="s">
        <v>65</v>
      </c>
      <c r="G80" s="2" t="s">
        <v>443</v>
      </c>
      <c r="H80" s="2" t="s">
        <v>70</v>
      </c>
      <c r="I80" s="2"/>
      <c r="J80" s="2"/>
    </row>
    <row r="81" spans="2:10" x14ac:dyDescent="0.2">
      <c r="B81" s="2"/>
      <c r="C81" s="2"/>
      <c r="D81" s="2" t="s">
        <v>349</v>
      </c>
      <c r="E81" s="2" t="s">
        <v>350</v>
      </c>
      <c r="F81" s="2" t="s">
        <v>65</v>
      </c>
      <c r="G81" s="2" t="s">
        <v>443</v>
      </c>
      <c r="H81" s="2" t="s">
        <v>70</v>
      </c>
      <c r="I81" s="2"/>
      <c r="J81" s="2"/>
    </row>
    <row r="84" spans="2:10" x14ac:dyDescent="0.2">
      <c r="C84" s="95"/>
      <c r="D84" s="95"/>
      <c r="E84" s="95"/>
      <c r="F84" s="95"/>
      <c r="G84" s="95"/>
      <c r="H84" s="95"/>
      <c r="I84" s="95"/>
    </row>
    <row r="85" spans="2:10" x14ac:dyDescent="0.2">
      <c r="C85" s="95"/>
      <c r="D85" s="95"/>
      <c r="E85" s="95"/>
      <c r="F85" s="95"/>
      <c r="G85" s="95"/>
      <c r="H85" s="95"/>
      <c r="I85" s="95"/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126"/>
  <sheetViews>
    <sheetView tabSelected="1" topLeftCell="D41" zoomScale="70" zoomScaleNormal="70" workbookViewId="0">
      <selection activeCell="U71" sqref="U71"/>
    </sheetView>
  </sheetViews>
  <sheetFormatPr defaultRowHeight="12.75" x14ac:dyDescent="0.2"/>
  <cols>
    <col min="1" max="1" width="5.85546875" customWidth="1"/>
    <col min="2" max="2" width="15.5703125" customWidth="1"/>
    <col min="3" max="3" width="69.85546875" customWidth="1"/>
    <col min="4" max="4" width="31.5703125" bestFit="1" customWidth="1"/>
    <col min="5" max="5" width="11.7109375" bestFit="1" customWidth="1"/>
    <col min="6" max="6" width="10.85546875" customWidth="1"/>
    <col min="7" max="7" width="13.85546875" customWidth="1"/>
    <col min="8" max="8" width="10.140625" bestFit="1" customWidth="1"/>
    <col min="9" max="9" width="13.28515625" bestFit="1" customWidth="1"/>
    <col min="10" max="10" width="18.140625" bestFit="1" customWidth="1"/>
    <col min="11" max="12" width="12.7109375" bestFit="1" customWidth="1"/>
    <col min="13" max="13" width="12" bestFit="1" customWidth="1"/>
    <col min="14" max="14" width="14.28515625" bestFit="1" customWidth="1"/>
    <col min="15" max="15" width="14.140625" bestFit="1" customWidth="1"/>
    <col min="16" max="17" width="13.28515625" customWidth="1"/>
    <col min="18" max="18" width="12" bestFit="1" customWidth="1"/>
    <col min="19" max="19" width="15.5703125" customWidth="1"/>
    <col min="20" max="20" width="10.28515625" customWidth="1"/>
    <col min="21" max="21" width="15.5703125" bestFit="1" customWidth="1"/>
    <col min="22" max="22" width="13.7109375" customWidth="1"/>
    <col min="23" max="23" width="11.140625" bestFit="1" customWidth="1"/>
    <col min="24" max="24" width="12.28515625" bestFit="1" customWidth="1"/>
    <col min="25" max="25" width="12" bestFit="1" customWidth="1"/>
    <col min="26" max="26" width="12.28515625" bestFit="1" customWidth="1"/>
    <col min="27" max="27" width="13.5703125" bestFit="1" customWidth="1"/>
    <col min="28" max="28" width="13.28515625" bestFit="1" customWidth="1"/>
    <col min="29" max="29" width="10.85546875" bestFit="1" customWidth="1"/>
    <col min="30" max="30" width="11.42578125" bestFit="1" customWidth="1"/>
    <col min="31" max="31" width="12.7109375" bestFit="1" customWidth="1"/>
  </cols>
  <sheetData>
    <row r="1" spans="2:31" ht="26.25" x14ac:dyDescent="0.4">
      <c r="B1" s="31" t="s">
        <v>57</v>
      </c>
    </row>
    <row r="3" spans="2:31" ht="18" x14ac:dyDescent="0.25">
      <c r="B3" s="15" t="s">
        <v>35</v>
      </c>
    </row>
    <row r="5" spans="2:31" ht="15" x14ac:dyDescent="0.2">
      <c r="B5" s="24" t="s">
        <v>53</v>
      </c>
      <c r="E5" s="5"/>
      <c r="F5" s="5"/>
      <c r="S5" s="39"/>
      <c r="T5" s="40"/>
      <c r="U5" s="41"/>
      <c r="V5" s="41"/>
      <c r="W5" s="39"/>
      <c r="X5" s="39"/>
      <c r="Y5" s="39"/>
      <c r="Z5" s="39"/>
      <c r="AA5" s="39"/>
      <c r="AB5" s="39"/>
      <c r="AC5" s="39"/>
      <c r="AD5" s="39"/>
      <c r="AE5" s="39"/>
    </row>
    <row r="6" spans="2:31" x14ac:dyDescent="0.2">
      <c r="B6" s="10"/>
      <c r="C6" s="4"/>
      <c r="E6" s="6"/>
      <c r="F6" s="6"/>
      <c r="G6" s="6"/>
      <c r="K6" s="8"/>
      <c r="L6" s="8"/>
      <c r="M6" s="9"/>
      <c r="N6" s="11"/>
      <c r="O6" s="11"/>
      <c r="R6" s="7"/>
      <c r="S6" s="41"/>
      <c r="T6" s="40"/>
      <c r="U6" s="40"/>
      <c r="V6" s="41"/>
      <c r="W6" s="41"/>
      <c r="X6" s="39"/>
      <c r="Y6" s="39"/>
      <c r="Z6" s="39"/>
      <c r="AA6" s="39"/>
      <c r="AB6" s="39"/>
      <c r="AC6" s="39"/>
      <c r="AD6" s="39"/>
      <c r="AE6" s="39"/>
    </row>
    <row r="7" spans="2:31" x14ac:dyDescent="0.2">
      <c r="G7" s="28" t="s">
        <v>13</v>
      </c>
      <c r="H7" s="25"/>
      <c r="I7" s="25"/>
      <c r="J7" s="29"/>
      <c r="K7" s="26"/>
      <c r="L7" s="26"/>
      <c r="M7" s="30"/>
      <c r="N7" s="27"/>
      <c r="O7" s="27"/>
      <c r="R7" s="27"/>
      <c r="S7" s="39"/>
      <c r="T7" s="39"/>
      <c r="U7" s="39"/>
      <c r="V7" s="39"/>
      <c r="W7" s="39"/>
      <c r="X7" s="42"/>
      <c r="Y7" s="43"/>
      <c r="Z7" s="43"/>
      <c r="AA7" s="29"/>
      <c r="AB7" s="43"/>
      <c r="AC7" s="43"/>
      <c r="AD7" s="30"/>
      <c r="AE7" s="27"/>
    </row>
    <row r="8" spans="2:31" s="3" customFormat="1" ht="19.5" customHeight="1" x14ac:dyDescent="0.2">
      <c r="B8" s="33" t="s">
        <v>1</v>
      </c>
      <c r="C8" s="34" t="s">
        <v>47</v>
      </c>
      <c r="D8" s="33" t="s">
        <v>5</v>
      </c>
      <c r="E8" s="33" t="s">
        <v>6</v>
      </c>
      <c r="F8" s="33" t="s">
        <v>111</v>
      </c>
      <c r="G8" s="33" t="s">
        <v>117</v>
      </c>
      <c r="H8" s="32" t="s">
        <v>15</v>
      </c>
      <c r="I8" s="32" t="s">
        <v>121</v>
      </c>
      <c r="J8" s="32" t="s">
        <v>118</v>
      </c>
      <c r="K8" s="32" t="s">
        <v>119</v>
      </c>
      <c r="L8" s="32" t="s">
        <v>120</v>
      </c>
      <c r="M8" s="32" t="s">
        <v>122</v>
      </c>
      <c r="N8" s="32" t="s">
        <v>437</v>
      </c>
      <c r="O8" s="32" t="s">
        <v>438</v>
      </c>
      <c r="P8"/>
      <c r="Q8"/>
      <c r="S8" s="44"/>
      <c r="T8" s="45"/>
      <c r="U8" s="44"/>
      <c r="V8" s="44"/>
      <c r="W8" s="44"/>
      <c r="X8" s="44"/>
      <c r="Y8" s="46"/>
      <c r="Z8" s="46"/>
      <c r="AA8" s="46"/>
      <c r="AB8" s="46"/>
      <c r="AC8" s="46"/>
      <c r="AD8" s="46"/>
      <c r="AE8" s="46"/>
    </row>
    <row r="9" spans="2:31" ht="42.4" customHeight="1" thickBot="1" x14ac:dyDescent="0.25">
      <c r="B9" s="21" t="s">
        <v>50</v>
      </c>
      <c r="C9" s="21" t="s">
        <v>23</v>
      </c>
      <c r="D9" s="21" t="s">
        <v>36</v>
      </c>
      <c r="E9" s="21" t="s">
        <v>37</v>
      </c>
      <c r="F9" s="21"/>
      <c r="G9" s="21"/>
      <c r="H9" s="21" t="s">
        <v>38</v>
      </c>
      <c r="I9" s="21" t="s">
        <v>39</v>
      </c>
      <c r="J9" s="21" t="s">
        <v>41</v>
      </c>
      <c r="K9" s="21" t="s">
        <v>123</v>
      </c>
      <c r="L9" s="21" t="s">
        <v>42</v>
      </c>
      <c r="M9" s="21" t="s">
        <v>40</v>
      </c>
      <c r="N9" s="21"/>
      <c r="O9" s="21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 spans="2:31" ht="12.95" customHeight="1" thickBot="1" x14ac:dyDescent="0.3">
      <c r="B10" s="149" t="s">
        <v>125</v>
      </c>
      <c r="C10" s="150"/>
      <c r="D10" s="150"/>
      <c r="E10" s="150"/>
      <c r="F10" s="150"/>
      <c r="G10" s="149"/>
      <c r="H10" s="149"/>
      <c r="I10" s="149"/>
      <c r="J10" s="149"/>
      <c r="K10" s="149"/>
      <c r="L10" s="149"/>
      <c r="M10" s="149"/>
      <c r="N10" s="149"/>
      <c r="O10" s="150"/>
      <c r="S10" s="117" t="s">
        <v>275</v>
      </c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 spans="2:31" x14ac:dyDescent="0.2">
      <c r="B11" s="17" t="str">
        <f>SEC_Processes!D9</f>
        <v>RHDDB</v>
      </c>
      <c r="C11" s="17" t="str">
        <f>SEC_Processes!E9</f>
        <v>Detached building heating Demand Technology</v>
      </c>
      <c r="D11" s="17" t="str">
        <f>SEC_Comm!D42&amp;", "&amp;SEC_Comm!D45&amp;", "&amp;SEC_Comm!D72</f>
        <v>RESHDBX, RESHBDB, RESHSDB</v>
      </c>
      <c r="E11" s="17" t="str">
        <f>SEC_Comm!D10</f>
        <v>RHD</v>
      </c>
      <c r="F11" s="17">
        <v>2012</v>
      </c>
      <c r="G11" s="17"/>
      <c r="H11" s="17">
        <v>2.25</v>
      </c>
      <c r="I11" s="17">
        <v>100</v>
      </c>
      <c r="J11" s="17">
        <v>1</v>
      </c>
      <c r="K11" s="17">
        <v>1</v>
      </c>
      <c r="L11" s="17"/>
      <c r="M11" s="17"/>
      <c r="N11" s="17"/>
      <c r="O11" s="17"/>
      <c r="S11" s="109"/>
      <c r="T11" s="110">
        <f>H11*SUM(U23,U25,U27:U29,U33)</f>
        <v>220.71573360000002</v>
      </c>
      <c r="U11" s="110">
        <f t="shared" ref="U11:U22" si="0">E99</f>
        <v>219</v>
      </c>
      <c r="V11" s="110"/>
      <c r="W11" s="110"/>
      <c r="X11" s="110"/>
      <c r="Y11" s="110"/>
      <c r="Z11" s="110"/>
      <c r="AA11" s="110"/>
      <c r="AB11" s="111"/>
      <c r="AC11" s="38"/>
      <c r="AD11" s="38"/>
      <c r="AE11" s="38"/>
    </row>
    <row r="12" spans="2:31" x14ac:dyDescent="0.2">
      <c r="B12" s="17" t="str">
        <f>SEC_Processes!D10</f>
        <v>RCDDB</v>
      </c>
      <c r="C12" s="17" t="str">
        <f>SEC_Processes!E10</f>
        <v>Detached building cooling Demand Technology</v>
      </c>
      <c r="D12" s="17" t="str">
        <f>SEC_Comm!D47</f>
        <v>RESCDB</v>
      </c>
      <c r="E12" s="17" t="str">
        <f>SEC_Comm!D11</f>
        <v>RCD</v>
      </c>
      <c r="F12" s="17">
        <v>2012</v>
      </c>
      <c r="G12" s="17"/>
      <c r="H12" s="17">
        <v>30</v>
      </c>
      <c r="I12" s="17">
        <v>100</v>
      </c>
      <c r="J12" s="17">
        <v>1</v>
      </c>
      <c r="K12" s="17">
        <v>1</v>
      </c>
      <c r="L12" s="17"/>
      <c r="M12" s="17"/>
      <c r="N12" s="17"/>
      <c r="O12" s="17"/>
      <c r="S12" s="112"/>
      <c r="T12" s="38">
        <f>H12*SUM(U35)</f>
        <v>219.49056000000004</v>
      </c>
      <c r="U12" s="38">
        <f t="shared" si="0"/>
        <v>219</v>
      </c>
      <c r="V12" s="38"/>
      <c r="W12" s="38"/>
      <c r="X12" s="38"/>
      <c r="Y12" s="38"/>
      <c r="Z12" s="38"/>
      <c r="AA12" s="38"/>
      <c r="AB12" s="113"/>
      <c r="AC12" s="38"/>
      <c r="AD12" s="38"/>
      <c r="AE12" s="38"/>
    </row>
    <row r="13" spans="2:31" x14ac:dyDescent="0.2">
      <c r="B13" s="17" t="str">
        <f>SEC_Processes!D11</f>
        <v>REDDB</v>
      </c>
      <c r="C13" s="17" t="str">
        <f>SEC_Processes!E11</f>
        <v>Detached building electricity Demand Technology</v>
      </c>
      <c r="D13" s="17" t="str">
        <f>SEC_Comm!D41</f>
        <v>RESELCA</v>
      </c>
      <c r="E13" s="17" t="str">
        <f>SEC_Comm!D12</f>
        <v>RED</v>
      </c>
      <c r="F13" s="17">
        <v>2012</v>
      </c>
      <c r="G13" s="17"/>
      <c r="H13" s="17">
        <v>9.6</v>
      </c>
      <c r="I13" s="17">
        <v>100</v>
      </c>
      <c r="J13" s="17">
        <v>1</v>
      </c>
      <c r="K13" s="17">
        <v>1</v>
      </c>
      <c r="L13" s="17"/>
      <c r="M13" s="17"/>
      <c r="N13" s="17"/>
      <c r="O13" s="17"/>
      <c r="S13" s="112"/>
      <c r="T13" s="108">
        <f>U13</f>
        <v>219</v>
      </c>
      <c r="U13" s="38">
        <f t="shared" si="0"/>
        <v>219</v>
      </c>
      <c r="V13" s="38"/>
      <c r="W13" s="38"/>
      <c r="X13" s="38"/>
      <c r="Y13" s="38"/>
      <c r="Z13" s="38"/>
      <c r="AA13" s="38"/>
      <c r="AB13" s="113"/>
      <c r="AC13" s="38"/>
      <c r="AD13" s="38"/>
      <c r="AE13" s="38"/>
    </row>
    <row r="14" spans="2:31" x14ac:dyDescent="0.2">
      <c r="B14" s="17" t="str">
        <f>SEC_Processes!D12</f>
        <v>RHDMB</v>
      </c>
      <c r="C14" s="17" t="str">
        <f>SEC_Processes!E12</f>
        <v>Multistorey building heating Demand Technology</v>
      </c>
      <c r="D14" s="17" t="str">
        <f>SEC_Comm!D46&amp;", "&amp;SEC_Comm!D43&amp;", "&amp;SEC_Comm!D73</f>
        <v>RESHBMB, RESHMBX, RESHSMB</v>
      </c>
      <c r="E14" s="17" t="str">
        <f>SEC_Comm!D13</f>
        <v>RHM</v>
      </c>
      <c r="F14" s="17">
        <v>2012</v>
      </c>
      <c r="G14" s="17"/>
      <c r="H14" s="17">
        <v>2</v>
      </c>
      <c r="I14" s="17">
        <v>100</v>
      </c>
      <c r="J14" s="17">
        <v>1</v>
      </c>
      <c r="K14" s="17">
        <v>1</v>
      </c>
      <c r="L14" s="17"/>
      <c r="M14" s="17"/>
      <c r="N14" s="17"/>
      <c r="O14" s="17"/>
      <c r="S14" s="112"/>
      <c r="T14" s="38">
        <f>H14*SUM(U24,U26,U30:U32,U34)</f>
        <v>85.424716799999999</v>
      </c>
      <c r="U14" s="38">
        <f t="shared" si="0"/>
        <v>85</v>
      </c>
      <c r="V14" s="38"/>
      <c r="W14" s="38"/>
      <c r="X14" s="38"/>
      <c r="Y14" s="38"/>
      <c r="Z14" s="38"/>
      <c r="AA14" s="38"/>
      <c r="AB14" s="113"/>
      <c r="AC14" s="38"/>
      <c r="AD14" s="38"/>
      <c r="AE14" s="38"/>
    </row>
    <row r="15" spans="2:31" x14ac:dyDescent="0.2">
      <c r="B15" s="17" t="str">
        <f>SEC_Processes!D13</f>
        <v>RCDMB</v>
      </c>
      <c r="C15" s="17" t="str">
        <f>SEC_Processes!E13</f>
        <v>Multistorey building cooling Demand Technology</v>
      </c>
      <c r="D15" s="17" t="str">
        <f>SEC_Comm!D48</f>
        <v>RESCMB</v>
      </c>
      <c r="E15" s="17" t="str">
        <f>SEC_Comm!D14</f>
        <v>RCM</v>
      </c>
      <c r="F15" s="17">
        <v>2012</v>
      </c>
      <c r="G15" s="17"/>
      <c r="H15" s="17">
        <v>20</v>
      </c>
      <c r="I15" s="17">
        <v>100</v>
      </c>
      <c r="J15" s="17">
        <v>1</v>
      </c>
      <c r="K15" s="17">
        <v>1</v>
      </c>
      <c r="L15" s="17"/>
      <c r="M15" s="17"/>
      <c r="N15" s="17"/>
      <c r="O15" s="17"/>
      <c r="S15" s="112"/>
      <c r="T15" s="38">
        <f>H15*SUM(U36)</f>
        <v>85.777920000000009</v>
      </c>
      <c r="U15" s="38">
        <f t="shared" si="0"/>
        <v>85</v>
      </c>
      <c r="V15" s="38"/>
      <c r="W15" s="38"/>
      <c r="X15" s="38"/>
      <c r="Y15" s="38"/>
      <c r="Z15" s="38"/>
      <c r="AA15" s="38"/>
      <c r="AB15" s="113"/>
      <c r="AC15" s="38"/>
      <c r="AD15" s="38"/>
      <c r="AE15" s="38"/>
    </row>
    <row r="16" spans="2:31" ht="13.5" thickBot="1" x14ac:dyDescent="0.25">
      <c r="B16" s="17" t="str">
        <f>SEC_Processes!D14</f>
        <v>REDMB</v>
      </c>
      <c r="C16" s="17" t="str">
        <f>SEC_Processes!E14</f>
        <v>Multistorey building electricity Demand Technology</v>
      </c>
      <c r="D16" s="17" t="str">
        <f>SEC_Comm!D41</f>
        <v>RESELCA</v>
      </c>
      <c r="E16" s="17" t="str">
        <f>SEC_Comm!D15</f>
        <v>REM</v>
      </c>
      <c r="F16" s="17">
        <v>2012</v>
      </c>
      <c r="G16" s="17"/>
      <c r="H16" s="17">
        <v>9.3000000000000007</v>
      </c>
      <c r="I16" s="17">
        <v>100</v>
      </c>
      <c r="J16" s="17">
        <v>1</v>
      </c>
      <c r="K16" s="17">
        <v>1</v>
      </c>
      <c r="L16" s="17"/>
      <c r="M16" s="17"/>
      <c r="N16" s="17"/>
      <c r="O16" s="17"/>
      <c r="S16" s="112"/>
      <c r="T16" s="108">
        <f>U16</f>
        <v>85</v>
      </c>
      <c r="U16" s="38">
        <f t="shared" si="0"/>
        <v>85</v>
      </c>
      <c r="V16" s="39"/>
      <c r="W16" s="39"/>
      <c r="X16" s="39"/>
      <c r="Y16" s="39"/>
      <c r="Z16" s="39"/>
      <c r="AA16" s="39"/>
      <c r="AB16" s="114"/>
      <c r="AC16" s="39"/>
      <c r="AD16" s="39"/>
      <c r="AE16" s="39"/>
    </row>
    <row r="17" spans="2:31" ht="13.5" thickTop="1" x14ac:dyDescent="0.2">
      <c r="B17" s="17" t="str">
        <f>SEC_Processes!D15</f>
        <v>CHDRB</v>
      </c>
      <c r="C17" s="17" t="str">
        <f>SEC_Processes!E15</f>
        <v>Commercial heating demand technology Hotels, Cafes, Restaurants buildings</v>
      </c>
      <c r="D17" s="17" t="str">
        <f>SEC_Comm!D54&amp;", "&amp;SEC_Comm!D56</f>
        <v>COMHX, COMHB</v>
      </c>
      <c r="E17" s="17" t="str">
        <f>SEC_Comm!D16</f>
        <v>CHR</v>
      </c>
      <c r="F17" s="17">
        <v>2012</v>
      </c>
      <c r="G17" s="17"/>
      <c r="H17" s="17">
        <v>1</v>
      </c>
      <c r="I17" s="17">
        <v>100</v>
      </c>
      <c r="J17" s="17">
        <v>1</v>
      </c>
      <c r="K17" s="17">
        <v>1</v>
      </c>
      <c r="L17" s="17"/>
      <c r="M17" s="17"/>
      <c r="N17" s="17"/>
      <c r="O17" s="17"/>
      <c r="S17" s="112"/>
      <c r="T17" s="130">
        <f>H17*SUM(U37,U39,U41:U42,U45)</f>
        <v>6.6288672000000002</v>
      </c>
      <c r="U17" s="130">
        <f t="shared" si="0"/>
        <v>6.44</v>
      </c>
      <c r="V17" s="39"/>
      <c r="W17" s="39"/>
      <c r="X17" s="39"/>
      <c r="Y17" s="39"/>
      <c r="Z17" s="39"/>
      <c r="AA17" s="39"/>
      <c r="AB17" s="114"/>
      <c r="AC17" s="39"/>
      <c r="AD17" s="39"/>
      <c r="AE17" s="39"/>
    </row>
    <row r="18" spans="2:31" x14ac:dyDescent="0.2">
      <c r="B18" s="17" t="str">
        <f>SEC_Processes!D16</f>
        <v>CCDRB</v>
      </c>
      <c r="C18" s="17" t="str">
        <f>SEC_Processes!E16</f>
        <v>Commercial cooling demand technology Hotels, Cafes, Restaurants buildings</v>
      </c>
      <c r="D18" s="17" t="str">
        <f>SEC_Comm!D57</f>
        <v>COMC</v>
      </c>
      <c r="E18" s="17" t="str">
        <f>SEC_Comm!D17</f>
        <v>CCR</v>
      </c>
      <c r="F18" s="17">
        <v>2012</v>
      </c>
      <c r="G18" s="17"/>
      <c r="H18" s="17">
        <v>2</v>
      </c>
      <c r="I18" s="17">
        <v>100</v>
      </c>
      <c r="J18" s="17">
        <v>1</v>
      </c>
      <c r="K18" s="17">
        <v>1</v>
      </c>
      <c r="L18" s="17"/>
      <c r="M18" s="17"/>
      <c r="N18" s="17"/>
      <c r="O18" s="17"/>
      <c r="S18" s="112"/>
      <c r="T18" s="38">
        <f>H18*SUM(U47)</f>
        <v>6.5594880000000009</v>
      </c>
      <c r="U18" s="38">
        <f t="shared" si="0"/>
        <v>6.44</v>
      </c>
      <c r="V18" s="39"/>
      <c r="W18" s="39"/>
      <c r="X18" s="39"/>
      <c r="Y18" s="39"/>
      <c r="Z18" s="39"/>
      <c r="AA18" s="39"/>
      <c r="AB18" s="114"/>
      <c r="AC18" s="39"/>
      <c r="AD18" s="39"/>
      <c r="AE18" s="39"/>
    </row>
    <row r="19" spans="2:31" x14ac:dyDescent="0.2">
      <c r="B19" s="17" t="str">
        <f>SEC_Processes!D17</f>
        <v>CEDRB</v>
      </c>
      <c r="C19" s="17" t="str">
        <f>SEC_Processes!E17</f>
        <v>Commercial electricity demand technology Hotels, Cafes, Restaurants buildings</v>
      </c>
      <c r="D19" s="17" t="str">
        <f>SEC_Comm!D53</f>
        <v>COMELCA</v>
      </c>
      <c r="E19" s="17" t="str">
        <f>SEC_Comm!D18</f>
        <v>CER</v>
      </c>
      <c r="F19" s="35">
        <v>2012</v>
      </c>
      <c r="G19" s="35"/>
      <c r="H19" s="17">
        <v>1.5</v>
      </c>
      <c r="I19" s="35">
        <v>100</v>
      </c>
      <c r="J19" s="35">
        <v>1</v>
      </c>
      <c r="K19" s="35">
        <v>1</v>
      </c>
      <c r="L19" s="35"/>
      <c r="M19" s="35"/>
      <c r="N19" s="35"/>
      <c r="O19" s="35"/>
      <c r="S19" s="112"/>
      <c r="T19" s="108">
        <f>U19</f>
        <v>6.44</v>
      </c>
      <c r="U19" s="38">
        <f t="shared" si="0"/>
        <v>6.44</v>
      </c>
      <c r="V19" s="39"/>
      <c r="W19" s="39"/>
      <c r="X19" s="39"/>
      <c r="Y19" s="39"/>
      <c r="Z19" s="39"/>
      <c r="AA19" s="39"/>
      <c r="AB19" s="114"/>
      <c r="AC19" s="39"/>
      <c r="AD19" s="39"/>
      <c r="AE19" s="39"/>
    </row>
    <row r="20" spans="2:31" x14ac:dyDescent="0.2">
      <c r="B20" s="17" t="str">
        <f>SEC_Processes!D18</f>
        <v>CHDHB</v>
      </c>
      <c r="C20" s="17" t="str">
        <f>SEC_Processes!E18</f>
        <v>Commercial heating demand technology Health, Education buildings</v>
      </c>
      <c r="D20" s="17" t="str">
        <f>SEC_Comm!D54&amp;", "&amp;SEC_Comm!D56</f>
        <v>COMHX, COMHB</v>
      </c>
      <c r="E20" s="35" t="str">
        <f>SEC_Comm!D19</f>
        <v>CHH</v>
      </c>
      <c r="F20" s="35">
        <v>2012</v>
      </c>
      <c r="G20" s="17"/>
      <c r="H20" s="17">
        <v>0.8</v>
      </c>
      <c r="I20" s="17">
        <v>100</v>
      </c>
      <c r="J20" s="17">
        <v>1</v>
      </c>
      <c r="K20" s="17">
        <v>1</v>
      </c>
      <c r="L20" s="17"/>
      <c r="M20" s="17"/>
      <c r="N20" s="17"/>
      <c r="O20" s="17"/>
      <c r="S20" s="112"/>
      <c r="T20" s="38">
        <f>H20*SUM(U40,U43:U44,U46,U38)</f>
        <v>25.582003200000003</v>
      </c>
      <c r="U20" s="38">
        <f t="shared" si="0"/>
        <v>25.15</v>
      </c>
      <c r="V20" s="39"/>
      <c r="W20" s="39"/>
      <c r="X20" s="39"/>
      <c r="Y20" s="39"/>
      <c r="Z20" s="39"/>
      <c r="AA20" s="39"/>
      <c r="AB20" s="114"/>
      <c r="AC20" s="39"/>
      <c r="AD20" s="39"/>
      <c r="AE20" s="39"/>
    </row>
    <row r="21" spans="2:31" x14ac:dyDescent="0.2">
      <c r="B21" s="17" t="str">
        <f>SEC_Processes!D19</f>
        <v>CCDHB</v>
      </c>
      <c r="C21" s="17" t="str">
        <f>SEC_Processes!E19</f>
        <v>Commercial cooling demand technology Health, Education buildings</v>
      </c>
      <c r="D21" s="17" t="str">
        <f>SEC_Comm!D57</f>
        <v>COMC</v>
      </c>
      <c r="E21" s="35" t="str">
        <f>SEC_Comm!D20</f>
        <v>CCH</v>
      </c>
      <c r="F21" s="35">
        <v>2012</v>
      </c>
      <c r="G21" s="17"/>
      <c r="H21" s="17">
        <v>2</v>
      </c>
      <c r="I21" s="17">
        <v>100</v>
      </c>
      <c r="J21" s="17">
        <v>1</v>
      </c>
      <c r="K21" s="17">
        <v>1</v>
      </c>
      <c r="L21" s="17"/>
      <c r="M21" s="17"/>
      <c r="N21" s="17"/>
      <c r="O21" s="17"/>
      <c r="S21" s="112"/>
      <c r="T21" s="38">
        <f>H21*SUM(U48)</f>
        <v>25.228800000000003</v>
      </c>
      <c r="U21" s="38">
        <f t="shared" si="0"/>
        <v>25.15</v>
      </c>
      <c r="V21" s="39"/>
      <c r="W21" s="39"/>
      <c r="X21" s="39"/>
      <c r="Y21" s="39"/>
      <c r="Z21" s="39"/>
      <c r="AA21" s="39"/>
      <c r="AB21" s="114"/>
      <c r="AC21" s="39"/>
      <c r="AD21" s="39"/>
      <c r="AE21" s="39"/>
    </row>
    <row r="22" spans="2:31" ht="13.5" thickBot="1" x14ac:dyDescent="0.25">
      <c r="B22" s="17" t="str">
        <f>SEC_Processes!D20</f>
        <v>CEDHB</v>
      </c>
      <c r="C22" s="17" t="str">
        <f>SEC_Processes!E20</f>
        <v>Commercial electricity demand technology Health, Education buildings</v>
      </c>
      <c r="D22" s="17" t="str">
        <f>SEC_Comm!D53</f>
        <v>COMELCA</v>
      </c>
      <c r="E22" s="17" t="str">
        <f>SEC_Comm!D21</f>
        <v>CEH</v>
      </c>
      <c r="F22" s="17">
        <v>2012</v>
      </c>
      <c r="G22" s="17"/>
      <c r="H22" s="17">
        <v>1</v>
      </c>
      <c r="I22" s="17">
        <v>100</v>
      </c>
      <c r="J22" s="17">
        <v>1</v>
      </c>
      <c r="K22" s="17">
        <v>1</v>
      </c>
      <c r="L22" s="17"/>
      <c r="M22" s="17"/>
      <c r="N22" s="17"/>
      <c r="O22" s="17"/>
      <c r="S22" s="119"/>
      <c r="T22" s="126">
        <f>U22</f>
        <v>25.15</v>
      </c>
      <c r="U22" s="120">
        <f t="shared" si="0"/>
        <v>25.15</v>
      </c>
      <c r="V22" s="120"/>
      <c r="W22" s="121"/>
      <c r="X22" s="120"/>
      <c r="Y22" s="122"/>
      <c r="Z22" s="122"/>
      <c r="AA22" s="122"/>
      <c r="AB22" s="123" t="s">
        <v>362</v>
      </c>
      <c r="AC22" s="39"/>
      <c r="AD22" s="39"/>
      <c r="AE22" s="39"/>
    </row>
    <row r="23" spans="2:31" ht="13.5" thickTop="1" x14ac:dyDescent="0.2">
      <c r="B23" s="17" t="str">
        <f>SEC_Processes!D27</f>
        <v>IGLDT</v>
      </c>
      <c r="C23" s="17" t="str">
        <f>SEC_Processes!E27</f>
        <v>Industry glass demand technology</v>
      </c>
      <c r="D23" s="17" t="str">
        <f>SEC_Comm!D64</f>
        <v>INDGL</v>
      </c>
      <c r="E23" s="17" t="str">
        <f>SEC_Comm!D28</f>
        <v>IGL</v>
      </c>
      <c r="F23" s="17">
        <v>2012</v>
      </c>
      <c r="G23" s="17"/>
      <c r="H23" s="17">
        <v>99.16</v>
      </c>
      <c r="I23" s="17">
        <v>100</v>
      </c>
      <c r="J23" s="17">
        <v>1</v>
      </c>
      <c r="K23" s="17">
        <v>1</v>
      </c>
      <c r="L23" s="17"/>
      <c r="M23" s="17"/>
      <c r="N23" s="17"/>
      <c r="O23" s="17"/>
      <c r="S23" s="116" t="s">
        <v>369</v>
      </c>
      <c r="T23" s="38" t="s">
        <v>355</v>
      </c>
      <c r="U23" s="104">
        <f t="shared" ref="U23:U48" si="1">M37*J37*L37</f>
        <v>30.905280000000001</v>
      </c>
      <c r="V23" s="38" t="s">
        <v>356</v>
      </c>
      <c r="W23" s="104">
        <f t="shared" ref="W23:W48" si="2">U23/H37</f>
        <v>34.339199999999998</v>
      </c>
      <c r="X23" s="38" t="s">
        <v>238</v>
      </c>
      <c r="Y23" s="39"/>
      <c r="Z23" s="38" t="s">
        <v>238</v>
      </c>
      <c r="AA23" s="104">
        <f>SUM(W23:W24)</f>
        <v>34.613426086956522</v>
      </c>
      <c r="AB23" s="129">
        <f>'Energy Balance'!M29</f>
        <v>34.579999999999409</v>
      </c>
      <c r="AC23" s="39"/>
      <c r="AD23" s="39"/>
      <c r="AE23" s="39"/>
    </row>
    <row r="24" spans="2:31" x14ac:dyDescent="0.2">
      <c r="B24" s="17" t="str">
        <f>SEC_Processes!D28</f>
        <v>IPPDT</v>
      </c>
      <c r="C24" s="17" t="str">
        <f>SEC_Processes!E28</f>
        <v>Industry pulp and paper demand technology</v>
      </c>
      <c r="D24" s="17" t="str">
        <f>SEC_Comm!D65</f>
        <v>INDPP</v>
      </c>
      <c r="E24" s="17" t="str">
        <f>SEC_Comm!D29</f>
        <v>IPP</v>
      </c>
      <c r="F24" s="17">
        <v>2012</v>
      </c>
      <c r="G24" s="17"/>
      <c r="H24" s="17">
        <v>183</v>
      </c>
      <c r="I24" s="17">
        <v>100</v>
      </c>
      <c r="J24" s="17">
        <v>1</v>
      </c>
      <c r="K24" s="17">
        <v>1</v>
      </c>
      <c r="L24" s="17"/>
      <c r="M24" s="17"/>
      <c r="N24" s="17"/>
      <c r="O24" s="17"/>
      <c r="S24" s="116" t="s">
        <v>370</v>
      </c>
      <c r="T24" s="38" t="s">
        <v>355</v>
      </c>
      <c r="U24" s="104">
        <f t="shared" si="1"/>
        <v>0.25228800000000001</v>
      </c>
      <c r="V24" s="38" t="s">
        <v>356</v>
      </c>
      <c r="W24" s="104">
        <f t="shared" si="2"/>
        <v>0.27422608695652173</v>
      </c>
      <c r="X24" s="38" t="s">
        <v>238</v>
      </c>
      <c r="Y24" s="39"/>
      <c r="Z24" s="38" t="s">
        <v>242</v>
      </c>
      <c r="AA24" s="104">
        <f>SUM(W25:W26,W35:W36)+U13/H13+U16/H16</f>
        <v>36.042886400782017</v>
      </c>
      <c r="AB24" s="129">
        <f>'Energy Balance'!O29</f>
        <v>35.95999999999939</v>
      </c>
      <c r="AC24" s="104"/>
      <c r="AD24" s="39"/>
      <c r="AE24" s="39"/>
    </row>
    <row r="25" spans="2:31" x14ac:dyDescent="0.2">
      <c r="B25" s="17" t="str">
        <f>SEC_Processes!D21</f>
        <v>OSCOA</v>
      </c>
      <c r="C25" s="17" t="str">
        <f>SEC_Processes!E21</f>
        <v>Other sectors demand for coal</v>
      </c>
      <c r="D25" s="17" t="s">
        <v>353</v>
      </c>
      <c r="E25" s="17" t="str">
        <f>SEC_Comm!D22</f>
        <v>OSCOAD</v>
      </c>
      <c r="F25" s="17">
        <v>2012</v>
      </c>
      <c r="G25" s="17"/>
      <c r="H25" s="17">
        <v>1</v>
      </c>
      <c r="I25" s="17">
        <v>100</v>
      </c>
      <c r="J25" s="17">
        <v>1</v>
      </c>
      <c r="K25" s="17">
        <v>1</v>
      </c>
      <c r="L25" s="17"/>
      <c r="M25" s="17"/>
      <c r="N25" s="17"/>
      <c r="O25" s="17"/>
      <c r="S25" s="116" t="s">
        <v>369</v>
      </c>
      <c r="T25" s="38" t="s">
        <v>355</v>
      </c>
      <c r="U25" s="104">
        <f t="shared" si="1"/>
        <v>1.2614400000000001</v>
      </c>
      <c r="V25" s="38" t="s">
        <v>356</v>
      </c>
      <c r="W25" s="104">
        <f t="shared" si="2"/>
        <v>0.42048000000000002</v>
      </c>
      <c r="X25" s="38" t="s">
        <v>71</v>
      </c>
      <c r="Y25" s="39"/>
      <c r="Z25" s="38" t="s">
        <v>360</v>
      </c>
      <c r="AA25" s="104">
        <f>W27+W30</f>
        <v>14.646720000000002</v>
      </c>
      <c r="AB25" s="129">
        <f>'Energy Balance'!J29</f>
        <v>14.440999999999754</v>
      </c>
      <c r="AC25" s="39"/>
      <c r="AD25" s="39"/>
      <c r="AE25" s="39"/>
    </row>
    <row r="26" spans="2:31" x14ac:dyDescent="0.2">
      <c r="B26" s="17" t="str">
        <f>SEC_Processes!D22</f>
        <v>OSDSL</v>
      </c>
      <c r="C26" s="17" t="str">
        <f>SEC_Processes!E22</f>
        <v>Other sectors demand for diesel</v>
      </c>
      <c r="D26" s="17" t="s">
        <v>351</v>
      </c>
      <c r="E26" s="17" t="str">
        <f>SEC_Comm!D23</f>
        <v>OSDSLD</v>
      </c>
      <c r="F26" s="17">
        <v>2012</v>
      </c>
      <c r="G26" s="17"/>
      <c r="H26" s="17">
        <v>1</v>
      </c>
      <c r="I26" s="17">
        <v>100</v>
      </c>
      <c r="J26" s="17">
        <v>1</v>
      </c>
      <c r="K26" s="17">
        <v>1</v>
      </c>
      <c r="L26" s="17"/>
      <c r="M26" s="17"/>
      <c r="N26" s="17"/>
      <c r="O26" s="17"/>
      <c r="S26" s="116" t="s">
        <v>370</v>
      </c>
      <c r="T26" s="38" t="s">
        <v>355</v>
      </c>
      <c r="U26" s="104">
        <f t="shared" si="1"/>
        <v>0.25228800000000001</v>
      </c>
      <c r="V26" s="38" t="s">
        <v>356</v>
      </c>
      <c r="W26" s="104">
        <f t="shared" si="2"/>
        <v>8.4096000000000004E-2</v>
      </c>
      <c r="X26" s="38" t="s">
        <v>71</v>
      </c>
      <c r="Y26" s="39"/>
      <c r="Z26" s="38" t="s">
        <v>361</v>
      </c>
      <c r="AA26" s="104">
        <f>W28+W31</f>
        <v>0.53611200000000014</v>
      </c>
      <c r="AB26" s="129">
        <f>'Energy Balance'!L29</f>
        <v>0.53399999999999093</v>
      </c>
      <c r="AC26" s="39"/>
      <c r="AD26" s="39"/>
      <c r="AE26" s="39"/>
    </row>
    <row r="27" spans="2:31" x14ac:dyDescent="0.2">
      <c r="B27" s="17" t="str">
        <f>SEC_Processes!D23</f>
        <v>OSNGA</v>
      </c>
      <c r="C27" s="17" t="str">
        <f>SEC_Processes!E23</f>
        <v>Other sectors demand for natural gas</v>
      </c>
      <c r="D27" s="17" t="s">
        <v>221</v>
      </c>
      <c r="E27" s="17" t="str">
        <f>SEC_Comm!D24</f>
        <v>OSNGAD</v>
      </c>
      <c r="F27" s="17">
        <v>2012</v>
      </c>
      <c r="G27" s="17"/>
      <c r="H27" s="17">
        <v>1</v>
      </c>
      <c r="I27" s="17">
        <v>100</v>
      </c>
      <c r="J27" s="17">
        <v>1</v>
      </c>
      <c r="K27" s="17">
        <v>1</v>
      </c>
      <c r="L27" s="17"/>
      <c r="M27" s="17"/>
      <c r="N27" s="17"/>
      <c r="O27" s="17"/>
      <c r="S27" s="116" t="s">
        <v>371</v>
      </c>
      <c r="T27" s="38" t="s">
        <v>355</v>
      </c>
      <c r="U27" s="104">
        <f t="shared" si="1"/>
        <v>12.929760000000002</v>
      </c>
      <c r="V27" s="38" t="s">
        <v>356</v>
      </c>
      <c r="W27" s="104">
        <f t="shared" si="2"/>
        <v>14.366400000000002</v>
      </c>
      <c r="X27" s="38" t="s">
        <v>351</v>
      </c>
      <c r="Y27" s="103"/>
      <c r="Z27" s="38" t="s">
        <v>288</v>
      </c>
      <c r="AA27" s="107">
        <f>W29+W32</f>
        <v>27.486113684210533</v>
      </c>
      <c r="AB27" s="129">
        <f>'Energy Balance'!K29</f>
        <v>27.208999999999534</v>
      </c>
    </row>
    <row r="28" spans="2:31" x14ac:dyDescent="0.2">
      <c r="B28" s="17" t="str">
        <f>SEC_Processes!D24</f>
        <v>OSWPE</v>
      </c>
      <c r="C28" s="17" t="str">
        <f>SEC_Processes!E24</f>
        <v>Other sectors demand for wood pellets</v>
      </c>
      <c r="D28" s="17" t="s">
        <v>112</v>
      </c>
      <c r="E28" s="17" t="str">
        <f>SEC_Comm!D25</f>
        <v>OSWPED</v>
      </c>
      <c r="F28" s="17">
        <v>2012</v>
      </c>
      <c r="G28" s="17"/>
      <c r="H28" s="17">
        <v>1</v>
      </c>
      <c r="I28" s="17">
        <v>100</v>
      </c>
      <c r="J28" s="17">
        <v>1</v>
      </c>
      <c r="K28" s="17">
        <v>1</v>
      </c>
      <c r="L28" s="17"/>
      <c r="M28" s="17"/>
      <c r="N28" s="17"/>
      <c r="O28" s="17"/>
      <c r="S28" s="116" t="s">
        <v>369</v>
      </c>
      <c r="T28" s="38" t="s">
        <v>355</v>
      </c>
      <c r="U28" s="104">
        <f t="shared" si="1"/>
        <v>0.27120960000000005</v>
      </c>
      <c r="V28" s="38" t="s">
        <v>356</v>
      </c>
      <c r="W28" s="104">
        <f t="shared" si="2"/>
        <v>0.27120960000000005</v>
      </c>
      <c r="X28" s="38" t="s">
        <v>352</v>
      </c>
      <c r="Y28" s="103"/>
      <c r="Z28" s="38" t="s">
        <v>289</v>
      </c>
      <c r="AA28" s="107">
        <f>SUM(W33:W34)</f>
        <v>68.855316244897963</v>
      </c>
      <c r="AB28" s="129">
        <f>'Energy Balance'!N29</f>
        <v>69.049999999998832</v>
      </c>
    </row>
    <row r="29" spans="2:31" x14ac:dyDescent="0.2">
      <c r="B29" s="17" t="str">
        <f>SEC_Processes!D25</f>
        <v>OSHET</v>
      </c>
      <c r="C29" s="17" t="str">
        <f>SEC_Processes!E25</f>
        <v>Other sectors demand for district heating</v>
      </c>
      <c r="D29" s="17" t="s">
        <v>126</v>
      </c>
      <c r="E29" s="17" t="str">
        <f>SEC_Comm!D26</f>
        <v>OSHETD</v>
      </c>
      <c r="F29" s="17">
        <v>2012</v>
      </c>
      <c r="G29" s="17"/>
      <c r="H29" s="17">
        <v>1</v>
      </c>
      <c r="I29" s="17">
        <v>100</v>
      </c>
      <c r="J29" s="17">
        <v>1</v>
      </c>
      <c r="K29" s="17">
        <v>1</v>
      </c>
      <c r="L29" s="17"/>
      <c r="M29" s="17"/>
      <c r="N29" s="17"/>
      <c r="O29" s="17"/>
      <c r="S29" s="116" t="s">
        <v>369</v>
      </c>
      <c r="T29" s="38" t="s">
        <v>355</v>
      </c>
      <c r="U29" s="104">
        <f t="shared" si="1"/>
        <v>25.859520000000003</v>
      </c>
      <c r="V29" s="38" t="s">
        <v>356</v>
      </c>
      <c r="W29" s="104">
        <f t="shared" si="2"/>
        <v>27.220547368421059</v>
      </c>
      <c r="X29" s="38" t="s">
        <v>221</v>
      </c>
      <c r="Y29" s="103"/>
      <c r="Z29" s="103"/>
      <c r="AA29" s="103"/>
      <c r="AB29" s="115"/>
    </row>
    <row r="30" spans="2:31" x14ac:dyDescent="0.2">
      <c r="B30" s="17" t="str">
        <f>SEC_Processes!D26</f>
        <v>OSELC</v>
      </c>
      <c r="C30" s="17" t="str">
        <f>SEC_Processes!E26</f>
        <v>Other sectors demand for electricity</v>
      </c>
      <c r="D30" s="17" t="s">
        <v>113</v>
      </c>
      <c r="E30" s="17" t="str">
        <f>SEC_Comm!D27</f>
        <v>OSELCD</v>
      </c>
      <c r="F30" s="17">
        <v>2012</v>
      </c>
      <c r="G30" s="17"/>
      <c r="H30" s="17">
        <v>1</v>
      </c>
      <c r="I30" s="17">
        <v>100</v>
      </c>
      <c r="J30" s="17">
        <v>1</v>
      </c>
      <c r="K30" s="17">
        <v>1</v>
      </c>
      <c r="L30" s="17"/>
      <c r="M30" s="17"/>
      <c r="N30" s="17"/>
      <c r="O30" s="17"/>
      <c r="S30" s="116" t="s">
        <v>370</v>
      </c>
      <c r="T30" s="38" t="s">
        <v>355</v>
      </c>
      <c r="U30" s="104">
        <f t="shared" si="1"/>
        <v>0.25228800000000001</v>
      </c>
      <c r="V30" s="38" t="s">
        <v>356</v>
      </c>
      <c r="W30" s="104">
        <f t="shared" si="2"/>
        <v>0.28032000000000001</v>
      </c>
      <c r="X30" s="38" t="s">
        <v>351</v>
      </c>
      <c r="Y30" s="103"/>
      <c r="Z30" s="103"/>
      <c r="AA30" s="103"/>
      <c r="AB30" s="115"/>
    </row>
    <row r="31" spans="2:31" x14ac:dyDescent="0.2">
      <c r="B31" s="17" t="str">
        <f>SEC_Processes!D29</f>
        <v>IOSCOA</v>
      </c>
      <c r="C31" s="17" t="str">
        <f>SEC_Processes!E29</f>
        <v>Industry Other sectors demand for coal</v>
      </c>
      <c r="D31" s="17" t="s">
        <v>308</v>
      </c>
      <c r="E31" s="17" t="str">
        <f>SEC_Comm!D30</f>
        <v>IOCOA</v>
      </c>
      <c r="F31" s="17">
        <v>2012</v>
      </c>
      <c r="G31" s="17"/>
      <c r="H31" s="17">
        <v>1</v>
      </c>
      <c r="I31" s="17">
        <v>100</v>
      </c>
      <c r="J31" s="17">
        <v>1</v>
      </c>
      <c r="K31" s="17">
        <v>1</v>
      </c>
      <c r="L31" s="17"/>
      <c r="M31" s="17"/>
      <c r="N31" s="17"/>
      <c r="O31" s="17"/>
      <c r="S31" s="116" t="s">
        <v>370</v>
      </c>
      <c r="T31" s="38" t="s">
        <v>355</v>
      </c>
      <c r="U31" s="104">
        <f t="shared" si="1"/>
        <v>0.26490240000000004</v>
      </c>
      <c r="V31" s="38" t="s">
        <v>356</v>
      </c>
      <c r="W31" s="104">
        <f t="shared" si="2"/>
        <v>0.26490240000000004</v>
      </c>
      <c r="X31" s="38" t="s">
        <v>352</v>
      </c>
      <c r="Y31" s="103"/>
      <c r="Z31" s="103"/>
      <c r="AA31" s="103"/>
      <c r="AB31" s="115"/>
    </row>
    <row r="32" spans="2:31" x14ac:dyDescent="0.2">
      <c r="B32" s="17" t="str">
        <f>SEC_Processes!D30</f>
        <v>IOSDSL</v>
      </c>
      <c r="C32" s="17" t="str">
        <f>SEC_Processes!E30</f>
        <v>Industry Other sectors demand for diesel</v>
      </c>
      <c r="D32" s="17" t="s">
        <v>338</v>
      </c>
      <c r="E32" s="17" t="str">
        <f>SEC_Comm!D31</f>
        <v>IOOIL</v>
      </c>
      <c r="F32" s="17">
        <v>2012</v>
      </c>
      <c r="G32" s="17"/>
      <c r="H32" s="17">
        <v>1</v>
      </c>
      <c r="I32" s="17">
        <v>100</v>
      </c>
      <c r="J32" s="17">
        <v>1</v>
      </c>
      <c r="K32" s="17">
        <v>1</v>
      </c>
      <c r="L32" s="17"/>
      <c r="M32" s="17"/>
      <c r="N32" s="17"/>
      <c r="O32" s="17"/>
      <c r="S32" s="116" t="s">
        <v>370</v>
      </c>
      <c r="T32" s="38" t="s">
        <v>355</v>
      </c>
      <c r="U32" s="104">
        <f t="shared" si="1"/>
        <v>0.25228800000000001</v>
      </c>
      <c r="V32" s="38" t="s">
        <v>356</v>
      </c>
      <c r="W32" s="104">
        <f t="shared" si="2"/>
        <v>0.26556631578947371</v>
      </c>
      <c r="X32" s="38" t="s">
        <v>221</v>
      </c>
      <c r="Y32" s="103"/>
      <c r="Z32" s="103"/>
      <c r="AA32" s="103"/>
      <c r="AB32" s="115"/>
    </row>
    <row r="33" spans="2:29" x14ac:dyDescent="0.2">
      <c r="B33" s="17" t="str">
        <f>SEC_Processes!D31</f>
        <v>IOSNGA</v>
      </c>
      <c r="C33" s="17" t="str">
        <f>SEC_Processes!E31</f>
        <v>Industry Other sectors demand for natural gas</v>
      </c>
      <c r="D33" s="17" t="s">
        <v>309</v>
      </c>
      <c r="E33" s="17" t="str">
        <f>SEC_Comm!D32</f>
        <v>IONGA</v>
      </c>
      <c r="F33" s="17">
        <v>2012</v>
      </c>
      <c r="G33" s="17"/>
      <c r="H33" s="17">
        <v>1</v>
      </c>
      <c r="I33" s="17">
        <v>100</v>
      </c>
      <c r="J33" s="17">
        <v>1</v>
      </c>
      <c r="K33" s="17">
        <v>1</v>
      </c>
      <c r="L33" s="17"/>
      <c r="M33" s="17"/>
      <c r="N33" s="17"/>
      <c r="O33" s="17"/>
      <c r="S33" s="116" t="s">
        <v>369</v>
      </c>
      <c r="T33" s="38" t="s">
        <v>355</v>
      </c>
      <c r="U33" s="104">
        <f t="shared" si="1"/>
        <v>26.868672000000004</v>
      </c>
      <c r="V33" s="38" t="s">
        <v>356</v>
      </c>
      <c r="W33" s="104">
        <f t="shared" si="2"/>
        <v>27.417012244897965</v>
      </c>
      <c r="X33" s="38" t="s">
        <v>289</v>
      </c>
      <c r="Y33" s="103"/>
      <c r="Z33" s="103"/>
      <c r="AA33" s="103"/>
      <c r="AB33" s="115"/>
    </row>
    <row r="34" spans="2:29" x14ac:dyDescent="0.2">
      <c r="B34" s="17" t="str">
        <f>SEC_Processes!D32</f>
        <v>IOSWPE</v>
      </c>
      <c r="C34" s="17" t="str">
        <f>SEC_Processes!E32</f>
        <v>Industry Other sectors demand for wood pellets</v>
      </c>
      <c r="D34" s="17" t="s">
        <v>310</v>
      </c>
      <c r="E34" s="17" t="str">
        <f>SEC_Comm!D33</f>
        <v>IOWPE</v>
      </c>
      <c r="F34" s="17">
        <v>2012</v>
      </c>
      <c r="G34" s="17"/>
      <c r="H34" s="17">
        <v>1</v>
      </c>
      <c r="I34" s="17">
        <v>100</v>
      </c>
      <c r="J34" s="17">
        <v>1</v>
      </c>
      <c r="K34" s="17">
        <v>1</v>
      </c>
      <c r="L34" s="17"/>
      <c r="M34" s="17"/>
      <c r="N34" s="17"/>
      <c r="O34" s="17"/>
      <c r="S34" s="116" t="s">
        <v>370</v>
      </c>
      <c r="T34" s="103" t="s">
        <v>355</v>
      </c>
      <c r="U34" s="104">
        <f t="shared" si="1"/>
        <v>41.438304000000002</v>
      </c>
      <c r="V34" s="103" t="s">
        <v>356</v>
      </c>
      <c r="W34" s="104">
        <f t="shared" si="2"/>
        <v>41.438304000000002</v>
      </c>
      <c r="X34" s="38" t="s">
        <v>289</v>
      </c>
      <c r="Y34" s="103"/>
      <c r="Z34" s="103"/>
      <c r="AA34" s="103"/>
      <c r="AB34" s="115"/>
    </row>
    <row r="35" spans="2:29" x14ac:dyDescent="0.2">
      <c r="B35" s="17" t="str">
        <f>SEC_Processes!D33</f>
        <v>IOSHET</v>
      </c>
      <c r="C35" s="17" t="str">
        <f>SEC_Processes!E33</f>
        <v>Industry Other sectors demand for district heating</v>
      </c>
      <c r="D35" s="17" t="s">
        <v>311</v>
      </c>
      <c r="E35" s="17" t="str">
        <f>SEC_Comm!D34</f>
        <v>IODH</v>
      </c>
      <c r="F35" s="17">
        <v>2012</v>
      </c>
      <c r="G35" s="17"/>
      <c r="H35" s="17">
        <v>1</v>
      </c>
      <c r="I35" s="17">
        <v>100</v>
      </c>
      <c r="J35" s="17">
        <v>1</v>
      </c>
      <c r="K35" s="17">
        <v>1</v>
      </c>
      <c r="L35" s="17"/>
      <c r="M35" s="17"/>
      <c r="N35" s="17"/>
      <c r="O35" s="17"/>
      <c r="S35" s="116" t="s">
        <v>369</v>
      </c>
      <c r="T35" s="103" t="s">
        <v>355</v>
      </c>
      <c r="U35" s="104">
        <f t="shared" si="1"/>
        <v>7.3163520000000011</v>
      </c>
      <c r="V35" s="103" t="s">
        <v>356</v>
      </c>
      <c r="W35" s="104">
        <f t="shared" si="2"/>
        <v>2.2863600000000002</v>
      </c>
      <c r="X35" s="38" t="s">
        <v>71</v>
      </c>
      <c r="Y35" s="103"/>
      <c r="Z35" s="103"/>
      <c r="AA35" s="103"/>
      <c r="AB35" s="115"/>
    </row>
    <row r="36" spans="2:29" ht="13.5" thickBot="1" x14ac:dyDescent="0.25">
      <c r="B36" s="17" t="str">
        <f>SEC_Processes!D34</f>
        <v>IOSELC</v>
      </c>
      <c r="C36" s="17" t="str">
        <f>SEC_Processes!E34</f>
        <v>Industry Other sectors demand for electricity</v>
      </c>
      <c r="D36" s="17" t="s">
        <v>84</v>
      </c>
      <c r="E36" s="17" t="str">
        <f>SEC_Comm!D35</f>
        <v>IOELC</v>
      </c>
      <c r="F36" s="17">
        <v>2012</v>
      </c>
      <c r="G36" s="17"/>
      <c r="H36" s="17">
        <v>1</v>
      </c>
      <c r="I36" s="17">
        <v>100</v>
      </c>
      <c r="J36" s="17">
        <v>1</v>
      </c>
      <c r="K36" s="17">
        <v>1</v>
      </c>
      <c r="L36" s="17"/>
      <c r="M36" s="17"/>
      <c r="N36" s="17"/>
      <c r="O36" s="17"/>
      <c r="S36" s="124" t="s">
        <v>370</v>
      </c>
      <c r="T36" s="122" t="s">
        <v>355</v>
      </c>
      <c r="U36" s="121">
        <f t="shared" si="1"/>
        <v>4.2888960000000003</v>
      </c>
      <c r="V36" s="122" t="s">
        <v>356</v>
      </c>
      <c r="W36" s="125">
        <f t="shared" si="2"/>
        <v>1.2996654545454547</v>
      </c>
      <c r="X36" s="120" t="s">
        <v>71</v>
      </c>
      <c r="Y36" s="122"/>
      <c r="Z36" s="122"/>
      <c r="AA36" s="122"/>
      <c r="AB36" s="123" t="s">
        <v>362</v>
      </c>
      <c r="AC36" s="103"/>
    </row>
    <row r="37" spans="2:29" ht="13.5" thickTop="1" x14ac:dyDescent="0.2">
      <c r="B37" s="47" t="str">
        <f>SEC_Processes!D35</f>
        <v>RHTDBWPEBE1</v>
      </c>
      <c r="C37" s="47" t="str">
        <f>SEC_Processes!E35</f>
        <v>Residential heating technology detached buildings - wood - existing 1</v>
      </c>
      <c r="D37" s="47" t="str">
        <f>SEC_Comm!D37</f>
        <v>RESWPE</v>
      </c>
      <c r="E37" s="47" t="str">
        <f>SEC_Comm!D45</f>
        <v>RESHBDB</v>
      </c>
      <c r="F37" s="47">
        <v>2012</v>
      </c>
      <c r="G37" s="47"/>
      <c r="H37" s="47">
        <v>0.9</v>
      </c>
      <c r="I37" s="47">
        <v>20</v>
      </c>
      <c r="J37" s="47">
        <f>8760*3.6/1000000</f>
        <v>3.1536000000000002E-2</v>
      </c>
      <c r="K37" s="47"/>
      <c r="L37" s="47">
        <v>0.2</v>
      </c>
      <c r="M37" s="47">
        <v>4900</v>
      </c>
      <c r="N37" s="47"/>
      <c r="O37" s="47"/>
      <c r="S37" s="116" t="s">
        <v>392</v>
      </c>
      <c r="T37" s="38" t="s">
        <v>355</v>
      </c>
      <c r="U37" s="104">
        <f t="shared" si="1"/>
        <v>6.3072000000000007E-3</v>
      </c>
      <c r="V37" s="38" t="s">
        <v>356</v>
      </c>
      <c r="W37" s="104">
        <f t="shared" si="2"/>
        <v>7.0080000000000003E-3</v>
      </c>
      <c r="X37" s="38" t="s">
        <v>238</v>
      </c>
      <c r="Y37" s="39"/>
      <c r="Z37" s="38" t="s">
        <v>238</v>
      </c>
      <c r="AA37" s="104">
        <f>SUM(W37:W38)</f>
        <v>1.7878644705882354</v>
      </c>
      <c r="AB37" s="129">
        <f>'Energy Balance'!M28</f>
        <v>1.76799999999997</v>
      </c>
      <c r="AC37" s="103"/>
    </row>
    <row r="38" spans="2:29" x14ac:dyDescent="0.2">
      <c r="B38" s="35" t="str">
        <f>SEC_Processes!D36</f>
        <v>RHTMBWPEBE1</v>
      </c>
      <c r="C38" s="35" t="str">
        <f>SEC_Processes!E36</f>
        <v>Residential heating technology multistorey buildings  - wood - existing 1</v>
      </c>
      <c r="D38" s="35" t="str">
        <f>SEC_Comm!D37</f>
        <v>RESWPE</v>
      </c>
      <c r="E38" s="35" t="str">
        <f>SEC_Comm!D46</f>
        <v>RESHBMB</v>
      </c>
      <c r="F38" s="35">
        <v>2012</v>
      </c>
      <c r="G38" s="35"/>
      <c r="H38" s="35">
        <v>0.92</v>
      </c>
      <c r="I38" s="35">
        <v>20</v>
      </c>
      <c r="J38" s="35">
        <f t="shared" ref="J38:J63" si="3">8760*3.6/1000000</f>
        <v>3.1536000000000002E-2</v>
      </c>
      <c r="K38" s="35"/>
      <c r="L38" s="35">
        <v>0.2</v>
      </c>
      <c r="M38" s="35">
        <v>40</v>
      </c>
      <c r="N38" s="35"/>
      <c r="O38" s="35"/>
      <c r="S38" s="116" t="s">
        <v>393</v>
      </c>
      <c r="T38" s="38" t="s">
        <v>355</v>
      </c>
      <c r="U38" s="104">
        <f t="shared" si="1"/>
        <v>1.5137280000000002</v>
      </c>
      <c r="V38" s="38" t="s">
        <v>356</v>
      </c>
      <c r="W38" s="104">
        <f t="shared" si="2"/>
        <v>1.7808564705882355</v>
      </c>
      <c r="X38" s="38" t="s">
        <v>238</v>
      </c>
      <c r="Y38" s="39"/>
      <c r="Z38" s="38" t="s">
        <v>242</v>
      </c>
      <c r="AA38" s="104">
        <f>SUM(W39:W40,W47:W48)+U19/H19+U22/H22</f>
        <v>37.892768280701759</v>
      </c>
      <c r="AB38" s="129">
        <f>'Energy Balance'!O28</f>
        <v>37.73199999999936</v>
      </c>
    </row>
    <row r="39" spans="2:29" x14ac:dyDescent="0.2">
      <c r="B39" s="35" t="str">
        <f>SEC_Processes!D37</f>
        <v>RHTDBLCHXE2</v>
      </c>
      <c r="C39" s="35" t="str">
        <f>SEC_Processes!E37</f>
        <v>Residential heating technology detached buildings- heat pump - existing 2</v>
      </c>
      <c r="D39" s="35" t="str">
        <f>SEC_Comm!D40</f>
        <v>RESELCH</v>
      </c>
      <c r="E39" s="35" t="str">
        <f>SEC_Comm!D45</f>
        <v>RESHBDB</v>
      </c>
      <c r="F39" s="35">
        <v>2012</v>
      </c>
      <c r="G39" s="35"/>
      <c r="H39" s="35">
        <v>3</v>
      </c>
      <c r="I39" s="35">
        <v>20</v>
      </c>
      <c r="J39" s="35">
        <f t="shared" si="3"/>
        <v>3.1536000000000002E-2</v>
      </c>
      <c r="K39" s="35"/>
      <c r="L39" s="35">
        <v>0.2</v>
      </c>
      <c r="M39" s="35">
        <v>200</v>
      </c>
      <c r="N39" s="35"/>
      <c r="O39" s="35"/>
      <c r="S39" s="116" t="s">
        <v>392</v>
      </c>
      <c r="T39" s="38" t="s">
        <v>355</v>
      </c>
      <c r="U39" s="104">
        <f t="shared" si="1"/>
        <v>0.12614400000000001</v>
      </c>
      <c r="V39" s="38" t="s">
        <v>356</v>
      </c>
      <c r="W39" s="104">
        <f t="shared" si="2"/>
        <v>4.2048000000000002E-2</v>
      </c>
      <c r="X39" s="38" t="s">
        <v>71</v>
      </c>
      <c r="Y39" s="39"/>
      <c r="Z39" s="38" t="s">
        <v>360</v>
      </c>
      <c r="AA39" s="104">
        <f>W41+W43</f>
        <v>3.0134400000000001</v>
      </c>
      <c r="AB39" s="129">
        <f>'Energy Balance'!J28</f>
        <v>2.8699999999999513</v>
      </c>
    </row>
    <row r="40" spans="2:29" x14ac:dyDescent="0.2">
      <c r="B40" s="35" t="str">
        <f>SEC_Processes!D38</f>
        <v>RHTMBLCHXE2</v>
      </c>
      <c r="C40" s="35" t="str">
        <f>SEC_Processes!E38</f>
        <v>Residential heating technology multistorey buildings- heat pump - existing 2</v>
      </c>
      <c r="D40" s="35" t="str">
        <f>SEC_Comm!D40</f>
        <v>RESELCH</v>
      </c>
      <c r="E40" s="35" t="str">
        <f>SEC_Comm!D46</f>
        <v>RESHBMB</v>
      </c>
      <c r="F40" s="35">
        <v>2012</v>
      </c>
      <c r="G40" s="35"/>
      <c r="H40" s="35">
        <v>3</v>
      </c>
      <c r="I40" s="35">
        <v>20</v>
      </c>
      <c r="J40" s="35">
        <f t="shared" si="3"/>
        <v>3.1536000000000002E-2</v>
      </c>
      <c r="K40" s="35"/>
      <c r="L40" s="35">
        <v>0.2</v>
      </c>
      <c r="M40" s="35">
        <v>40</v>
      </c>
      <c r="N40" s="35"/>
      <c r="O40" s="35"/>
      <c r="S40" s="116" t="s">
        <v>393</v>
      </c>
      <c r="T40" s="38" t="s">
        <v>355</v>
      </c>
      <c r="U40" s="104">
        <f t="shared" si="1"/>
        <v>0.12614400000000001</v>
      </c>
      <c r="V40" s="38" t="s">
        <v>356</v>
      </c>
      <c r="W40" s="104">
        <f t="shared" si="2"/>
        <v>4.2048000000000002E-2</v>
      </c>
      <c r="X40" s="38" t="s">
        <v>71</v>
      </c>
      <c r="Y40" s="39"/>
      <c r="Z40" s="38" t="s">
        <v>361</v>
      </c>
      <c r="AA40" s="104">
        <v>0</v>
      </c>
      <c r="AB40" s="129">
        <f>'Energy Balance'!L44</f>
        <v>0</v>
      </c>
    </row>
    <row r="41" spans="2:29" x14ac:dyDescent="0.2">
      <c r="B41" s="35" t="str">
        <f>SEC_Processes!D39</f>
        <v>RHTDBDSLBE1</v>
      </c>
      <c r="C41" s="35" t="str">
        <f>SEC_Processes!E39</f>
        <v>Residential heating technology oil boiler - existing 1</v>
      </c>
      <c r="D41" s="35" t="s">
        <v>325</v>
      </c>
      <c r="E41" s="35" t="str">
        <f>SEC_Comm!D45</f>
        <v>RESHBDB</v>
      </c>
      <c r="F41" s="35">
        <v>2012</v>
      </c>
      <c r="G41" s="35"/>
      <c r="H41" s="35">
        <v>0.9</v>
      </c>
      <c r="I41" s="35">
        <v>20</v>
      </c>
      <c r="J41" s="35">
        <f t="shared" si="3"/>
        <v>3.1536000000000002E-2</v>
      </c>
      <c r="K41" s="35"/>
      <c r="L41" s="35">
        <v>0.2</v>
      </c>
      <c r="M41" s="35">
        <v>2050</v>
      </c>
      <c r="N41" s="35"/>
      <c r="O41" s="35"/>
      <c r="S41" s="116" t="s">
        <v>392</v>
      </c>
      <c r="T41" s="38" t="s">
        <v>355</v>
      </c>
      <c r="U41" s="104">
        <f t="shared" si="1"/>
        <v>0.81993600000000011</v>
      </c>
      <c r="V41" s="38" t="s">
        <v>356</v>
      </c>
      <c r="W41" s="104">
        <f t="shared" si="2"/>
        <v>0.91104000000000007</v>
      </c>
      <c r="X41" s="38" t="s">
        <v>351</v>
      </c>
      <c r="Y41" s="103"/>
      <c r="Z41" s="38" t="s">
        <v>288</v>
      </c>
      <c r="AA41" s="107">
        <f>W42+W44</f>
        <v>8.3570400000000014</v>
      </c>
      <c r="AB41" s="129">
        <f>'Energy Balance'!K28</f>
        <v>8.3069999999998583</v>
      </c>
    </row>
    <row r="42" spans="2:29" x14ac:dyDescent="0.2">
      <c r="B42" s="35" t="str">
        <f>SEC_Processes!D40</f>
        <v>RHTDBSOLHE1</v>
      </c>
      <c r="C42" s="35" t="str">
        <f>SEC_Processes!E40</f>
        <v>Residential heating technology solar heating - existing 1</v>
      </c>
      <c r="D42" s="35" t="s">
        <v>293</v>
      </c>
      <c r="E42" s="35" t="str">
        <f>SEC_Comm!D45</f>
        <v>RESHBDB</v>
      </c>
      <c r="F42" s="35">
        <v>2012</v>
      </c>
      <c r="G42" s="35"/>
      <c r="H42" s="35">
        <v>1</v>
      </c>
      <c r="I42" s="35">
        <v>20</v>
      </c>
      <c r="J42" s="35">
        <f t="shared" si="3"/>
        <v>3.1536000000000002E-2</v>
      </c>
      <c r="K42" s="35"/>
      <c r="L42" s="35">
        <v>0.2</v>
      </c>
      <c r="M42" s="35">
        <v>43</v>
      </c>
      <c r="N42" s="35"/>
      <c r="O42" s="35"/>
      <c r="S42" s="116" t="s">
        <v>392</v>
      </c>
      <c r="T42" s="38" t="s">
        <v>355</v>
      </c>
      <c r="U42" s="104">
        <f t="shared" si="1"/>
        <v>3.1536000000000004</v>
      </c>
      <c r="V42" s="38" t="s">
        <v>356</v>
      </c>
      <c r="W42" s="104">
        <f t="shared" si="2"/>
        <v>3.9420000000000002</v>
      </c>
      <c r="X42" s="38" t="s">
        <v>221</v>
      </c>
      <c r="Y42" s="103"/>
      <c r="Z42" s="38" t="s">
        <v>289</v>
      </c>
      <c r="AA42" s="107">
        <f>SUM(W45:W46)</f>
        <v>32.11312941176471</v>
      </c>
      <c r="AB42" s="129">
        <f>'Energy Balance'!N28</f>
        <v>32.077999999999456</v>
      </c>
    </row>
    <row r="43" spans="2:29" x14ac:dyDescent="0.2">
      <c r="B43" s="35" t="str">
        <f>SEC_Processes!D41</f>
        <v>RHTDBNGABE1</v>
      </c>
      <c r="C43" s="35" t="str">
        <f>SEC_Processes!E41</f>
        <v>Residential heating technology natural gas boiler- heat pump - existing 1</v>
      </c>
      <c r="D43" s="35" t="s">
        <v>63</v>
      </c>
      <c r="E43" s="35" t="str">
        <f>SEC_Comm!D45</f>
        <v>RESHBDB</v>
      </c>
      <c r="F43" s="35">
        <v>2012</v>
      </c>
      <c r="G43" s="35"/>
      <c r="H43" s="35">
        <v>0.95</v>
      </c>
      <c r="I43" s="35">
        <v>20</v>
      </c>
      <c r="J43" s="35">
        <f t="shared" si="3"/>
        <v>3.1536000000000002E-2</v>
      </c>
      <c r="K43" s="35"/>
      <c r="L43" s="35">
        <v>0.2</v>
      </c>
      <c r="M43" s="35">
        <v>4100</v>
      </c>
      <c r="N43" s="35"/>
      <c r="O43" s="35"/>
      <c r="S43" s="116" t="s">
        <v>393</v>
      </c>
      <c r="T43" s="38" t="s">
        <v>355</v>
      </c>
      <c r="U43" s="104">
        <f t="shared" si="1"/>
        <v>1.8921600000000003</v>
      </c>
      <c r="V43" s="38" t="s">
        <v>356</v>
      </c>
      <c r="W43" s="104">
        <f t="shared" si="2"/>
        <v>2.1024000000000003</v>
      </c>
      <c r="X43" s="38" t="s">
        <v>351</v>
      </c>
      <c r="Y43" s="103"/>
      <c r="Z43" s="103"/>
      <c r="AA43" s="103"/>
      <c r="AB43" s="115"/>
    </row>
    <row r="44" spans="2:29" x14ac:dyDescent="0.2">
      <c r="B44" s="35" t="str">
        <f>SEC_Processes!D42</f>
        <v>RHTMBDSLBE1</v>
      </c>
      <c r="C44" s="35" t="str">
        <f>SEC_Processes!E42</f>
        <v>Residential heating technology oil boiler - existing 1</v>
      </c>
      <c r="D44" s="35" t="s">
        <v>325</v>
      </c>
      <c r="E44" s="35" t="str">
        <f>SEC_Comm!D46</f>
        <v>RESHBMB</v>
      </c>
      <c r="F44" s="35">
        <v>2012</v>
      </c>
      <c r="G44" s="35"/>
      <c r="H44" s="35">
        <v>0.9</v>
      </c>
      <c r="I44" s="35">
        <v>20</v>
      </c>
      <c r="J44" s="35">
        <f t="shared" si="3"/>
        <v>3.1536000000000002E-2</v>
      </c>
      <c r="K44" s="35"/>
      <c r="L44" s="35">
        <v>0.2</v>
      </c>
      <c r="M44" s="35">
        <v>40</v>
      </c>
      <c r="N44" s="35"/>
      <c r="O44" s="35"/>
      <c r="S44" s="116" t="s">
        <v>393</v>
      </c>
      <c r="T44" s="38" t="s">
        <v>355</v>
      </c>
      <c r="U44" s="104">
        <f t="shared" si="1"/>
        <v>3.5320320000000005</v>
      </c>
      <c r="V44" s="38" t="s">
        <v>356</v>
      </c>
      <c r="W44" s="104">
        <f t="shared" si="2"/>
        <v>4.4150400000000003</v>
      </c>
      <c r="X44" s="38" t="s">
        <v>221</v>
      </c>
      <c r="Y44" s="103"/>
      <c r="Z44" s="103"/>
      <c r="AA44" s="103"/>
      <c r="AB44" s="115"/>
    </row>
    <row r="45" spans="2:29" x14ac:dyDescent="0.2">
      <c r="B45" s="35" t="str">
        <f>SEC_Processes!D43</f>
        <v>RHTMBSOLHE1</v>
      </c>
      <c r="C45" s="35" t="str">
        <f>SEC_Processes!E43</f>
        <v>Residential heating technology solar heating - existing 1</v>
      </c>
      <c r="D45" s="35" t="s">
        <v>293</v>
      </c>
      <c r="E45" s="35" t="str">
        <f>SEC_Comm!D46</f>
        <v>RESHBMB</v>
      </c>
      <c r="F45" s="35">
        <v>2012</v>
      </c>
      <c r="G45" s="35"/>
      <c r="H45" s="35">
        <v>1</v>
      </c>
      <c r="I45" s="35">
        <v>20</v>
      </c>
      <c r="J45" s="35">
        <f t="shared" si="3"/>
        <v>3.1536000000000002E-2</v>
      </c>
      <c r="K45" s="35"/>
      <c r="L45" s="35">
        <v>0.2</v>
      </c>
      <c r="M45" s="35">
        <v>42</v>
      </c>
      <c r="N45" s="35"/>
      <c r="O45" s="35"/>
      <c r="S45" s="116" t="s">
        <v>392</v>
      </c>
      <c r="T45" s="38" t="s">
        <v>355</v>
      </c>
      <c r="U45" s="104">
        <f t="shared" si="1"/>
        <v>2.5228800000000002</v>
      </c>
      <c r="V45" s="38" t="s">
        <v>356</v>
      </c>
      <c r="W45" s="104">
        <f t="shared" si="2"/>
        <v>2.8032000000000004</v>
      </c>
      <c r="X45" s="38" t="s">
        <v>289</v>
      </c>
      <c r="Y45" s="103"/>
      <c r="Z45" s="103"/>
      <c r="AA45" s="103"/>
      <c r="AB45" s="115"/>
    </row>
    <row r="46" spans="2:29" x14ac:dyDescent="0.2">
      <c r="B46" s="35" t="str">
        <f>SEC_Processes!D44</f>
        <v>RHTMBNGABE1</v>
      </c>
      <c r="C46" s="35" t="str">
        <f>SEC_Processes!E44</f>
        <v>Residential heating technology natural gas boiler- heat pump - existing 1</v>
      </c>
      <c r="D46" s="35" t="s">
        <v>63</v>
      </c>
      <c r="E46" s="35" t="str">
        <f>SEC_Comm!D46</f>
        <v>RESHBMB</v>
      </c>
      <c r="F46" s="35">
        <v>2012</v>
      </c>
      <c r="G46" s="35"/>
      <c r="H46" s="35">
        <v>0.95</v>
      </c>
      <c r="I46" s="35">
        <v>20</v>
      </c>
      <c r="J46" s="35">
        <f t="shared" si="3"/>
        <v>3.1536000000000002E-2</v>
      </c>
      <c r="K46" s="35"/>
      <c r="L46" s="35">
        <v>0.2</v>
      </c>
      <c r="M46" s="35">
        <v>40</v>
      </c>
      <c r="N46" s="35"/>
      <c r="O46" s="35"/>
      <c r="S46" s="116" t="s">
        <v>393</v>
      </c>
      <c r="T46" s="38" t="s">
        <v>355</v>
      </c>
      <c r="U46" s="104">
        <f t="shared" si="1"/>
        <v>24.913440000000001</v>
      </c>
      <c r="V46" s="38" t="s">
        <v>356</v>
      </c>
      <c r="W46" s="104">
        <f t="shared" si="2"/>
        <v>29.30992941176471</v>
      </c>
      <c r="X46" s="38" t="s">
        <v>289</v>
      </c>
      <c r="Y46" s="103"/>
      <c r="Z46" s="103"/>
      <c r="AA46" s="103"/>
      <c r="AB46" s="115"/>
    </row>
    <row r="47" spans="2:29" x14ac:dyDescent="0.2">
      <c r="B47" s="35" t="str">
        <f>SEC_Processes!D45</f>
        <v>RHTDBDHE1</v>
      </c>
      <c r="C47" s="35" t="str">
        <f>SEC_Processes!E45</f>
        <v>Residential heating technology detached buildings-district heat-existing 1</v>
      </c>
      <c r="D47" s="35" t="str">
        <f>SEC_Comm!D44</f>
        <v>RESDH</v>
      </c>
      <c r="E47" s="35" t="str">
        <f>SEC_Comm!D42</f>
        <v>RESHDBX</v>
      </c>
      <c r="F47" s="35">
        <v>2012</v>
      </c>
      <c r="G47" s="35"/>
      <c r="H47" s="35">
        <v>0.98</v>
      </c>
      <c r="I47" s="35">
        <v>20</v>
      </c>
      <c r="J47" s="35">
        <f t="shared" si="3"/>
        <v>3.1536000000000002E-2</v>
      </c>
      <c r="K47" s="35"/>
      <c r="L47" s="35">
        <v>0.2</v>
      </c>
      <c r="M47" s="35">
        <v>4260</v>
      </c>
      <c r="N47" s="35"/>
      <c r="O47" s="35"/>
      <c r="S47" s="116" t="s">
        <v>392</v>
      </c>
      <c r="T47" s="38" t="s">
        <v>355</v>
      </c>
      <c r="U47" s="104">
        <f t="shared" si="1"/>
        <v>3.2797440000000004</v>
      </c>
      <c r="V47" s="38" t="s">
        <v>356</v>
      </c>
      <c r="W47" s="104">
        <f t="shared" si="2"/>
        <v>1.7261810526315793</v>
      </c>
      <c r="X47" s="38" t="s">
        <v>71</v>
      </c>
      <c r="Y47" s="103"/>
      <c r="Z47" s="103"/>
      <c r="AA47" s="103"/>
      <c r="AB47" s="115"/>
    </row>
    <row r="48" spans="2:29" ht="13.5" thickBot="1" x14ac:dyDescent="0.25">
      <c r="B48" s="35" t="str">
        <f>SEC_Processes!D46</f>
        <v>RHTMBDHE1</v>
      </c>
      <c r="C48" s="35" t="str">
        <f>SEC_Processes!E46</f>
        <v>Residential heating technology multistorey buildings-district heat-existing 1</v>
      </c>
      <c r="D48" s="35" t="str">
        <f>SEC_Comm!D44</f>
        <v>RESDH</v>
      </c>
      <c r="E48" s="35" t="str">
        <f>SEC_Comm!D43</f>
        <v>RESHMBX</v>
      </c>
      <c r="F48" s="35">
        <v>2012</v>
      </c>
      <c r="G48" s="35"/>
      <c r="H48" s="35">
        <v>1</v>
      </c>
      <c r="I48" s="35">
        <v>20</v>
      </c>
      <c r="J48" s="35">
        <f t="shared" si="3"/>
        <v>3.1536000000000002E-2</v>
      </c>
      <c r="K48" s="35"/>
      <c r="L48" s="35">
        <v>0.2</v>
      </c>
      <c r="M48" s="35">
        <v>6570</v>
      </c>
      <c r="N48" s="35"/>
      <c r="O48" s="35"/>
      <c r="S48" s="127" t="s">
        <v>393</v>
      </c>
      <c r="T48" s="122" t="s">
        <v>355</v>
      </c>
      <c r="U48" s="121">
        <f t="shared" si="1"/>
        <v>12.614400000000002</v>
      </c>
      <c r="V48" s="122" t="s">
        <v>356</v>
      </c>
      <c r="W48" s="121">
        <f t="shared" si="2"/>
        <v>6.6391578947368437</v>
      </c>
      <c r="X48" s="120" t="s">
        <v>71</v>
      </c>
      <c r="Y48" s="122"/>
      <c r="Z48" s="122"/>
      <c r="AA48" s="122"/>
      <c r="AB48" s="128"/>
    </row>
    <row r="49" spans="2:30" ht="13.5" thickTop="1" x14ac:dyDescent="0.2">
      <c r="B49" s="35" t="str">
        <f>SEC_Processes!D47</f>
        <v>RCTDBAC</v>
      </c>
      <c r="C49" s="35" t="str">
        <f>SEC_Processes!E47</f>
        <v>Residential cooling technology detached buildings- AC</v>
      </c>
      <c r="D49" s="35" t="str">
        <f>SEC_Comm!D40</f>
        <v>RESELCH</v>
      </c>
      <c r="E49" s="35" t="str">
        <f>SEC_Comm!D47</f>
        <v>RESCDB</v>
      </c>
      <c r="F49" s="35">
        <v>2012</v>
      </c>
      <c r="G49" s="35"/>
      <c r="H49" s="35">
        <v>3.2</v>
      </c>
      <c r="I49" s="35">
        <v>20</v>
      </c>
      <c r="J49" s="35">
        <f t="shared" si="3"/>
        <v>3.1536000000000002E-2</v>
      </c>
      <c r="K49" s="35"/>
      <c r="L49" s="35">
        <v>0.2</v>
      </c>
      <c r="M49" s="35">
        <v>1160</v>
      </c>
      <c r="N49" s="35"/>
      <c r="O49" s="35"/>
      <c r="S49" s="102"/>
      <c r="T49" s="103"/>
      <c r="U49" s="104"/>
      <c r="V49" s="103"/>
      <c r="W49" s="104"/>
      <c r="X49" s="38"/>
      <c r="Y49" s="103"/>
      <c r="Z49" s="103"/>
      <c r="AA49" s="103"/>
      <c r="AB49" s="103"/>
    </row>
    <row r="50" spans="2:30" x14ac:dyDescent="0.2">
      <c r="B50" s="106" t="str">
        <f>SEC_Processes!D48</f>
        <v>RCTMBAC</v>
      </c>
      <c r="C50" s="106" t="str">
        <f>SEC_Processes!E48</f>
        <v>Residential cooling technology multistorey buildings- AC</v>
      </c>
      <c r="D50" s="106" t="str">
        <f>SEC_Comm!D40</f>
        <v>RESELCH</v>
      </c>
      <c r="E50" s="106" t="str">
        <f>SEC_Comm!D48</f>
        <v>RESCMB</v>
      </c>
      <c r="F50" s="106">
        <v>2012</v>
      </c>
      <c r="G50" s="106"/>
      <c r="H50" s="106">
        <v>3.3</v>
      </c>
      <c r="I50" s="106">
        <v>20</v>
      </c>
      <c r="J50" s="106">
        <f t="shared" si="3"/>
        <v>3.1536000000000002E-2</v>
      </c>
      <c r="K50" s="106"/>
      <c r="L50" s="106">
        <v>0.2</v>
      </c>
      <c r="M50" s="106">
        <v>680</v>
      </c>
      <c r="N50" s="106"/>
      <c r="O50" s="106"/>
      <c r="S50" s="38"/>
      <c r="T50" s="103"/>
      <c r="U50" s="104"/>
      <c r="V50" s="103"/>
      <c r="W50" s="107"/>
      <c r="X50" s="38"/>
      <c r="Y50" s="103"/>
      <c r="Z50" s="103"/>
      <c r="AA50" s="103"/>
      <c r="AB50" s="103"/>
    </row>
    <row r="51" spans="2:30" x14ac:dyDescent="0.2">
      <c r="B51" s="35" t="str">
        <f>SEC_Processes!D49</f>
        <v>CHTRBWPEBE1</v>
      </c>
      <c r="C51" s="17" t="str">
        <f>SEC_Processes!E49</f>
        <v>Commerical heating technology Restaurants buildings - wood - existing 1</v>
      </c>
      <c r="D51" s="17" t="str">
        <f>SEC_Comm!D50</f>
        <v>COMWPE</v>
      </c>
      <c r="E51" s="35" t="str">
        <f>SEC_Comm!D56</f>
        <v>COMHB</v>
      </c>
      <c r="F51" s="35">
        <v>2012</v>
      </c>
      <c r="G51" s="35"/>
      <c r="H51" s="35">
        <v>0.9</v>
      </c>
      <c r="I51" s="35">
        <v>20</v>
      </c>
      <c r="J51" s="35">
        <f>8760*3.6/1000000</f>
        <v>3.1536000000000002E-2</v>
      </c>
      <c r="K51" s="35"/>
      <c r="L51" s="35">
        <v>0.2</v>
      </c>
      <c r="M51" s="35">
        <v>1</v>
      </c>
      <c r="N51" s="35"/>
      <c r="O51" s="35"/>
    </row>
    <row r="52" spans="2:30" x14ac:dyDescent="0.2">
      <c r="B52" s="35" t="str">
        <f>SEC_Processes!D50</f>
        <v>CHTHBWPEBE1</v>
      </c>
      <c r="C52" s="17" t="str">
        <f>SEC_Processes!E50</f>
        <v>Commerical heating technology health buildings  - wood - existing 1</v>
      </c>
      <c r="D52" s="17" t="str">
        <f>SEC_Comm!D50</f>
        <v>COMWPE</v>
      </c>
      <c r="E52" s="35" t="str">
        <f>SEC_Comm!D56</f>
        <v>COMHB</v>
      </c>
      <c r="F52" s="35">
        <v>2012</v>
      </c>
      <c r="G52" s="35"/>
      <c r="H52" s="35">
        <v>0.85</v>
      </c>
      <c r="I52" s="35">
        <v>20</v>
      </c>
      <c r="J52" s="35">
        <f t="shared" si="3"/>
        <v>3.1536000000000002E-2</v>
      </c>
      <c r="K52" s="35"/>
      <c r="L52" s="35">
        <v>0.2</v>
      </c>
      <c r="M52" s="35">
        <v>240</v>
      </c>
      <c r="N52" s="35"/>
      <c r="O52" s="35"/>
    </row>
    <row r="53" spans="2:30" x14ac:dyDescent="0.2">
      <c r="B53" s="35" t="str">
        <f>SEC_Processes!D51</f>
        <v>CHTRBLCHXE2</v>
      </c>
      <c r="C53" s="17" t="str">
        <f>SEC_Processes!E51</f>
        <v>Commerical heating technology Restaurants buildings- heat pump - existing 2</v>
      </c>
      <c r="D53" s="17" t="str">
        <f>SEC_Comm!D52</f>
        <v>COMELCH</v>
      </c>
      <c r="E53" s="35" t="str">
        <f>SEC_Comm!D56</f>
        <v>COMHB</v>
      </c>
      <c r="F53" s="35">
        <v>2012</v>
      </c>
      <c r="G53" s="35"/>
      <c r="H53" s="35">
        <v>3</v>
      </c>
      <c r="I53" s="35">
        <v>20</v>
      </c>
      <c r="J53" s="35">
        <f t="shared" si="3"/>
        <v>3.1536000000000002E-2</v>
      </c>
      <c r="K53" s="35"/>
      <c r="L53" s="35">
        <v>0.2</v>
      </c>
      <c r="M53" s="35">
        <v>20</v>
      </c>
      <c r="N53" s="35"/>
      <c r="O53" s="35"/>
      <c r="AA53" s="39"/>
      <c r="AB53" s="39"/>
      <c r="AC53" s="39"/>
      <c r="AD53" s="39"/>
    </row>
    <row r="54" spans="2:30" x14ac:dyDescent="0.2">
      <c r="B54" s="35" t="str">
        <f>SEC_Processes!D52</f>
        <v>CHTHBLCHXE2</v>
      </c>
      <c r="C54" s="17" t="str">
        <f>SEC_Processes!E52</f>
        <v>Commerical heating technology health buildings- heat pump - existing 2</v>
      </c>
      <c r="D54" s="17" t="str">
        <f>SEC_Comm!D52</f>
        <v>COMELCH</v>
      </c>
      <c r="E54" s="35" t="str">
        <f>SEC_Comm!D56</f>
        <v>COMHB</v>
      </c>
      <c r="F54" s="35">
        <v>2012</v>
      </c>
      <c r="G54" s="35"/>
      <c r="H54" s="35">
        <v>3</v>
      </c>
      <c r="I54" s="35">
        <v>20</v>
      </c>
      <c r="J54" s="35">
        <f t="shared" si="3"/>
        <v>3.1536000000000002E-2</v>
      </c>
      <c r="K54" s="35"/>
      <c r="L54" s="35">
        <v>0.2</v>
      </c>
      <c r="M54" s="35">
        <v>20</v>
      </c>
      <c r="N54" s="35"/>
      <c r="O54" s="35"/>
      <c r="AA54" s="39"/>
      <c r="AB54" s="39"/>
      <c r="AC54" s="39"/>
      <c r="AD54" s="39"/>
    </row>
    <row r="55" spans="2:30" x14ac:dyDescent="0.2">
      <c r="B55" s="35" t="str">
        <f>SEC_Processes!D53</f>
        <v>CHTRBDSLBE1</v>
      </c>
      <c r="C55" s="35" t="str">
        <f>SEC_Processes!E53</f>
        <v>Commerical heating technology oil boiler - existing 1</v>
      </c>
      <c r="D55" s="35" t="str">
        <f>SEC_Comm!D51</f>
        <v>COMDSL</v>
      </c>
      <c r="E55" s="35" t="str">
        <f>SEC_Comm!D56</f>
        <v>COMHB</v>
      </c>
      <c r="F55" s="35">
        <v>2012</v>
      </c>
      <c r="G55" s="35"/>
      <c r="H55" s="35">
        <v>0.9</v>
      </c>
      <c r="I55" s="35">
        <v>20</v>
      </c>
      <c r="J55" s="35">
        <f t="shared" si="3"/>
        <v>3.1536000000000002E-2</v>
      </c>
      <c r="K55" s="35"/>
      <c r="L55" s="35">
        <v>0.2</v>
      </c>
      <c r="M55" s="35">
        <v>130</v>
      </c>
      <c r="N55" s="35"/>
      <c r="O55" s="35"/>
      <c r="AA55" s="38"/>
      <c r="AB55" s="38"/>
      <c r="AC55" s="38"/>
      <c r="AD55" s="39"/>
    </row>
    <row r="56" spans="2:30" x14ac:dyDescent="0.2">
      <c r="B56" s="35" t="str">
        <f>SEC_Processes!D54</f>
        <v>CHTRBNGABE1</v>
      </c>
      <c r="C56" s="35" t="str">
        <f>SEC_Processes!E54</f>
        <v>Commerical heating technology natural gas boiler- heat pump - existing 1</v>
      </c>
      <c r="D56" s="35" t="str">
        <f>SEC_Comm!D49</f>
        <v>COMNGA</v>
      </c>
      <c r="E56" s="35" t="str">
        <f>SEC_Comm!D56</f>
        <v>COMHB</v>
      </c>
      <c r="F56" s="35">
        <v>2012</v>
      </c>
      <c r="G56" s="35"/>
      <c r="H56" s="35">
        <v>0.8</v>
      </c>
      <c r="I56" s="35">
        <v>20</v>
      </c>
      <c r="J56" s="35">
        <f t="shared" si="3"/>
        <v>3.1536000000000002E-2</v>
      </c>
      <c r="K56" s="35"/>
      <c r="L56" s="35">
        <v>0.2</v>
      </c>
      <c r="M56" s="35">
        <v>500</v>
      </c>
      <c r="N56" s="35"/>
      <c r="O56" s="35"/>
      <c r="AA56" s="38"/>
      <c r="AB56" s="38"/>
      <c r="AC56" s="38"/>
      <c r="AD56" s="39"/>
    </row>
    <row r="57" spans="2:30" x14ac:dyDescent="0.2">
      <c r="B57" s="35" t="str">
        <f>SEC_Processes!D55</f>
        <v>CHTHBDSLBE1</v>
      </c>
      <c r="C57" s="35" t="str">
        <f>SEC_Processes!E55</f>
        <v>Commerical heating technology oil boiler - existing 1</v>
      </c>
      <c r="D57" s="35" t="str">
        <f>SEC_Comm!D51</f>
        <v>COMDSL</v>
      </c>
      <c r="E57" s="35" t="str">
        <f>SEC_Comm!D56</f>
        <v>COMHB</v>
      </c>
      <c r="F57" s="35">
        <v>2012</v>
      </c>
      <c r="G57" s="35"/>
      <c r="H57" s="35">
        <v>0.9</v>
      </c>
      <c r="I57" s="35">
        <v>20</v>
      </c>
      <c r="J57" s="35">
        <f t="shared" si="3"/>
        <v>3.1536000000000002E-2</v>
      </c>
      <c r="K57" s="35"/>
      <c r="L57" s="35">
        <v>0.2</v>
      </c>
      <c r="M57" s="35">
        <v>300</v>
      </c>
      <c r="N57" s="35"/>
      <c r="O57" s="35"/>
      <c r="S57" s="135"/>
      <c r="T57" s="135"/>
      <c r="U57" s="135"/>
      <c r="V57" s="135"/>
      <c r="W57" s="136"/>
      <c r="X57" s="136"/>
      <c r="Y57" s="136"/>
      <c r="Z57" s="136"/>
      <c r="AA57" s="136"/>
      <c r="AB57" s="136"/>
      <c r="AC57" s="136"/>
      <c r="AD57" s="39"/>
    </row>
    <row r="58" spans="2:30" x14ac:dyDescent="0.2">
      <c r="B58" s="35" t="str">
        <f>SEC_Processes!D56</f>
        <v>CHTHBNGABE1</v>
      </c>
      <c r="C58" s="35" t="str">
        <f>SEC_Processes!E56</f>
        <v>Commerical heating technology natural gas boiler- heat pump - existing 1</v>
      </c>
      <c r="D58" s="35" t="str">
        <f>SEC_Comm!D49</f>
        <v>COMNGA</v>
      </c>
      <c r="E58" s="35" t="str">
        <f>SEC_Comm!D56</f>
        <v>COMHB</v>
      </c>
      <c r="F58" s="35">
        <v>2012</v>
      </c>
      <c r="G58" s="35"/>
      <c r="H58" s="35">
        <v>0.8</v>
      </c>
      <c r="I58" s="35">
        <v>20</v>
      </c>
      <c r="J58" s="35">
        <f t="shared" si="3"/>
        <v>3.1536000000000002E-2</v>
      </c>
      <c r="K58" s="35"/>
      <c r="L58" s="35">
        <v>0.2</v>
      </c>
      <c r="M58" s="35">
        <v>560</v>
      </c>
      <c r="N58" s="35"/>
      <c r="O58" s="35"/>
      <c r="S58" s="137"/>
      <c r="T58" s="138"/>
      <c r="U58" s="138"/>
      <c r="V58" s="138"/>
      <c r="W58" s="139"/>
      <c r="X58" s="139"/>
      <c r="Y58" s="139"/>
      <c r="Z58" s="139"/>
      <c r="AA58" s="139"/>
      <c r="AB58" s="139"/>
      <c r="AC58" s="139"/>
      <c r="AD58" s="39"/>
    </row>
    <row r="59" spans="2:30" x14ac:dyDescent="0.2">
      <c r="B59" s="35" t="str">
        <f>SEC_Processes!D57</f>
        <v>CHTRBDHE1</v>
      </c>
      <c r="C59" s="35" t="str">
        <f>SEC_Processes!E57</f>
        <v>Commerical heating technology Restaurants buildings-district heat-existing 1</v>
      </c>
      <c r="D59" s="35" t="str">
        <f>SEC_Comm!D55</f>
        <v>COMDH</v>
      </c>
      <c r="E59" s="35" t="str">
        <f>SEC_Comm!D54</f>
        <v>COMHX</v>
      </c>
      <c r="F59" s="35">
        <v>2012</v>
      </c>
      <c r="G59" s="35"/>
      <c r="H59" s="35">
        <v>0.9</v>
      </c>
      <c r="I59" s="35">
        <v>20</v>
      </c>
      <c r="J59" s="35">
        <f t="shared" si="3"/>
        <v>3.1536000000000002E-2</v>
      </c>
      <c r="K59" s="35"/>
      <c r="L59" s="35">
        <v>0.2</v>
      </c>
      <c r="M59" s="35">
        <v>400</v>
      </c>
      <c r="N59" s="35"/>
      <c r="O59" s="35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9"/>
    </row>
    <row r="60" spans="2:30" x14ac:dyDescent="0.2">
      <c r="B60" s="35" t="str">
        <f>SEC_Processes!D58</f>
        <v>CHTHBDHE1</v>
      </c>
      <c r="C60" s="35" t="str">
        <f>SEC_Processes!E58</f>
        <v>Commerical heating technology health buildings-district heat-existing 1</v>
      </c>
      <c r="D60" s="35" t="str">
        <f>SEC_Comm!D55</f>
        <v>COMDH</v>
      </c>
      <c r="E60" s="35" t="str">
        <f>SEC_Comm!D54</f>
        <v>COMHX</v>
      </c>
      <c r="F60" s="35">
        <v>2012</v>
      </c>
      <c r="G60" s="35"/>
      <c r="H60" s="35">
        <v>0.85</v>
      </c>
      <c r="I60" s="35">
        <v>20</v>
      </c>
      <c r="J60" s="35">
        <f t="shared" si="3"/>
        <v>3.1536000000000002E-2</v>
      </c>
      <c r="K60" s="35"/>
      <c r="L60" s="35">
        <v>0.2</v>
      </c>
      <c r="M60" s="35">
        <v>3950</v>
      </c>
      <c r="N60" s="35"/>
      <c r="O60" s="35"/>
      <c r="S60" s="38"/>
      <c r="U60" s="38"/>
      <c r="V60" s="38"/>
      <c r="W60" s="38"/>
      <c r="X60" s="38"/>
      <c r="Y60" s="38"/>
      <c r="Z60" s="38"/>
      <c r="AA60" s="38"/>
      <c r="AB60" s="38"/>
      <c r="AC60" s="38"/>
      <c r="AD60" s="39"/>
    </row>
    <row r="61" spans="2:30" x14ac:dyDescent="0.2">
      <c r="B61" s="35" t="str">
        <f>SEC_Processes!D59</f>
        <v>CCTRBAC</v>
      </c>
      <c r="C61" s="35" t="str">
        <f>SEC_Processes!E59</f>
        <v>Commerical cooling technology Restaurants buildings- AC</v>
      </c>
      <c r="D61" s="35" t="str">
        <f>SEC_Comm!D52</f>
        <v>COMELCH</v>
      </c>
      <c r="E61" s="35" t="str">
        <f>SEC_Comm!D57</f>
        <v>COMC</v>
      </c>
      <c r="F61" s="35">
        <v>2012</v>
      </c>
      <c r="G61" s="35"/>
      <c r="H61" s="35">
        <v>1.9</v>
      </c>
      <c r="I61" s="35">
        <v>20</v>
      </c>
      <c r="J61" s="35">
        <f t="shared" si="3"/>
        <v>3.1536000000000002E-2</v>
      </c>
      <c r="K61" s="35"/>
      <c r="L61" s="35">
        <v>0.2</v>
      </c>
      <c r="M61" s="35">
        <v>520</v>
      </c>
      <c r="N61" s="35"/>
      <c r="O61" s="35"/>
      <c r="S61" s="38"/>
      <c r="U61" s="38"/>
      <c r="V61" s="38"/>
      <c r="W61" s="38"/>
      <c r="X61" s="38"/>
      <c r="Y61" s="38"/>
      <c r="Z61" s="38"/>
      <c r="AA61" s="38"/>
      <c r="AB61" s="38"/>
      <c r="AC61" s="38"/>
      <c r="AD61" s="39"/>
    </row>
    <row r="62" spans="2:30" x14ac:dyDescent="0.2">
      <c r="B62" s="35" t="str">
        <f>SEC_Processes!D60</f>
        <v>CCTHBAC</v>
      </c>
      <c r="C62" s="35" t="str">
        <f>SEC_Processes!E60</f>
        <v>Commerical cooling technology health buildings- AC</v>
      </c>
      <c r="D62" s="35" t="str">
        <f>SEC_Comm!D52</f>
        <v>COMELCH</v>
      </c>
      <c r="E62" s="35" t="str">
        <f>SEC_Comm!D57</f>
        <v>COMC</v>
      </c>
      <c r="F62" s="35">
        <v>2012</v>
      </c>
      <c r="G62" s="35"/>
      <c r="H62" s="35">
        <v>1.9</v>
      </c>
      <c r="I62" s="35">
        <v>20</v>
      </c>
      <c r="J62" s="35">
        <f t="shared" si="3"/>
        <v>3.1536000000000002E-2</v>
      </c>
      <c r="K62" s="35"/>
      <c r="L62" s="35">
        <v>0.2</v>
      </c>
      <c r="M62" s="35">
        <v>2000</v>
      </c>
      <c r="N62" s="35"/>
      <c r="O62" s="35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9"/>
    </row>
    <row r="63" spans="2:30" x14ac:dyDescent="0.2">
      <c r="B63" s="47" t="str">
        <f>SEC_Processes!D61</f>
        <v>IGLT</v>
      </c>
      <c r="C63" s="47" t="str">
        <f>SEC_Processes!E61</f>
        <v>Industry Glass Technology</v>
      </c>
      <c r="D63" s="47" t="str">
        <f>SEC_Comm!D66</f>
        <v>INDCOA</v>
      </c>
      <c r="E63" s="47" t="str">
        <f>SEC_Comm!D64</f>
        <v>INDGL</v>
      </c>
      <c r="F63" s="47"/>
      <c r="G63" s="47"/>
      <c r="H63" s="47">
        <v>1</v>
      </c>
      <c r="I63" s="47">
        <v>50</v>
      </c>
      <c r="J63" s="47">
        <f t="shared" si="3"/>
        <v>3.1536000000000002E-2</v>
      </c>
      <c r="K63" s="47"/>
      <c r="L63" s="47">
        <v>1</v>
      </c>
      <c r="M63" s="47">
        <v>610</v>
      </c>
      <c r="N63" s="144">
        <f>'Energy Balance'!Q32-1%</f>
        <v>7.8295152116057004E-2</v>
      </c>
      <c r="O63" s="144">
        <f t="shared" ref="O63:O69" si="4">N63+2%</f>
        <v>9.8295152116057008E-2</v>
      </c>
      <c r="Y63" s="145" t="s">
        <v>362</v>
      </c>
      <c r="AC63" s="38"/>
      <c r="AD63" s="39"/>
    </row>
    <row r="64" spans="2:30" x14ac:dyDescent="0.2">
      <c r="B64" s="35"/>
      <c r="C64" s="35"/>
      <c r="D64" s="35" t="str">
        <f>SEC_Comm!D67</f>
        <v>INDDSL</v>
      </c>
      <c r="E64" s="35"/>
      <c r="F64" s="35"/>
      <c r="G64" s="35"/>
      <c r="H64" s="35"/>
      <c r="I64" s="35"/>
      <c r="J64" s="35"/>
      <c r="K64" s="35"/>
      <c r="L64" s="35"/>
      <c r="M64" s="35"/>
      <c r="N64" s="134">
        <f>'Energy Balance'!R32-1%</f>
        <v>0.43648541460105417</v>
      </c>
      <c r="O64" s="134">
        <f t="shared" si="4"/>
        <v>0.45648541460105418</v>
      </c>
      <c r="S64" s="3" t="s">
        <v>291</v>
      </c>
      <c r="T64" s="3" t="s">
        <v>355</v>
      </c>
      <c r="U64" s="104">
        <f>M63*J63*L63</f>
        <v>19.23696</v>
      </c>
      <c r="V64" s="3" t="s">
        <v>65</v>
      </c>
      <c r="W64" s="3" t="s">
        <v>308</v>
      </c>
      <c r="X64" s="105">
        <f>$E$117/$H$23*(N63+1%)</f>
        <v>1.6918191712435289</v>
      </c>
      <c r="Y64" s="146">
        <f>'Energy Balance'!I32</f>
        <v>1.6919999999999713</v>
      </c>
      <c r="AC64" s="38"/>
      <c r="AD64" s="39"/>
    </row>
    <row r="65" spans="2:30" x14ac:dyDescent="0.2">
      <c r="B65" s="35"/>
      <c r="C65" s="35"/>
      <c r="D65" s="35" t="str">
        <f>SEC_Comm!D68</f>
        <v>INDNGA</v>
      </c>
      <c r="E65" s="35"/>
      <c r="F65" s="35"/>
      <c r="G65" s="35"/>
      <c r="H65" s="35"/>
      <c r="I65" s="35"/>
      <c r="J65" s="35"/>
      <c r="K65" s="35"/>
      <c r="L65" s="35"/>
      <c r="M65" s="35"/>
      <c r="N65" s="134">
        <f>'Energy Balance'!S32-1%</f>
        <v>0.23505557584929293</v>
      </c>
      <c r="O65" s="134">
        <f t="shared" si="4"/>
        <v>0.25505557584929295</v>
      </c>
      <c r="S65" s="39"/>
      <c r="U65">
        <f>U64*H23</f>
        <v>1907.5369535999998</v>
      </c>
      <c r="V65" s="3" t="s">
        <v>61</v>
      </c>
      <c r="W65" s="39" t="s">
        <v>338</v>
      </c>
      <c r="X65" s="105">
        <f>$E$117/$H$23*(N64+1%)</f>
        <v>8.5550855964300432</v>
      </c>
      <c r="Y65" s="146">
        <f>'Energy Balance'!J32</f>
        <v>8.5559999999998553</v>
      </c>
      <c r="AC65" s="38"/>
      <c r="AD65" s="39"/>
    </row>
    <row r="66" spans="2:30" x14ac:dyDescent="0.2">
      <c r="B66" s="35"/>
      <c r="C66" s="35"/>
      <c r="D66" s="35" t="str">
        <f>SEC_Comm!D69</f>
        <v>INDWPE</v>
      </c>
      <c r="E66" s="35"/>
      <c r="F66" s="35"/>
      <c r="G66" s="35"/>
      <c r="H66" s="35"/>
      <c r="I66" s="35"/>
      <c r="J66" s="35"/>
      <c r="K66" s="35"/>
      <c r="L66" s="35"/>
      <c r="M66" s="35"/>
      <c r="N66" s="134">
        <f>'Energy Balance'!U32-1%</f>
        <v>6.7754005114021826E-2</v>
      </c>
      <c r="O66" s="134">
        <f t="shared" si="4"/>
        <v>8.775400511402183E-2</v>
      </c>
      <c r="S66" s="39"/>
      <c r="T66" s="3" t="s">
        <v>436</v>
      </c>
      <c r="U66" s="147">
        <f>E117</f>
        <v>1900</v>
      </c>
      <c r="V66" s="3" t="s">
        <v>61</v>
      </c>
      <c r="W66" s="39" t="s">
        <v>309</v>
      </c>
      <c r="X66" s="105">
        <f>$E$117/$H$23*(N65+1%)</f>
        <v>4.6954981253898413</v>
      </c>
      <c r="Y66" s="146">
        <f>'Energy Balance'!K32</f>
        <v>4.6959999999999207</v>
      </c>
      <c r="AC66" s="38"/>
      <c r="AD66" s="39"/>
    </row>
    <row r="67" spans="2:30" x14ac:dyDescent="0.2">
      <c r="B67" s="106"/>
      <c r="C67" s="106"/>
      <c r="D67" s="106" t="str">
        <f>SEC_Comm!D71</f>
        <v>INDELC</v>
      </c>
      <c r="E67" s="106"/>
      <c r="F67" s="106"/>
      <c r="G67" s="106"/>
      <c r="H67" s="106"/>
      <c r="I67" s="106"/>
      <c r="J67" s="106"/>
      <c r="K67" s="106"/>
      <c r="L67" s="106"/>
      <c r="M67" s="106"/>
      <c r="N67" s="148">
        <f>'Energy Balance'!W32-1%</f>
        <v>0.13240985231957417</v>
      </c>
      <c r="O67" s="148">
        <f t="shared" si="4"/>
        <v>0.15240985231957416</v>
      </c>
      <c r="S67" s="38"/>
      <c r="W67" s="38" t="s">
        <v>310</v>
      </c>
      <c r="X67" s="105">
        <f>$E$117/$H$23*(N66+1%)</f>
        <v>1.4898407595466063</v>
      </c>
      <c r="Y67" s="146">
        <f>'Energy Balance'!M32</f>
        <v>1.4899999999999747</v>
      </c>
      <c r="AC67" s="38"/>
      <c r="AD67" s="39"/>
    </row>
    <row r="68" spans="2:30" x14ac:dyDescent="0.2">
      <c r="B68" s="47" t="str">
        <f>SEC_Processes!D62</f>
        <v>IPPT</v>
      </c>
      <c r="C68" s="47" t="str">
        <f>SEC_Processes!E62</f>
        <v>Industry Pulp and Paper Technology</v>
      </c>
      <c r="D68" s="47" t="str">
        <f>SEC_Comm!D71</f>
        <v>INDELC</v>
      </c>
      <c r="E68" s="47" t="str">
        <f>SEC_Comm!D65</f>
        <v>INDPP</v>
      </c>
      <c r="F68" s="47"/>
      <c r="G68" s="47"/>
      <c r="H68" s="47">
        <v>1</v>
      </c>
      <c r="I68" s="47">
        <v>50</v>
      </c>
      <c r="J68" s="47">
        <f>8760*3.6/1000000</f>
        <v>3.1536000000000002E-2</v>
      </c>
      <c r="K68" s="47"/>
      <c r="L68" s="47">
        <v>1</v>
      </c>
      <c r="M68" s="47">
        <v>93</v>
      </c>
      <c r="N68" s="144">
        <f>'Energy Balance'!W31-1%</f>
        <v>0.40830985915492951</v>
      </c>
      <c r="O68" s="144">
        <f t="shared" si="4"/>
        <v>0.42830985915492953</v>
      </c>
      <c r="W68" s="131" t="s">
        <v>84</v>
      </c>
      <c r="X68" s="105">
        <f>$E$117/$H$23*(N67+1%)</f>
        <v>2.7287083441628779</v>
      </c>
      <c r="Y68" s="146">
        <f>'Energy Balance'!O32</f>
        <v>2.7289999999999535</v>
      </c>
      <c r="Z68" s="38"/>
      <c r="AA68" s="38"/>
      <c r="AB68" s="38"/>
      <c r="AC68" s="38"/>
      <c r="AD68" s="39"/>
    </row>
    <row r="69" spans="2:30" x14ac:dyDescent="0.2">
      <c r="B69" s="35"/>
      <c r="C69" s="35"/>
      <c r="D69" s="35" t="str">
        <f>SEC_Comm!D68</f>
        <v>INDNGA</v>
      </c>
      <c r="E69" s="35"/>
      <c r="F69" s="35"/>
      <c r="G69" s="35"/>
      <c r="H69" s="35"/>
      <c r="I69" s="35"/>
      <c r="J69" s="35"/>
      <c r="K69" s="35"/>
      <c r="L69" s="35"/>
      <c r="M69" s="35"/>
      <c r="N69" s="148">
        <f>'Energy Balance'!S31-1%</f>
        <v>0.57169014084507042</v>
      </c>
      <c r="O69" s="148">
        <f t="shared" si="4"/>
        <v>0.59169014084507043</v>
      </c>
      <c r="X69" s="105"/>
      <c r="Y69" s="156"/>
      <c r="AA69" s="38"/>
      <c r="AB69" s="38"/>
      <c r="AC69" s="38"/>
      <c r="AD69" s="39"/>
    </row>
    <row r="70" spans="2:30" x14ac:dyDescent="0.2">
      <c r="B70" s="47" t="str">
        <f>SEC_Processes!D63</f>
        <v>FT-RESNGA</v>
      </c>
      <c r="C70" s="47" t="str">
        <f>SEC_Processes!E63</f>
        <v>Fuel Technology Natural Gas RES</v>
      </c>
      <c r="D70" s="47" t="s">
        <v>221</v>
      </c>
      <c r="E70" s="47" t="s">
        <v>63</v>
      </c>
      <c r="F70" s="47"/>
      <c r="G70" s="47"/>
      <c r="H70" s="47">
        <v>1</v>
      </c>
      <c r="I70" s="47">
        <v>50</v>
      </c>
      <c r="J70" s="47"/>
      <c r="K70" s="47"/>
      <c r="L70" s="47"/>
      <c r="M70" s="47"/>
      <c r="N70" s="47"/>
      <c r="O70" s="47"/>
      <c r="S70" s="3" t="s">
        <v>290</v>
      </c>
      <c r="T70" s="3" t="s">
        <v>355</v>
      </c>
      <c r="U70" s="104">
        <f>M68*J68*L68</f>
        <v>2.9328480000000003</v>
      </c>
      <c r="V70" s="3" t="s">
        <v>65</v>
      </c>
      <c r="W70" s="39" t="s">
        <v>309</v>
      </c>
      <c r="X70" s="105">
        <f>$E$118/$H$24*(N69+1%)</f>
        <v>1.6592472870006927</v>
      </c>
      <c r="Y70" s="146">
        <f>'Energy Balance'!K31</f>
        <v>1.6519999999999719</v>
      </c>
      <c r="Z70" s="145" t="s">
        <v>362</v>
      </c>
      <c r="AA70" s="38"/>
      <c r="AB70" s="38"/>
      <c r="AC70" s="38"/>
      <c r="AD70" s="39"/>
    </row>
    <row r="71" spans="2:30" x14ac:dyDescent="0.2">
      <c r="B71" s="35" t="str">
        <f>SEC_Processes!D64</f>
        <v>FT-RESWPE</v>
      </c>
      <c r="C71" s="35" t="str">
        <f>SEC_Processes!E64</f>
        <v>Fuel Technology Wood Pellets RES</v>
      </c>
      <c r="D71" s="35" t="s">
        <v>112</v>
      </c>
      <c r="E71" s="35" t="str">
        <f>SEC_Comm!D37</f>
        <v>RESWPE</v>
      </c>
      <c r="F71" s="35"/>
      <c r="G71" s="35"/>
      <c r="H71" s="35">
        <v>1</v>
      </c>
      <c r="I71" s="35">
        <v>50</v>
      </c>
      <c r="J71" s="35"/>
      <c r="K71" s="35"/>
      <c r="L71" s="35"/>
      <c r="M71" s="35"/>
      <c r="N71" s="35"/>
      <c r="O71" s="35"/>
      <c r="S71" s="39"/>
      <c r="U71">
        <f>U70*H24</f>
        <v>536.71118400000012</v>
      </c>
      <c r="V71" s="3" t="s">
        <v>61</v>
      </c>
      <c r="W71" s="131" t="s">
        <v>84</v>
      </c>
      <c r="X71" s="105">
        <f>$E$118/$H$24*(N68+1%)</f>
        <v>1.1932117293927498</v>
      </c>
      <c r="Y71" s="146">
        <f>'Energy Balance'!O31</f>
        <v>1.1879999999999797</v>
      </c>
      <c r="Z71" s="132"/>
      <c r="AA71" s="38"/>
      <c r="AB71" s="38"/>
      <c r="AC71" s="38"/>
      <c r="AD71" s="39"/>
    </row>
    <row r="72" spans="2:30" x14ac:dyDescent="0.2">
      <c r="B72" s="35" t="str">
        <f>SEC_Processes!D65</f>
        <v>FT-RESDSL</v>
      </c>
      <c r="C72" s="35" t="str">
        <f>SEC_Processes!E65</f>
        <v>Fuel Technology Diesel RES</v>
      </c>
      <c r="D72" s="35" t="s">
        <v>351</v>
      </c>
      <c r="E72" s="35" t="s">
        <v>325</v>
      </c>
      <c r="F72" s="35"/>
      <c r="G72" s="35"/>
      <c r="H72" s="35">
        <v>1</v>
      </c>
      <c r="I72" s="35">
        <v>50</v>
      </c>
      <c r="J72" s="35"/>
      <c r="K72" s="35"/>
      <c r="L72" s="35"/>
      <c r="M72" s="35"/>
      <c r="N72" s="35"/>
      <c r="O72" s="35"/>
      <c r="S72" s="38"/>
      <c r="T72" s="3" t="s">
        <v>436</v>
      </c>
      <c r="U72" s="147">
        <f>E118</f>
        <v>522</v>
      </c>
      <c r="V72" s="3" t="s">
        <v>61</v>
      </c>
      <c r="W72" s="38"/>
      <c r="X72" s="105"/>
      <c r="Y72" s="156"/>
      <c r="Z72" s="132"/>
      <c r="AA72" s="38"/>
      <c r="AB72" s="38"/>
      <c r="AC72" s="38"/>
      <c r="AD72" s="39"/>
    </row>
    <row r="73" spans="2:30" x14ac:dyDescent="0.2">
      <c r="B73" s="35" t="str">
        <f>SEC_Processes!D66</f>
        <v>FT-RESSOL</v>
      </c>
      <c r="C73" s="35" t="str">
        <f>SEC_Processes!E66</f>
        <v>Fuel Technology Solar RES</v>
      </c>
      <c r="D73" s="35" t="s">
        <v>352</v>
      </c>
      <c r="E73" s="35" t="s">
        <v>293</v>
      </c>
      <c r="F73" s="35"/>
      <c r="G73" s="35"/>
      <c r="H73" s="35">
        <v>1</v>
      </c>
      <c r="I73" s="35">
        <v>50</v>
      </c>
      <c r="J73" s="35"/>
      <c r="K73" s="35"/>
      <c r="L73" s="35"/>
      <c r="M73" s="35"/>
      <c r="N73" s="35"/>
      <c r="O73" s="35"/>
      <c r="S73" s="38"/>
      <c r="X73" s="105"/>
      <c r="Y73" s="156"/>
      <c r="Z73" s="38"/>
      <c r="AA73" s="38"/>
      <c r="AB73" s="38"/>
      <c r="AC73" s="38"/>
      <c r="AD73" s="39"/>
    </row>
    <row r="74" spans="2:30" x14ac:dyDescent="0.2">
      <c r="B74" s="35" t="str">
        <f>SEC_Processes!D67</f>
        <v>FT-RESELCH</v>
      </c>
      <c r="C74" s="35" t="str">
        <f>SEC_Processes!E67</f>
        <v>Fuel Technology for Heating Electricity RES</v>
      </c>
      <c r="D74" s="35" t="s">
        <v>113</v>
      </c>
      <c r="E74" s="35" t="s">
        <v>68</v>
      </c>
      <c r="F74" s="35"/>
      <c r="G74" s="35"/>
      <c r="H74" s="35">
        <v>1</v>
      </c>
      <c r="I74" s="35">
        <v>50</v>
      </c>
      <c r="J74" s="35"/>
      <c r="K74" s="35"/>
      <c r="L74" s="35"/>
      <c r="M74" s="35"/>
      <c r="N74" s="35"/>
      <c r="O74" s="35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9"/>
    </row>
    <row r="75" spans="2:30" x14ac:dyDescent="0.2">
      <c r="B75" s="35" t="str">
        <f>SEC_Processes!D68</f>
        <v>FT-RESELCA</v>
      </c>
      <c r="C75" s="35" t="str">
        <f>SEC_Processes!E68</f>
        <v>Fuel Technology for Appliacnes Electricity RES</v>
      </c>
      <c r="D75" s="35" t="s">
        <v>113</v>
      </c>
      <c r="E75" s="35" t="str">
        <f>SEC_Comm!D41</f>
        <v>RESELCA</v>
      </c>
      <c r="F75" s="35"/>
      <c r="G75" s="35"/>
      <c r="H75" s="35">
        <v>1</v>
      </c>
      <c r="I75" s="35">
        <v>50</v>
      </c>
      <c r="J75" s="35"/>
      <c r="K75" s="35"/>
      <c r="L75" s="35"/>
      <c r="M75" s="35"/>
      <c r="N75" s="35"/>
      <c r="O75" s="35"/>
      <c r="S75" s="38"/>
      <c r="T75" s="38"/>
      <c r="U75" s="38"/>
      <c r="V75" s="38"/>
      <c r="W75" s="38"/>
      <c r="X75" s="38"/>
      <c r="Y75" s="132"/>
      <c r="Z75" s="132"/>
      <c r="AA75" s="38"/>
      <c r="AB75" s="38"/>
      <c r="AC75" s="38"/>
      <c r="AD75" s="39"/>
    </row>
    <row r="76" spans="2:30" x14ac:dyDescent="0.2">
      <c r="B76" s="35" t="str">
        <f>SEC_Processes!D69</f>
        <v>FT-RESHE</v>
      </c>
      <c r="C76" s="35" t="str">
        <f>SEC_Processes!E69</f>
        <v>Fuel Technology District Heat RES</v>
      </c>
      <c r="D76" s="35" t="s">
        <v>126</v>
      </c>
      <c r="E76" s="35" t="str">
        <f>SEC_Comm!D44</f>
        <v>RESDH</v>
      </c>
      <c r="F76" s="35"/>
      <c r="G76" s="35"/>
      <c r="H76" s="35">
        <v>1</v>
      </c>
      <c r="I76" s="35">
        <v>50</v>
      </c>
      <c r="J76" s="35"/>
      <c r="K76" s="35"/>
      <c r="L76" s="35"/>
      <c r="M76" s="35"/>
      <c r="N76" s="35"/>
      <c r="O76" s="35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9"/>
    </row>
    <row r="77" spans="2:30" x14ac:dyDescent="0.2">
      <c r="B77" s="35" t="str">
        <f>SEC_Processes!D70</f>
        <v>FT-COMNGA</v>
      </c>
      <c r="C77" s="35" t="str">
        <f>SEC_Processes!E70</f>
        <v>Fuel Technology Natural Gas COM</v>
      </c>
      <c r="D77" s="35" t="s">
        <v>221</v>
      </c>
      <c r="E77" s="35" t="s">
        <v>295</v>
      </c>
      <c r="F77" s="35"/>
      <c r="G77" s="35"/>
      <c r="H77" s="35">
        <v>1</v>
      </c>
      <c r="I77" s="35">
        <v>50</v>
      </c>
      <c r="J77" s="35"/>
      <c r="K77" s="35"/>
      <c r="L77" s="35"/>
      <c r="M77" s="35"/>
      <c r="N77" s="35"/>
      <c r="O77" s="35"/>
      <c r="S77" s="38"/>
      <c r="T77" s="38"/>
      <c r="U77" s="38"/>
      <c r="V77" s="38"/>
      <c r="W77" s="38"/>
      <c r="X77" s="38"/>
      <c r="Y77" s="132"/>
      <c r="Z77" s="132"/>
      <c r="AA77" s="38"/>
      <c r="AB77" s="38"/>
      <c r="AC77" s="38"/>
      <c r="AD77" s="39"/>
    </row>
    <row r="78" spans="2:30" x14ac:dyDescent="0.2">
      <c r="B78" s="35" t="str">
        <f>SEC_Processes!D71</f>
        <v>FT-COMWPE</v>
      </c>
      <c r="C78" s="35" t="str">
        <f>SEC_Processes!E71</f>
        <v>Fuel Technology Wood Pellets COM</v>
      </c>
      <c r="D78" s="35" t="s">
        <v>112</v>
      </c>
      <c r="E78" s="35" t="s">
        <v>297</v>
      </c>
      <c r="F78" s="35"/>
      <c r="G78" s="35"/>
      <c r="H78" s="35">
        <v>1</v>
      </c>
      <c r="I78" s="35">
        <v>50</v>
      </c>
      <c r="J78" s="35"/>
      <c r="K78" s="35"/>
      <c r="L78" s="35"/>
      <c r="M78" s="35"/>
      <c r="N78" s="35"/>
      <c r="O78" s="35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</row>
    <row r="79" spans="2:30" x14ac:dyDescent="0.2">
      <c r="B79" s="35" t="str">
        <f>SEC_Processes!D72</f>
        <v>FT-COMDSL</v>
      </c>
      <c r="C79" s="35" t="str">
        <f>SEC_Processes!E72</f>
        <v>Fuel Technology Diesel COM</v>
      </c>
      <c r="D79" s="35" t="s">
        <v>351</v>
      </c>
      <c r="E79" s="35" t="s">
        <v>330</v>
      </c>
      <c r="F79" s="35"/>
      <c r="G79" s="35"/>
      <c r="H79" s="35">
        <v>1</v>
      </c>
      <c r="I79" s="35">
        <v>50</v>
      </c>
      <c r="J79" s="35"/>
      <c r="K79" s="35"/>
      <c r="L79" s="35"/>
      <c r="M79" s="35"/>
      <c r="N79" s="35"/>
      <c r="O79" s="35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</row>
    <row r="80" spans="2:30" x14ac:dyDescent="0.2">
      <c r="B80" s="35" t="str">
        <f>SEC_Processes!D73</f>
        <v>FT-COMELCH</v>
      </c>
      <c r="C80" s="35" t="str">
        <f>SEC_Processes!E73</f>
        <v>Fuel Technology for Heating Electricity COM</v>
      </c>
      <c r="D80" s="35" t="s">
        <v>113</v>
      </c>
      <c r="E80" s="35" t="str">
        <f>SEC_Comm!D52</f>
        <v>COMELCH</v>
      </c>
      <c r="F80" s="35"/>
      <c r="G80" s="35"/>
      <c r="H80" s="35">
        <v>1</v>
      </c>
      <c r="I80" s="35">
        <v>50</v>
      </c>
      <c r="J80" s="35"/>
      <c r="K80" s="35"/>
      <c r="L80" s="35"/>
      <c r="M80" s="35"/>
      <c r="N80" s="35"/>
      <c r="O80" s="35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</row>
    <row r="81" spans="2:30" ht="15" customHeight="1" x14ac:dyDescent="0.2">
      <c r="B81" s="35" t="str">
        <f>SEC_Processes!D74</f>
        <v>FT-COMELCA</v>
      </c>
      <c r="C81" s="35" t="str">
        <f>SEC_Processes!E74</f>
        <v>Fuel Technology for Appliances Electricity COM</v>
      </c>
      <c r="D81" s="35" t="s">
        <v>113</v>
      </c>
      <c r="E81" s="35" t="str">
        <f>SEC_Comm!D53</f>
        <v>COMELCA</v>
      </c>
      <c r="F81" s="35"/>
      <c r="G81" s="35"/>
      <c r="H81" s="35">
        <v>1</v>
      </c>
      <c r="I81" s="35">
        <v>50</v>
      </c>
      <c r="J81" s="35"/>
      <c r="K81" s="35"/>
      <c r="L81" s="35"/>
      <c r="M81" s="35"/>
      <c r="N81" s="35"/>
      <c r="O81" s="35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</row>
    <row r="82" spans="2:30" ht="15" customHeight="1" x14ac:dyDescent="0.2">
      <c r="B82" s="35" t="str">
        <f>SEC_Processes!D75</f>
        <v>FT-COMHE</v>
      </c>
      <c r="C82" s="35" t="str">
        <f>SEC_Processes!E75</f>
        <v>Fuel Technology District Heat COM</v>
      </c>
      <c r="D82" s="35" t="s">
        <v>126</v>
      </c>
      <c r="E82" s="35" t="s">
        <v>78</v>
      </c>
      <c r="F82" s="35"/>
      <c r="G82" s="35"/>
      <c r="H82" s="35">
        <v>1</v>
      </c>
      <c r="I82" s="35">
        <v>50</v>
      </c>
      <c r="J82" s="35"/>
      <c r="K82" s="35"/>
      <c r="L82" s="35"/>
      <c r="M82" s="35"/>
      <c r="N82" s="35"/>
      <c r="O82" s="3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</row>
    <row r="83" spans="2:30" ht="15" customHeight="1" x14ac:dyDescent="0.2">
      <c r="B83" s="35" t="str">
        <f>SEC_Processes!D76</f>
        <v>FT-INDHE</v>
      </c>
      <c r="C83" s="35" t="str">
        <f>SEC_Processes!E76</f>
        <v>Fuel Technology District Heat IND</v>
      </c>
      <c r="D83" s="35" t="s">
        <v>126</v>
      </c>
      <c r="E83" s="35" t="s">
        <v>311</v>
      </c>
      <c r="F83" s="35"/>
      <c r="G83" s="35"/>
      <c r="H83" s="35">
        <v>1</v>
      </c>
      <c r="I83" s="35">
        <v>50</v>
      </c>
      <c r="J83" s="35"/>
      <c r="K83" s="35"/>
      <c r="L83" s="35"/>
      <c r="M83" s="35"/>
      <c r="N83" s="35"/>
      <c r="O83" s="3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</row>
    <row r="84" spans="2:30" ht="15" customHeight="1" x14ac:dyDescent="0.2">
      <c r="B84" s="35" t="str">
        <f>SEC_Processes!D77</f>
        <v>FT-INDNGA</v>
      </c>
      <c r="C84" s="35" t="str">
        <f>SEC_Processes!E77</f>
        <v>Fuel Technology Natural Gas IND</v>
      </c>
      <c r="D84" s="35" t="s">
        <v>221</v>
      </c>
      <c r="E84" s="35" t="s">
        <v>309</v>
      </c>
      <c r="F84" s="35"/>
      <c r="G84" s="35"/>
      <c r="H84" s="35">
        <v>1</v>
      </c>
      <c r="I84" s="35">
        <v>50</v>
      </c>
      <c r="J84" s="35"/>
      <c r="K84" s="35"/>
      <c r="L84" s="35"/>
      <c r="M84" s="35"/>
      <c r="N84" s="35"/>
      <c r="O84" s="35"/>
    </row>
    <row r="85" spans="2:30" ht="15" customHeight="1" x14ac:dyDescent="0.2">
      <c r="B85" s="35" t="str">
        <f>SEC_Processes!D78</f>
        <v>FT-INDWPE</v>
      </c>
      <c r="C85" s="35" t="str">
        <f>SEC_Processes!E78</f>
        <v>Fuel Technology Wood Pellets IND</v>
      </c>
      <c r="D85" s="35" t="s">
        <v>112</v>
      </c>
      <c r="E85" s="35" t="s">
        <v>310</v>
      </c>
      <c r="F85" s="35"/>
      <c r="G85" s="35"/>
      <c r="H85" s="35">
        <v>1</v>
      </c>
      <c r="I85" s="35">
        <v>50</v>
      </c>
      <c r="J85" s="35"/>
      <c r="K85" s="35"/>
      <c r="L85" s="35"/>
      <c r="M85" s="35"/>
      <c r="N85" s="35"/>
      <c r="O85" s="35"/>
    </row>
    <row r="86" spans="2:30" x14ac:dyDescent="0.2">
      <c r="B86" s="35" t="str">
        <f>SEC_Processes!D79</f>
        <v>FT-INDDSL</v>
      </c>
      <c r="C86" s="35" t="str">
        <f>SEC_Processes!E79</f>
        <v>Fuel Technology Diesel IND</v>
      </c>
      <c r="D86" s="35" t="s">
        <v>351</v>
      </c>
      <c r="E86" s="35" t="s">
        <v>338</v>
      </c>
      <c r="F86" s="35"/>
      <c r="G86" s="35"/>
      <c r="H86" s="35">
        <v>1</v>
      </c>
      <c r="I86" s="35">
        <v>50</v>
      </c>
      <c r="J86" s="35"/>
      <c r="K86" s="35"/>
      <c r="L86" s="35"/>
      <c r="M86" s="35"/>
      <c r="N86" s="35"/>
      <c r="O86" s="35"/>
    </row>
    <row r="87" spans="2:30" x14ac:dyDescent="0.2">
      <c r="B87" s="35" t="str">
        <f>SEC_Processes!D80</f>
        <v>FT-INDELC</v>
      </c>
      <c r="C87" s="35" t="str">
        <f>SEC_Processes!E80</f>
        <v>Fuel Technology for Electricity IND</v>
      </c>
      <c r="D87" s="35" t="s">
        <v>113</v>
      </c>
      <c r="E87" s="35" t="s">
        <v>84</v>
      </c>
      <c r="F87" s="35"/>
      <c r="G87" s="35"/>
      <c r="H87" s="35">
        <v>1</v>
      </c>
      <c r="I87" s="35">
        <v>50</v>
      </c>
      <c r="J87" s="35"/>
      <c r="K87" s="35"/>
      <c r="L87" s="35"/>
      <c r="M87" s="35"/>
      <c r="N87" s="35"/>
      <c r="O87" s="35"/>
    </row>
    <row r="88" spans="2:30" x14ac:dyDescent="0.2">
      <c r="B88" s="35" t="str">
        <f>SEC_Processes!D81</f>
        <v>FT-INDCOA</v>
      </c>
      <c r="C88" s="35" t="str">
        <f>SEC_Processes!E81</f>
        <v>Fuel Technology for Coal IND</v>
      </c>
      <c r="D88" s="35" t="s">
        <v>353</v>
      </c>
      <c r="E88" s="35" t="s">
        <v>308</v>
      </c>
      <c r="F88" s="35"/>
      <c r="G88" s="35"/>
      <c r="H88" s="35">
        <v>1</v>
      </c>
      <c r="I88" s="35">
        <v>50</v>
      </c>
      <c r="J88" s="35"/>
      <c r="K88" s="35"/>
      <c r="L88" s="35"/>
      <c r="M88" s="35"/>
      <c r="N88" s="35"/>
      <c r="O88" s="35"/>
    </row>
    <row r="89" spans="2:30" x14ac:dyDescent="0.2">
      <c r="B89" s="17"/>
      <c r="C89" s="17"/>
      <c r="D89" s="35"/>
      <c r="E89" s="35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3" spans="2:30" ht="26.25" x14ac:dyDescent="0.4">
      <c r="B93" s="31" t="s">
        <v>116</v>
      </c>
    </row>
    <row r="94" spans="2:30" x14ac:dyDescent="0.2">
      <c r="S94" s="38"/>
      <c r="AC94" s="38"/>
      <c r="AD94" s="39"/>
    </row>
    <row r="95" spans="2:30" x14ac:dyDescent="0.2">
      <c r="S95" s="39"/>
      <c r="Z95" s="38"/>
      <c r="AA95" s="38"/>
      <c r="AB95" s="38"/>
      <c r="AC95" s="38"/>
      <c r="AD95" s="39"/>
    </row>
    <row r="96" spans="2:30" x14ac:dyDescent="0.2">
      <c r="B96" s="23" t="s">
        <v>13</v>
      </c>
    </row>
    <row r="97" spans="2:6" x14ac:dyDescent="0.2">
      <c r="B97" s="22" t="s">
        <v>0</v>
      </c>
      <c r="C97" s="22" t="s">
        <v>114</v>
      </c>
      <c r="D97" s="22" t="s">
        <v>115</v>
      </c>
      <c r="E97" s="22" t="s">
        <v>124</v>
      </c>
    </row>
    <row r="98" spans="2:6" ht="39" thickBot="1" x14ac:dyDescent="0.25">
      <c r="B98" s="19" t="s">
        <v>45</v>
      </c>
      <c r="C98" s="19" t="s">
        <v>28</v>
      </c>
      <c r="D98" s="19" t="s">
        <v>4</v>
      </c>
      <c r="E98" s="21" t="s">
        <v>46</v>
      </c>
    </row>
    <row r="99" spans="2:6" x14ac:dyDescent="0.2">
      <c r="B99" s="17" t="str">
        <f>SEC_Comm!D10</f>
        <v>RHD</v>
      </c>
      <c r="C99" s="17" t="str">
        <f>SEC_Comm!E10</f>
        <v>Residential heating Demand - Detached</v>
      </c>
      <c r="D99" s="17" t="str">
        <f>SEC_Comm!F10</f>
        <v>Mm2</v>
      </c>
      <c r="E99" s="17">
        <v>219</v>
      </c>
    </row>
    <row r="100" spans="2:6" x14ac:dyDescent="0.2">
      <c r="B100" s="17" t="str">
        <f>SEC_Comm!D11</f>
        <v>RCD</v>
      </c>
      <c r="C100" s="17" t="str">
        <f>SEC_Comm!E11</f>
        <v>Residential cooling Demand - Detached</v>
      </c>
      <c r="D100" s="17" t="str">
        <f>SEC_Comm!F11</f>
        <v>Mm2</v>
      </c>
      <c r="E100" s="17">
        <v>219</v>
      </c>
    </row>
    <row r="101" spans="2:6" x14ac:dyDescent="0.2">
      <c r="B101" s="17" t="str">
        <f>SEC_Comm!D12</f>
        <v>RED</v>
      </c>
      <c r="C101" s="17" t="str">
        <f>SEC_Comm!E12</f>
        <v>Residential electricity Demand - Detached</v>
      </c>
      <c r="D101" s="17" t="str">
        <f>SEC_Comm!F12</f>
        <v>Mm2</v>
      </c>
      <c r="E101" s="17">
        <v>219</v>
      </c>
    </row>
    <row r="102" spans="2:6" x14ac:dyDescent="0.2">
      <c r="B102" s="17" t="str">
        <f>SEC_Comm!D13</f>
        <v>RHM</v>
      </c>
      <c r="C102" s="17" t="str">
        <f>SEC_Comm!E13</f>
        <v>Residential heating Demand - Multistorey</v>
      </c>
      <c r="D102" s="17" t="str">
        <f>SEC_Comm!F13</f>
        <v>Mm2</v>
      </c>
      <c r="E102" s="17">
        <v>85</v>
      </c>
    </row>
    <row r="103" spans="2:6" x14ac:dyDescent="0.2">
      <c r="B103" s="17" t="str">
        <f>SEC_Comm!D14</f>
        <v>RCM</v>
      </c>
      <c r="C103" s="17" t="str">
        <f>SEC_Comm!E14</f>
        <v>Residential cooling Demand - Multistorey</v>
      </c>
      <c r="D103" s="17" t="str">
        <f>SEC_Comm!F14</f>
        <v>Mm2</v>
      </c>
      <c r="E103" s="17">
        <v>85</v>
      </c>
    </row>
    <row r="104" spans="2:6" x14ac:dyDescent="0.2">
      <c r="B104" s="17" t="str">
        <f>SEC_Comm!D15</f>
        <v>REM</v>
      </c>
      <c r="C104" s="17" t="str">
        <f>SEC_Comm!E15</f>
        <v>Residential electricity Demand - Multistorey</v>
      </c>
      <c r="D104" s="17" t="str">
        <f>SEC_Comm!F15</f>
        <v>Mm2</v>
      </c>
      <c r="E104" s="17">
        <v>85</v>
      </c>
    </row>
    <row r="105" spans="2:6" x14ac:dyDescent="0.2">
      <c r="B105" s="17" t="str">
        <f>SEC_Comm!D16</f>
        <v>CHR</v>
      </c>
      <c r="C105" s="17" t="str">
        <f>SEC_Comm!E16</f>
        <v>Commercial heating Demand - Hotels, Cafes, Restaurants</v>
      </c>
      <c r="D105" s="17" t="str">
        <f>SEC_Comm!F16</f>
        <v>Mm2</v>
      </c>
      <c r="E105" s="17">
        <v>6.44</v>
      </c>
    </row>
    <row r="106" spans="2:6" x14ac:dyDescent="0.2">
      <c r="B106" s="17" t="str">
        <f>SEC_Comm!D17</f>
        <v>CCR</v>
      </c>
      <c r="C106" s="17" t="str">
        <f>SEC_Comm!E17</f>
        <v>Commercial cooling Demand - Hotels, Cafes, Restaurants</v>
      </c>
      <c r="D106" s="17" t="str">
        <f>SEC_Comm!F17</f>
        <v>Mm2</v>
      </c>
      <c r="E106" s="17">
        <v>6.44</v>
      </c>
    </row>
    <row r="107" spans="2:6" x14ac:dyDescent="0.2">
      <c r="B107" s="17" t="str">
        <f>SEC_Comm!D18</f>
        <v>CER</v>
      </c>
      <c r="C107" s="17" t="str">
        <f>SEC_Comm!E18</f>
        <v>Commercial electricity Demand - Hotels, Cafes, Restaurants</v>
      </c>
      <c r="D107" s="17" t="str">
        <f>SEC_Comm!F18</f>
        <v>Mm2</v>
      </c>
      <c r="E107" s="17">
        <v>6.44</v>
      </c>
    </row>
    <row r="108" spans="2:6" x14ac:dyDescent="0.2">
      <c r="B108" s="17" t="str">
        <f>SEC_Comm!D19</f>
        <v>CHH</v>
      </c>
      <c r="C108" s="17" t="str">
        <f>SEC_Comm!E19</f>
        <v>Commercial heating Demand Health and Education</v>
      </c>
      <c r="D108" s="17" t="str">
        <f>SEC_Comm!F19</f>
        <v>Mm2</v>
      </c>
      <c r="E108" s="17">
        <v>25.15</v>
      </c>
    </row>
    <row r="109" spans="2:6" x14ac:dyDescent="0.2">
      <c r="B109" s="17" t="str">
        <f>SEC_Comm!D20</f>
        <v>CCH</v>
      </c>
      <c r="C109" s="17" t="str">
        <f>SEC_Comm!E20</f>
        <v>Commercial cooling Demand Health and Education</v>
      </c>
      <c r="D109" s="17" t="str">
        <f>SEC_Comm!F20</f>
        <v>Mm2</v>
      </c>
      <c r="E109" s="17">
        <v>25.15</v>
      </c>
    </row>
    <row r="110" spans="2:6" x14ac:dyDescent="0.2">
      <c r="B110" s="17" t="str">
        <f>SEC_Comm!D21</f>
        <v>CEH</v>
      </c>
      <c r="C110" s="17" t="str">
        <f>SEC_Comm!E21</f>
        <v>Commercial electricity Demand Health and Education</v>
      </c>
      <c r="D110" s="17" t="str">
        <f>SEC_Comm!F21</f>
        <v>Mm2</v>
      </c>
      <c r="E110" s="17">
        <v>25.15</v>
      </c>
    </row>
    <row r="111" spans="2:6" x14ac:dyDescent="0.2">
      <c r="B111" s="17" t="str">
        <f>SEC_Comm!D22</f>
        <v>OSCOAD</v>
      </c>
      <c r="C111" s="17" t="str">
        <f>SEC_Comm!E22</f>
        <v>Other sectors demand for coal</v>
      </c>
      <c r="D111" s="17" t="str">
        <f>SEC_Comm!F22</f>
        <v>PJ</v>
      </c>
      <c r="E111" s="17">
        <f>'Energy Balance'!I30</f>
        <v>1.1829999999999798</v>
      </c>
      <c r="F111" s="105"/>
    </row>
    <row r="112" spans="2:6" x14ac:dyDescent="0.2">
      <c r="B112" s="17" t="str">
        <f>SEC_Comm!D23</f>
        <v>OSDSLD</v>
      </c>
      <c r="C112" s="17" t="str">
        <f>SEC_Comm!E23</f>
        <v>Other sectors demand for diesel</v>
      </c>
      <c r="D112" s="17" t="str">
        <f>SEC_Comm!F23</f>
        <v>PJ</v>
      </c>
      <c r="E112" s="17">
        <f>'Energy Balance'!J30</f>
        <v>19.694999999999666</v>
      </c>
    </row>
    <row r="113" spans="2:6" x14ac:dyDescent="0.2">
      <c r="B113" s="17" t="str">
        <f>SEC_Comm!D24</f>
        <v>OSNGAD</v>
      </c>
      <c r="C113" s="17" t="str">
        <f>SEC_Comm!E24</f>
        <v>Other sectors demand for nat. Gas</v>
      </c>
      <c r="D113" s="17" t="str">
        <f>SEC_Comm!F24</f>
        <v>PJ</v>
      </c>
      <c r="E113" s="17">
        <f>'Energy Balance'!K30</f>
        <v>2.0429999999999651</v>
      </c>
    </row>
    <row r="114" spans="2:6" x14ac:dyDescent="0.2">
      <c r="B114" s="17" t="str">
        <f>SEC_Comm!D25</f>
        <v>OSWPED</v>
      </c>
      <c r="C114" s="17" t="str">
        <f>SEC_Comm!E25</f>
        <v>Other sectors demand for wood pellets</v>
      </c>
      <c r="D114" s="17" t="str">
        <f>SEC_Comm!F25</f>
        <v>PJ</v>
      </c>
      <c r="E114" s="17">
        <f>'Energy Balance'!M30</f>
        <v>2.2509999999999617</v>
      </c>
    </row>
    <row r="115" spans="2:6" x14ac:dyDescent="0.2">
      <c r="B115" s="17" t="str">
        <f>SEC_Comm!D26</f>
        <v>OSHETD</v>
      </c>
      <c r="C115" s="17" t="str">
        <f>SEC_Comm!E26</f>
        <v>Other sectors demand for DH</v>
      </c>
      <c r="D115" s="17" t="str">
        <f>SEC_Comm!F26</f>
        <v>PJ</v>
      </c>
      <c r="E115" s="17">
        <f>'Energy Balance'!N30</f>
        <v>1.5849999999999729</v>
      </c>
    </row>
    <row r="116" spans="2:6" x14ac:dyDescent="0.2">
      <c r="B116" s="17" t="str">
        <f>SEC_Comm!D27</f>
        <v>OSELCD</v>
      </c>
      <c r="C116" s="17" t="str">
        <f>SEC_Comm!E27</f>
        <v>Other sectors demand for electricity</v>
      </c>
      <c r="D116" s="17" t="str">
        <f>SEC_Comm!F27</f>
        <v>PJ</v>
      </c>
      <c r="E116" s="17">
        <f>'Energy Balance'!O30</f>
        <v>6.4189999999998903</v>
      </c>
    </row>
    <row r="117" spans="2:6" x14ac:dyDescent="0.2">
      <c r="B117" s="17" t="str">
        <f>SEC_Comm!D28</f>
        <v>IGL</v>
      </c>
      <c r="C117" s="17" t="str">
        <f>SEC_Comm!E28</f>
        <v>Demand for glass</v>
      </c>
      <c r="D117" s="17" t="str">
        <f>SEC_Comm!F28</f>
        <v>kt</v>
      </c>
      <c r="E117" s="17">
        <v>1900</v>
      </c>
    </row>
    <row r="118" spans="2:6" x14ac:dyDescent="0.2">
      <c r="B118" s="17" t="str">
        <f>SEC_Comm!D29</f>
        <v>IPP</v>
      </c>
      <c r="C118" s="17" t="str">
        <f>SEC_Comm!E29</f>
        <v>Demand for pulp and paper</v>
      </c>
      <c r="D118" s="17" t="str">
        <f>SEC_Comm!F29</f>
        <v>kt</v>
      </c>
      <c r="E118" s="17">
        <v>522</v>
      </c>
    </row>
    <row r="119" spans="2:6" x14ac:dyDescent="0.2">
      <c r="B119" s="17" t="str">
        <f>SEC_Comm!D30</f>
        <v>IOCOA</v>
      </c>
      <c r="C119" s="17" t="str">
        <f>SEC_Comm!E30</f>
        <v>IND other demand for coal</v>
      </c>
      <c r="D119" s="17" t="str">
        <f>SEC_Comm!F30</f>
        <v>PJ</v>
      </c>
      <c r="E119" s="140">
        <f>'Energy Balance'!I33</f>
        <v>1.9349999999999672</v>
      </c>
    </row>
    <row r="120" spans="2:6" x14ac:dyDescent="0.2">
      <c r="B120" s="17" t="str">
        <f>SEC_Comm!D31</f>
        <v>IOOIL</v>
      </c>
      <c r="C120" s="17" t="str">
        <f>SEC_Comm!E31</f>
        <v>IND other demand for oil</v>
      </c>
      <c r="D120" s="17" t="str">
        <f>SEC_Comm!F31</f>
        <v>PJ</v>
      </c>
      <c r="E120" s="140">
        <f>'Energy Balance'!J33</f>
        <v>11.473999999999801</v>
      </c>
      <c r="F120" s="95"/>
    </row>
    <row r="121" spans="2:6" x14ac:dyDescent="0.2">
      <c r="B121" s="17" t="str">
        <f>SEC_Comm!D32</f>
        <v>IONGA</v>
      </c>
      <c r="C121" s="17" t="str">
        <f>SEC_Comm!E32</f>
        <v>IND other demand for nat. Gas</v>
      </c>
      <c r="D121" s="17" t="str">
        <f>SEC_Comm!F32</f>
        <v>PJ</v>
      </c>
      <c r="E121" s="140">
        <f>'Energy Balance'!K33</f>
        <v>22.260999999999623</v>
      </c>
      <c r="F121" s="95"/>
    </row>
    <row r="122" spans="2:6" x14ac:dyDescent="0.2">
      <c r="B122" s="17" t="str">
        <f>SEC_Comm!D33</f>
        <v>IOWPE</v>
      </c>
      <c r="C122" s="17" t="str">
        <f>SEC_Comm!E33</f>
        <v>IND other demand for wood wood pellets</v>
      </c>
      <c r="D122" s="17" t="str">
        <f>SEC_Comm!F33</f>
        <v>PJ</v>
      </c>
      <c r="E122" s="140">
        <f>'Energy Balance'!M33</f>
        <v>5.1649999999999121</v>
      </c>
      <c r="F122" s="95"/>
    </row>
    <row r="123" spans="2:6" x14ac:dyDescent="0.2">
      <c r="B123" s="17" t="str">
        <f>SEC_Comm!D34</f>
        <v>IODH</v>
      </c>
      <c r="C123" s="17" t="str">
        <f>SEC_Comm!E34</f>
        <v>IND other demand for district heating</v>
      </c>
      <c r="D123" s="17" t="str">
        <f>SEC_Comm!F34</f>
        <v>PJ</v>
      </c>
      <c r="E123" s="140">
        <f>'Energy Balance'!N33</f>
        <v>4.9989999999999153</v>
      </c>
      <c r="F123" s="141"/>
    </row>
    <row r="124" spans="2:6" x14ac:dyDescent="0.2">
      <c r="B124" s="17" t="str">
        <f>SEC_Comm!D35</f>
        <v>IOELC</v>
      </c>
      <c r="C124" s="17" t="str">
        <f>SEC_Comm!E35</f>
        <v>IND other demand for electricity</v>
      </c>
      <c r="D124" s="17" t="str">
        <f>SEC_Comm!F35</f>
        <v>PJ</v>
      </c>
      <c r="E124" s="140">
        <f>'Energy Balance'!O33</f>
        <v>26.837999999999546</v>
      </c>
      <c r="F124" s="95"/>
    </row>
    <row r="125" spans="2:6" x14ac:dyDescent="0.2">
      <c r="F125" s="95"/>
    </row>
    <row r="126" spans="2:6" x14ac:dyDescent="0.2">
      <c r="F126" s="95"/>
    </row>
  </sheetData>
  <pageMargins left="0.75" right="0.75" top="1" bottom="1" header="0.5" footer="0.5"/>
  <pageSetup orientation="portrait" horizontalDpi="4294967292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"/>
  <sheetViews>
    <sheetView workbookViewId="0">
      <selection activeCell="A5" sqref="A5"/>
    </sheetView>
  </sheetViews>
  <sheetFormatPr defaultRowHeight="12.75" x14ac:dyDescent="0.2"/>
  <cols>
    <col min="2" max="2" width="12.28515625" customWidth="1"/>
  </cols>
  <sheetData>
    <row r="5" spans="1:4" ht="15" x14ac:dyDescent="0.2">
      <c r="A5" s="12" t="s">
        <v>444</v>
      </c>
    </row>
    <row r="6" spans="1:4" x14ac:dyDescent="0.2">
      <c r="B6" s="151" t="s">
        <v>218</v>
      </c>
      <c r="C6" s="152"/>
      <c r="D6" s="49"/>
    </row>
    <row r="7" spans="1:4" x14ac:dyDescent="0.2">
      <c r="B7" s="153" t="s">
        <v>0</v>
      </c>
      <c r="C7" s="154" t="s">
        <v>63</v>
      </c>
      <c r="D7" s="50"/>
    </row>
    <row r="8" spans="1:4" ht="13.5" thickBot="1" x14ac:dyDescent="0.25">
      <c r="B8" s="155" t="s">
        <v>125</v>
      </c>
      <c r="C8" s="155" t="s">
        <v>439</v>
      </c>
      <c r="D8" s="51"/>
    </row>
    <row r="9" spans="1:4" x14ac:dyDescent="0.2">
      <c r="B9" s="17" t="s">
        <v>86</v>
      </c>
      <c r="C9" s="17">
        <v>56.97</v>
      </c>
      <c r="D9" s="52"/>
    </row>
  </sheetData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33"/>
  <sheetViews>
    <sheetView topLeftCell="F1" zoomScale="80" zoomScaleNormal="80" workbookViewId="0">
      <selection activeCell="P39" sqref="P39"/>
    </sheetView>
  </sheetViews>
  <sheetFormatPr defaultColWidth="9.7109375" defaultRowHeight="12.75" x14ac:dyDescent="0.2"/>
  <cols>
    <col min="1" max="3" width="2" style="85" customWidth="1"/>
    <col min="4" max="4" width="2.42578125" style="85" customWidth="1"/>
    <col min="5" max="5" width="45.5703125" style="85" customWidth="1"/>
    <col min="6" max="6" width="7.140625" style="91" customWidth="1"/>
    <col min="7" max="7" width="0.5703125" style="91" customWidth="1"/>
    <col min="8" max="8" width="16.42578125" style="91" bestFit="1" customWidth="1"/>
    <col min="9" max="9" width="10.7109375" style="91" customWidth="1"/>
    <col min="10" max="14" width="10.7109375" style="85" customWidth="1"/>
    <col min="15" max="15" width="9.7109375" style="85" customWidth="1"/>
    <col min="16" max="22" width="10.7109375" style="91" customWidth="1"/>
    <col min="23" max="24" width="9.140625" style="85" customWidth="1"/>
    <col min="25" max="25" width="9.140625" customWidth="1"/>
    <col min="26" max="181" width="9.140625" style="85" customWidth="1"/>
    <col min="182" max="184" width="2" style="85" customWidth="1"/>
    <col min="185" max="185" width="2.42578125" style="85" customWidth="1"/>
    <col min="186" max="186" width="45.5703125" style="85" customWidth="1"/>
    <col min="187" max="187" width="7.140625" style="85" customWidth="1"/>
    <col min="188" max="188" width="0.5703125" style="85" customWidth="1"/>
    <col min="189" max="226" width="10.7109375" style="85" customWidth="1"/>
    <col min="227" max="229" width="9.7109375" style="85" customWidth="1"/>
  </cols>
  <sheetData>
    <row r="1" spans="1:229" x14ac:dyDescent="0.2">
      <c r="A1" s="53"/>
      <c r="B1" s="53"/>
      <c r="C1" s="53"/>
      <c r="D1" s="53"/>
      <c r="E1" s="54"/>
      <c r="F1" s="55"/>
      <c r="G1" s="55"/>
      <c r="H1" s="56" t="s">
        <v>222</v>
      </c>
      <c r="I1" s="56">
        <v>2000</v>
      </c>
      <c r="J1" s="56"/>
      <c r="K1" s="56"/>
      <c r="L1" s="56"/>
      <c r="M1" s="56"/>
      <c r="N1" s="56" t="s">
        <v>223</v>
      </c>
      <c r="O1" s="56">
        <v>4000</v>
      </c>
      <c r="P1" s="56">
        <v>5510</v>
      </c>
      <c r="Q1" s="56">
        <v>5520</v>
      </c>
      <c r="R1" s="56">
        <v>5532</v>
      </c>
      <c r="S1" s="56">
        <v>5534</v>
      </c>
      <c r="T1" s="56"/>
      <c r="U1" s="56"/>
      <c r="V1" s="56">
        <v>5550</v>
      </c>
      <c r="W1" s="56">
        <v>5200</v>
      </c>
      <c r="X1" s="56">
        <v>6000</v>
      </c>
    </row>
    <row r="2" spans="1:229" ht="22.5" x14ac:dyDescent="0.2">
      <c r="A2" s="57" t="s">
        <v>65</v>
      </c>
      <c r="B2" s="57"/>
      <c r="C2" s="57"/>
      <c r="D2" s="57"/>
      <c r="E2" s="58" t="s">
        <v>224</v>
      </c>
      <c r="F2" s="59" t="s">
        <v>225</v>
      </c>
      <c r="G2" s="60"/>
      <c r="H2" s="61" t="s">
        <v>226</v>
      </c>
      <c r="I2" s="62" t="s">
        <v>227</v>
      </c>
      <c r="J2" s="63" t="s">
        <v>228</v>
      </c>
      <c r="K2" s="63" t="s">
        <v>229</v>
      </c>
      <c r="L2" s="63" t="s">
        <v>230</v>
      </c>
      <c r="M2" s="63" t="s">
        <v>231</v>
      </c>
      <c r="N2" s="63" t="s">
        <v>232</v>
      </c>
      <c r="O2" s="63" t="s">
        <v>233</v>
      </c>
      <c r="P2" s="63" t="s">
        <v>234</v>
      </c>
      <c r="Q2" s="63" t="s">
        <v>235</v>
      </c>
      <c r="R2" s="63" t="s">
        <v>236</v>
      </c>
      <c r="S2" s="63" t="s">
        <v>237</v>
      </c>
      <c r="T2" s="63" t="s">
        <v>238</v>
      </c>
      <c r="U2" s="63" t="s">
        <v>239</v>
      </c>
      <c r="V2" s="63" t="s">
        <v>240</v>
      </c>
      <c r="W2" s="64" t="s">
        <v>241</v>
      </c>
      <c r="X2" s="63" t="s">
        <v>242</v>
      </c>
    </row>
    <row r="3" spans="1:229" x14ac:dyDescent="0.2">
      <c r="A3" s="65"/>
      <c r="B3" s="65"/>
      <c r="C3" s="65"/>
      <c r="D3" s="65"/>
      <c r="E3" s="65"/>
      <c r="F3" s="66"/>
      <c r="G3" s="66"/>
      <c r="H3" s="67"/>
      <c r="I3" s="68"/>
      <c r="J3" s="69"/>
      <c r="K3" s="69"/>
      <c r="L3" s="69"/>
      <c r="M3" s="69"/>
      <c r="N3" s="69"/>
      <c r="O3" s="68"/>
      <c r="P3" s="68"/>
      <c r="Q3" s="68"/>
      <c r="R3" s="68"/>
      <c r="S3" s="68"/>
      <c r="T3" s="68"/>
      <c r="U3" s="68"/>
      <c r="V3" s="68"/>
      <c r="W3" s="70"/>
      <c r="X3" s="68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86"/>
      <c r="GP3" s="86"/>
      <c r="GQ3" s="86"/>
      <c r="GR3" s="86"/>
      <c r="GS3" s="86"/>
      <c r="GT3" s="86"/>
      <c r="GU3" s="86"/>
      <c r="GV3" s="86"/>
      <c r="GW3" s="86"/>
      <c r="GX3" s="86"/>
      <c r="GY3" s="86"/>
      <c r="GZ3" s="86"/>
      <c r="HA3" s="86"/>
      <c r="HB3" s="86"/>
      <c r="HC3" s="86"/>
      <c r="HD3" s="86"/>
      <c r="HE3" s="86"/>
      <c r="HF3" s="86"/>
      <c r="HG3" s="86"/>
      <c r="HH3" s="86"/>
      <c r="HI3" s="86"/>
      <c r="HJ3" s="86"/>
      <c r="HK3" s="86"/>
      <c r="HL3" s="86"/>
      <c r="HM3" s="86"/>
      <c r="HN3" s="86"/>
      <c r="HO3" s="86"/>
      <c r="HP3" s="86"/>
      <c r="HQ3" s="86"/>
      <c r="HR3" s="86"/>
      <c r="HS3" s="86"/>
      <c r="HT3" s="86"/>
      <c r="HU3" s="86"/>
    </row>
    <row r="4" spans="1:229" x14ac:dyDescent="0.2">
      <c r="A4" s="80" t="s">
        <v>285</v>
      </c>
      <c r="B4" s="80"/>
      <c r="C4" s="80"/>
      <c r="D4" s="80"/>
      <c r="E4" s="80"/>
      <c r="F4" s="81" t="s">
        <v>244</v>
      </c>
      <c r="G4" s="81"/>
      <c r="H4" s="82">
        <v>595.88499999998987</v>
      </c>
      <c r="I4" s="83">
        <v>4.8099999999999179</v>
      </c>
      <c r="J4" s="83">
        <v>9.1119999999998456</v>
      </c>
      <c r="K4" s="83">
        <v>37.366999999999365</v>
      </c>
      <c r="L4" s="83">
        <v>58.822999999998999</v>
      </c>
      <c r="M4" s="83">
        <v>149.01399999999748</v>
      </c>
      <c r="N4" s="83">
        <v>4.8399999999999173</v>
      </c>
      <c r="O4" s="83">
        <v>66.167999999998869</v>
      </c>
      <c r="P4" s="83">
        <v>0</v>
      </c>
      <c r="Q4" s="83">
        <v>0</v>
      </c>
      <c r="R4" s="83">
        <v>0.53399999999999093</v>
      </c>
      <c r="S4" s="83">
        <v>0</v>
      </c>
      <c r="T4" s="83">
        <v>43.256999999999273</v>
      </c>
      <c r="U4" s="83">
        <v>1.9969999999999661</v>
      </c>
      <c r="V4" s="83">
        <v>0</v>
      </c>
      <c r="W4" s="83">
        <v>107.71199999999817</v>
      </c>
      <c r="X4" s="83">
        <v>112.25199999999809</v>
      </c>
    </row>
    <row r="5" spans="1:229" x14ac:dyDescent="0.2">
      <c r="A5" s="88" t="s">
        <v>243</v>
      </c>
      <c r="B5" s="76" t="s">
        <v>245</v>
      </c>
      <c r="C5" s="76"/>
      <c r="D5" s="76"/>
      <c r="E5" s="76"/>
      <c r="F5" s="77" t="s">
        <v>246</v>
      </c>
      <c r="G5" s="77"/>
      <c r="H5" s="78">
        <v>94.7659999999984</v>
      </c>
      <c r="I5" s="92">
        <v>3.6269999999999385</v>
      </c>
      <c r="J5" s="79">
        <v>7.9619999999998647</v>
      </c>
      <c r="K5" s="79">
        <v>0</v>
      </c>
      <c r="L5" s="79">
        <v>0</v>
      </c>
      <c r="M5" s="79">
        <v>8.8389999999998494</v>
      </c>
      <c r="N5" s="79">
        <v>3.3199999999999434</v>
      </c>
      <c r="O5" s="79">
        <v>28.608999999999515</v>
      </c>
      <c r="P5" s="79">
        <v>0</v>
      </c>
      <c r="Q5" s="79">
        <v>0</v>
      </c>
      <c r="R5" s="79">
        <v>0</v>
      </c>
      <c r="S5" s="79">
        <v>0</v>
      </c>
      <c r="T5" s="79">
        <v>5.1959999999999109</v>
      </c>
      <c r="U5" s="79">
        <v>1.4589999999999752</v>
      </c>
      <c r="V5" s="79">
        <v>0</v>
      </c>
      <c r="W5" s="79">
        <v>4.9989999999999144</v>
      </c>
      <c r="X5" s="79">
        <v>30.754999999999473</v>
      </c>
    </row>
    <row r="6" spans="1:229" x14ac:dyDescent="0.2">
      <c r="A6" s="87"/>
      <c r="B6" s="75" t="s">
        <v>243</v>
      </c>
      <c r="C6" s="71" t="s">
        <v>247</v>
      </c>
      <c r="D6" s="71"/>
      <c r="E6" s="71"/>
      <c r="F6" s="72" t="s">
        <v>248</v>
      </c>
      <c r="G6" s="72"/>
      <c r="H6" s="73">
        <v>3.2819999999999445</v>
      </c>
      <c r="I6" s="74">
        <v>0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1.4999999999999747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4">
        <v>0</v>
      </c>
      <c r="W6" s="74">
        <v>0.24599999999999581</v>
      </c>
      <c r="X6" s="74">
        <v>1.4469999999999754</v>
      </c>
    </row>
    <row r="7" spans="1:229" x14ac:dyDescent="0.2">
      <c r="A7" s="87"/>
      <c r="B7" s="75" t="s">
        <v>243</v>
      </c>
      <c r="C7" s="71" t="s">
        <v>249</v>
      </c>
      <c r="D7" s="71"/>
      <c r="E7" s="71"/>
      <c r="F7" s="72" t="s">
        <v>250</v>
      </c>
      <c r="G7" s="72"/>
      <c r="H7" s="73">
        <v>11.7959999999998</v>
      </c>
      <c r="I7" s="74">
        <v>0.65399999999998892</v>
      </c>
      <c r="J7" s="74">
        <v>0</v>
      </c>
      <c r="K7" s="74">
        <v>0</v>
      </c>
      <c r="L7" s="74">
        <v>0</v>
      </c>
      <c r="M7" s="74">
        <v>8.4999999999998549E-2</v>
      </c>
      <c r="N7" s="74">
        <v>0.23999999999999591</v>
      </c>
      <c r="O7" s="74">
        <v>4.7779999999999188</v>
      </c>
      <c r="P7" s="74">
        <v>0</v>
      </c>
      <c r="Q7" s="74">
        <v>0</v>
      </c>
      <c r="R7" s="74">
        <v>0</v>
      </c>
      <c r="S7" s="74">
        <v>0</v>
      </c>
      <c r="T7" s="74">
        <v>3.5999999999999387E-2</v>
      </c>
      <c r="U7" s="74">
        <v>0</v>
      </c>
      <c r="V7" s="74">
        <v>0</v>
      </c>
      <c r="W7" s="74">
        <v>0.87199999999998523</v>
      </c>
      <c r="X7" s="74">
        <v>5.1299999999999129</v>
      </c>
    </row>
    <row r="8" spans="1:229" x14ac:dyDescent="0.2">
      <c r="A8" s="87"/>
      <c r="B8" s="75" t="s">
        <v>243</v>
      </c>
      <c r="C8" s="71" t="s">
        <v>251</v>
      </c>
      <c r="D8" s="71"/>
      <c r="E8" s="71"/>
      <c r="F8" s="72" t="s">
        <v>252</v>
      </c>
      <c r="G8" s="72"/>
      <c r="H8" s="73">
        <v>19.626999999999665</v>
      </c>
      <c r="I8" s="74">
        <v>1.6919999999999713</v>
      </c>
      <c r="J8" s="74">
        <v>6.949999999999882</v>
      </c>
      <c r="K8" s="74">
        <v>0</v>
      </c>
      <c r="L8" s="74">
        <v>0</v>
      </c>
      <c r="M8" s="74">
        <v>1.3659999999999766</v>
      </c>
      <c r="N8" s="74">
        <v>0.23999999999999591</v>
      </c>
      <c r="O8" s="74">
        <v>4.6959999999999207</v>
      </c>
      <c r="P8" s="74">
        <v>0</v>
      </c>
      <c r="Q8" s="74">
        <v>0</v>
      </c>
      <c r="R8" s="74">
        <v>0</v>
      </c>
      <c r="S8" s="74">
        <v>0</v>
      </c>
      <c r="T8" s="74">
        <v>8.5999999999998522E-2</v>
      </c>
      <c r="U8" s="74">
        <v>1.4039999999999762</v>
      </c>
      <c r="V8" s="74">
        <v>0</v>
      </c>
      <c r="W8" s="74">
        <v>0.46399999999999209</v>
      </c>
      <c r="X8" s="74">
        <v>2.7289999999999535</v>
      </c>
    </row>
    <row r="9" spans="1:229" x14ac:dyDescent="0.2">
      <c r="A9" s="87"/>
      <c r="B9" s="75" t="s">
        <v>243</v>
      </c>
      <c r="C9" s="71" t="s">
        <v>253</v>
      </c>
      <c r="D9" s="71"/>
      <c r="E9" s="71"/>
      <c r="F9" s="72" t="s">
        <v>254</v>
      </c>
      <c r="G9" s="72"/>
      <c r="H9" s="73">
        <v>0.6679999999999886</v>
      </c>
      <c r="I9" s="74">
        <v>0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0.23599999999999599</v>
      </c>
      <c r="P9" s="74">
        <v>0</v>
      </c>
      <c r="Q9" s="74">
        <v>0</v>
      </c>
      <c r="R9" s="74">
        <v>0</v>
      </c>
      <c r="S9" s="74">
        <v>0</v>
      </c>
      <c r="T9" s="74">
        <v>2.3999999999999591E-2</v>
      </c>
      <c r="U9" s="74">
        <v>0</v>
      </c>
      <c r="V9" s="74">
        <v>0</v>
      </c>
      <c r="W9" s="74">
        <v>5.8999999999998998E-2</v>
      </c>
      <c r="X9" s="74">
        <v>0.34899999999999409</v>
      </c>
    </row>
    <row r="10" spans="1:229" x14ac:dyDescent="0.2">
      <c r="A10" s="87"/>
      <c r="B10" s="75" t="s">
        <v>243</v>
      </c>
      <c r="C10" s="71" t="s">
        <v>255</v>
      </c>
      <c r="D10" s="71"/>
      <c r="E10" s="71"/>
      <c r="F10" s="72" t="s">
        <v>256</v>
      </c>
      <c r="G10" s="72"/>
      <c r="H10" s="73">
        <v>11.12399999999981</v>
      </c>
      <c r="I10" s="74">
        <v>0</v>
      </c>
      <c r="J10" s="74">
        <v>0.45999999999999214</v>
      </c>
      <c r="K10" s="74">
        <v>0</v>
      </c>
      <c r="L10" s="74">
        <v>0</v>
      </c>
      <c r="M10" s="74">
        <v>1.2809999999999782</v>
      </c>
      <c r="N10" s="74">
        <v>0.15999999999999728</v>
      </c>
      <c r="O10" s="74">
        <v>2.5579999999999563</v>
      </c>
      <c r="P10" s="74">
        <v>0</v>
      </c>
      <c r="Q10" s="74">
        <v>0</v>
      </c>
      <c r="R10" s="74">
        <v>0</v>
      </c>
      <c r="S10" s="74">
        <v>0</v>
      </c>
      <c r="T10" s="74">
        <v>0.35499999999999399</v>
      </c>
      <c r="U10" s="74">
        <v>8.9999999999998467E-3</v>
      </c>
      <c r="V10" s="74">
        <v>0</v>
      </c>
      <c r="W10" s="74">
        <v>0.91599999999998438</v>
      </c>
      <c r="X10" s="74">
        <v>5.3859999999999086</v>
      </c>
    </row>
    <row r="11" spans="1:229" x14ac:dyDescent="0.2">
      <c r="A11" s="87"/>
      <c r="B11" s="75" t="s">
        <v>243</v>
      </c>
      <c r="C11" s="71" t="s">
        <v>257</v>
      </c>
      <c r="D11" s="71"/>
      <c r="E11" s="71"/>
      <c r="F11" s="72" t="s">
        <v>258</v>
      </c>
      <c r="G11" s="72"/>
      <c r="H11" s="73">
        <v>2.986999999999949</v>
      </c>
      <c r="I11" s="74">
        <v>9.6999999999998351E-2</v>
      </c>
      <c r="J11" s="74">
        <v>4.5999999999999215E-2</v>
      </c>
      <c r="K11" s="74">
        <v>0</v>
      </c>
      <c r="L11" s="74">
        <v>0</v>
      </c>
      <c r="M11" s="74">
        <v>0.63999999999998913</v>
      </c>
      <c r="N11" s="74">
        <v>7.9999999999998642E-2</v>
      </c>
      <c r="O11" s="74">
        <v>0.65599999999998881</v>
      </c>
      <c r="P11" s="74">
        <v>0</v>
      </c>
      <c r="Q11" s="74">
        <v>0</v>
      </c>
      <c r="R11" s="74">
        <v>0</v>
      </c>
      <c r="S11" s="74">
        <v>0</v>
      </c>
      <c r="T11" s="74">
        <v>1.0379999999999823</v>
      </c>
      <c r="U11" s="74">
        <v>0</v>
      </c>
      <c r="V11" s="74">
        <v>0</v>
      </c>
      <c r="W11" s="74">
        <v>6.1999999999998952E-2</v>
      </c>
      <c r="X11" s="74">
        <v>0.36699999999999372</v>
      </c>
    </row>
    <row r="12" spans="1:229" x14ac:dyDescent="0.2">
      <c r="A12" s="87"/>
      <c r="B12" s="75" t="s">
        <v>243</v>
      </c>
      <c r="C12" s="71" t="s">
        <v>259</v>
      </c>
      <c r="D12" s="71"/>
      <c r="E12" s="71"/>
      <c r="F12" s="72" t="s">
        <v>260</v>
      </c>
      <c r="G12" s="72"/>
      <c r="H12" s="73">
        <v>25.363999999999567</v>
      </c>
      <c r="I12" s="74">
        <v>1.18399999999998</v>
      </c>
      <c r="J12" s="74">
        <v>0.2759999999999953</v>
      </c>
      <c r="K12" s="74">
        <v>0</v>
      </c>
      <c r="L12" s="74">
        <v>0</v>
      </c>
      <c r="M12" s="74">
        <v>0.55499999999999061</v>
      </c>
      <c r="N12" s="74">
        <v>2.4799999999999578</v>
      </c>
      <c r="O12" s="74">
        <v>10.768999999999817</v>
      </c>
      <c r="P12" s="74">
        <v>0</v>
      </c>
      <c r="Q12" s="74">
        <v>0</v>
      </c>
      <c r="R12" s="74">
        <v>0</v>
      </c>
      <c r="S12" s="74">
        <v>0</v>
      </c>
      <c r="T12" s="74">
        <v>0.16799999999999712</v>
      </c>
      <c r="U12" s="74">
        <v>3.299999999999944E-2</v>
      </c>
      <c r="V12" s="74">
        <v>0</v>
      </c>
      <c r="W12" s="74">
        <v>1.4379999999999755</v>
      </c>
      <c r="X12" s="74">
        <v>8.459999999999857</v>
      </c>
    </row>
    <row r="13" spans="1:229" x14ac:dyDescent="0.2">
      <c r="A13" s="87"/>
      <c r="B13" s="75" t="s">
        <v>243</v>
      </c>
      <c r="C13" s="71" t="s">
        <v>261</v>
      </c>
      <c r="D13" s="71"/>
      <c r="E13" s="71"/>
      <c r="F13" s="72" t="s">
        <v>262</v>
      </c>
      <c r="G13" s="72"/>
      <c r="H13" s="73">
        <v>3.3949999999999423</v>
      </c>
      <c r="I13" s="74">
        <v>0</v>
      </c>
      <c r="J13" s="74">
        <v>4.5999999999999215E-2</v>
      </c>
      <c r="K13" s="74">
        <v>0</v>
      </c>
      <c r="L13" s="74">
        <v>0</v>
      </c>
      <c r="M13" s="74">
        <v>8.4999999999998549E-2</v>
      </c>
      <c r="N13" s="74">
        <v>0</v>
      </c>
      <c r="O13" s="74">
        <v>1.6519999999999719</v>
      </c>
      <c r="P13" s="74">
        <v>0</v>
      </c>
      <c r="Q13" s="74">
        <v>0</v>
      </c>
      <c r="R13" s="74">
        <v>0</v>
      </c>
      <c r="S13" s="74">
        <v>0</v>
      </c>
      <c r="T13" s="74">
        <v>0.21899999999999628</v>
      </c>
      <c r="U13" s="74">
        <v>1.9999999999999658E-3</v>
      </c>
      <c r="V13" s="74">
        <v>0</v>
      </c>
      <c r="W13" s="74">
        <v>0.20199999999999654</v>
      </c>
      <c r="X13" s="74">
        <v>1.1879999999999797</v>
      </c>
    </row>
    <row r="14" spans="1:229" x14ac:dyDescent="0.2">
      <c r="A14" s="87"/>
      <c r="B14" s="75" t="s">
        <v>243</v>
      </c>
      <c r="C14" s="71" t="s">
        <v>263</v>
      </c>
      <c r="D14" s="71"/>
      <c r="E14" s="71"/>
      <c r="F14" s="72" t="s">
        <v>264</v>
      </c>
      <c r="G14" s="72"/>
      <c r="H14" s="73">
        <v>3.2739999999999445</v>
      </c>
      <c r="I14" s="74">
        <v>0</v>
      </c>
      <c r="J14" s="74">
        <v>0</v>
      </c>
      <c r="K14" s="74">
        <v>0</v>
      </c>
      <c r="L14" s="74">
        <v>0</v>
      </c>
      <c r="M14" s="74">
        <v>4.2999999999999261E-2</v>
      </c>
      <c r="N14" s="74">
        <v>7.9999999999998642E-2</v>
      </c>
      <c r="O14" s="74">
        <v>0.117999999999998</v>
      </c>
      <c r="P14" s="74">
        <v>0</v>
      </c>
      <c r="Q14" s="74">
        <v>0</v>
      </c>
      <c r="R14" s="74">
        <v>0</v>
      </c>
      <c r="S14" s="74">
        <v>0</v>
      </c>
      <c r="T14" s="74">
        <v>2.0309999999999655</v>
      </c>
      <c r="U14" s="74">
        <v>8.9999999999998467E-3</v>
      </c>
      <c r="V14" s="74">
        <v>0</v>
      </c>
      <c r="W14" s="74">
        <v>0.14399999999999755</v>
      </c>
      <c r="X14" s="74">
        <v>0.84999999999998554</v>
      </c>
    </row>
    <row r="15" spans="1:229" x14ac:dyDescent="0.2">
      <c r="A15" s="87"/>
      <c r="B15" s="75" t="s">
        <v>243</v>
      </c>
      <c r="C15" s="71" t="s">
        <v>265</v>
      </c>
      <c r="D15" s="71"/>
      <c r="E15" s="71"/>
      <c r="F15" s="72" t="s">
        <v>266</v>
      </c>
      <c r="G15" s="72"/>
      <c r="H15" s="73">
        <v>6.6859999999998854</v>
      </c>
      <c r="I15" s="74">
        <v>0</v>
      </c>
      <c r="J15" s="74">
        <v>9.199999999999843E-2</v>
      </c>
      <c r="K15" s="74">
        <v>0</v>
      </c>
      <c r="L15" s="74">
        <v>0</v>
      </c>
      <c r="M15" s="74">
        <v>4.6539999999999209</v>
      </c>
      <c r="N15" s="74">
        <v>0</v>
      </c>
      <c r="O15" s="74">
        <v>0.59299999999998998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1.345999999999977</v>
      </c>
    </row>
    <row r="16" spans="1:229" x14ac:dyDescent="0.2">
      <c r="A16" s="87"/>
      <c r="B16" s="75" t="s">
        <v>243</v>
      </c>
      <c r="C16" s="71" t="s">
        <v>267</v>
      </c>
      <c r="D16" s="71"/>
      <c r="E16" s="71"/>
      <c r="F16" s="72" t="s">
        <v>268</v>
      </c>
      <c r="G16" s="72"/>
      <c r="H16" s="73">
        <v>0.80599999999998628</v>
      </c>
      <c r="I16" s="74">
        <v>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0.28399999999999515</v>
      </c>
      <c r="P16" s="74">
        <v>0</v>
      </c>
      <c r="Q16" s="74">
        <v>0</v>
      </c>
      <c r="R16" s="74">
        <v>0</v>
      </c>
      <c r="S16" s="74">
        <v>0</v>
      </c>
      <c r="T16" s="74">
        <v>1.5999999999999726E-2</v>
      </c>
      <c r="U16" s="74">
        <v>0</v>
      </c>
      <c r="V16" s="74">
        <v>0</v>
      </c>
      <c r="W16" s="74">
        <v>7.3999999999998747E-2</v>
      </c>
      <c r="X16" s="74">
        <v>0.43199999999999261</v>
      </c>
    </row>
    <row r="17" spans="1:229" x14ac:dyDescent="0.2">
      <c r="A17" s="87"/>
      <c r="B17" s="75" t="s">
        <v>243</v>
      </c>
      <c r="C17" s="71" t="s">
        <v>269</v>
      </c>
      <c r="D17" s="71"/>
      <c r="E17" s="71"/>
      <c r="F17" s="72" t="s">
        <v>270</v>
      </c>
      <c r="G17" s="72"/>
      <c r="H17" s="73">
        <v>5.7579999999999014</v>
      </c>
      <c r="I17" s="74">
        <v>0</v>
      </c>
      <c r="J17" s="74">
        <v>4.5999999999999215E-2</v>
      </c>
      <c r="K17" s="74">
        <v>0</v>
      </c>
      <c r="L17" s="74">
        <v>0</v>
      </c>
      <c r="M17" s="74">
        <v>8.4999999999998549E-2</v>
      </c>
      <c r="N17" s="74">
        <v>3.9999999999999321E-2</v>
      </c>
      <c r="O17" s="74">
        <v>0.76899999999998692</v>
      </c>
      <c r="P17" s="74">
        <v>0</v>
      </c>
      <c r="Q17" s="74">
        <v>0</v>
      </c>
      <c r="R17" s="74">
        <v>0</v>
      </c>
      <c r="S17" s="74">
        <v>0</v>
      </c>
      <c r="T17" s="74">
        <v>1.2229999999999792</v>
      </c>
      <c r="U17" s="74">
        <v>1.9999999999999658E-3</v>
      </c>
      <c r="V17" s="74">
        <v>0</v>
      </c>
      <c r="W17" s="74">
        <v>0.52199999999999114</v>
      </c>
      <c r="X17" s="74">
        <v>3.0709999999999478</v>
      </c>
    </row>
    <row r="18" spans="1:229" x14ac:dyDescent="0.2">
      <c r="A18" s="87" t="s">
        <v>243</v>
      </c>
      <c r="B18" s="75" t="s">
        <v>271</v>
      </c>
      <c r="C18" s="71"/>
      <c r="D18" s="71"/>
      <c r="E18" s="71"/>
      <c r="F18" s="72" t="s">
        <v>272</v>
      </c>
      <c r="G18" s="72"/>
      <c r="H18" s="73">
        <v>297.70399999999495</v>
      </c>
      <c r="I18" s="93">
        <v>1.1829999999999798</v>
      </c>
      <c r="J18" s="74">
        <v>1.1499999999999804</v>
      </c>
      <c r="K18" s="74">
        <v>0</v>
      </c>
      <c r="L18" s="74">
        <v>0.96399999999998365</v>
      </c>
      <c r="M18" s="74">
        <v>33.971999999999426</v>
      </c>
      <c r="N18" s="74">
        <v>0.91999999999998427</v>
      </c>
      <c r="O18" s="74">
        <v>37.558999999999358</v>
      </c>
      <c r="P18" s="74">
        <v>0</v>
      </c>
      <c r="Q18" s="74">
        <v>0</v>
      </c>
      <c r="R18" s="74">
        <v>0.53399999999999093</v>
      </c>
      <c r="S18" s="74">
        <v>0</v>
      </c>
      <c r="T18" s="74">
        <v>38.060999999999353</v>
      </c>
      <c r="U18" s="74">
        <v>0.53799999999999082</v>
      </c>
      <c r="V18" s="74">
        <v>0</v>
      </c>
      <c r="W18" s="74">
        <v>102.71299999999825</v>
      </c>
      <c r="X18" s="74">
        <v>80.11099999999864</v>
      </c>
    </row>
    <row r="19" spans="1:229" x14ac:dyDescent="0.2">
      <c r="A19" s="87"/>
      <c r="B19" s="75" t="s">
        <v>243</v>
      </c>
      <c r="C19" s="71" t="s">
        <v>273</v>
      </c>
      <c r="D19" s="71"/>
      <c r="E19" s="71"/>
      <c r="F19" s="72" t="s">
        <v>274</v>
      </c>
      <c r="G19" s="72"/>
      <c r="H19" s="73">
        <v>82.833999999998596</v>
      </c>
      <c r="I19" s="74">
        <v>0</v>
      </c>
      <c r="J19" s="74">
        <v>0.2759999999999953</v>
      </c>
      <c r="K19" s="74">
        <v>0</v>
      </c>
      <c r="L19" s="74">
        <v>0</v>
      </c>
      <c r="M19" s="74">
        <v>2.4339999999999584</v>
      </c>
      <c r="N19" s="74">
        <v>0.15999999999999728</v>
      </c>
      <c r="O19" s="74">
        <v>8.3069999999998583</v>
      </c>
      <c r="P19" s="74">
        <v>0</v>
      </c>
      <c r="Q19" s="74">
        <v>0</v>
      </c>
      <c r="R19" s="74">
        <v>7.9999999999998642E-2</v>
      </c>
      <c r="S19" s="74">
        <v>0</v>
      </c>
      <c r="T19" s="74">
        <v>1.2299999999999791</v>
      </c>
      <c r="U19" s="74">
        <v>0.53799999999999082</v>
      </c>
      <c r="V19" s="74">
        <v>0</v>
      </c>
      <c r="W19" s="74">
        <v>32.077999999999456</v>
      </c>
      <c r="X19" s="74">
        <v>37.73199999999936</v>
      </c>
    </row>
    <row r="20" spans="1:229" x14ac:dyDescent="0.2">
      <c r="A20" s="87"/>
      <c r="B20" s="75" t="s">
        <v>243</v>
      </c>
      <c r="C20" s="71" t="s">
        <v>275</v>
      </c>
      <c r="D20" s="71"/>
      <c r="E20" s="71"/>
      <c r="F20" s="72" t="s">
        <v>276</v>
      </c>
      <c r="G20" s="72"/>
      <c r="H20" s="73">
        <v>181.71399999999693</v>
      </c>
      <c r="I20" s="74">
        <v>1.999999999999966E-2</v>
      </c>
      <c r="J20" s="74">
        <v>0.73599999999998744</v>
      </c>
      <c r="K20" s="74">
        <v>0</v>
      </c>
      <c r="L20" s="74">
        <v>0.91999999999998427</v>
      </c>
      <c r="M20" s="74">
        <v>12.664999999999784</v>
      </c>
      <c r="N20" s="74">
        <v>0.11999999999999796</v>
      </c>
      <c r="O20" s="74">
        <v>27.208999999999534</v>
      </c>
      <c r="P20" s="74">
        <v>0</v>
      </c>
      <c r="Q20" s="74">
        <v>0</v>
      </c>
      <c r="R20" s="74">
        <v>0.45399999999999224</v>
      </c>
      <c r="S20" s="74">
        <v>0</v>
      </c>
      <c r="T20" s="74">
        <v>34.579999999999409</v>
      </c>
      <c r="U20" s="74">
        <v>0</v>
      </c>
      <c r="V20" s="74">
        <v>0</v>
      </c>
      <c r="W20" s="74">
        <v>69.049999999998832</v>
      </c>
      <c r="X20" s="74">
        <v>35.95999999999939</v>
      </c>
    </row>
    <row r="21" spans="1:229" x14ac:dyDescent="0.2">
      <c r="A21" s="87"/>
      <c r="B21" s="75" t="s">
        <v>243</v>
      </c>
      <c r="C21" s="71" t="s">
        <v>277</v>
      </c>
      <c r="D21" s="71"/>
      <c r="E21" s="71"/>
      <c r="F21" s="72" t="s">
        <v>278</v>
      </c>
      <c r="G21" s="72"/>
      <c r="H21" s="73">
        <v>28.044999999999522</v>
      </c>
      <c r="I21" s="74">
        <v>1.1629999999999803</v>
      </c>
      <c r="J21" s="74">
        <v>0.13799999999999765</v>
      </c>
      <c r="K21" s="74">
        <v>0</v>
      </c>
      <c r="L21" s="74">
        <v>4.3999999999999255E-2</v>
      </c>
      <c r="M21" s="74">
        <v>14.21899999999976</v>
      </c>
      <c r="N21" s="74">
        <v>0.63999999999998913</v>
      </c>
      <c r="O21" s="74">
        <v>1.5869999999999729</v>
      </c>
      <c r="P21" s="74">
        <v>0</v>
      </c>
      <c r="Q21" s="74">
        <v>0</v>
      </c>
      <c r="R21" s="74">
        <v>0</v>
      </c>
      <c r="S21" s="74">
        <v>0</v>
      </c>
      <c r="T21" s="74">
        <v>2.2509999999999617</v>
      </c>
      <c r="U21" s="74">
        <v>0</v>
      </c>
      <c r="V21" s="74">
        <v>0</v>
      </c>
      <c r="W21" s="74">
        <v>1.5849999999999729</v>
      </c>
      <c r="X21" s="74">
        <v>6.4189999999998903</v>
      </c>
    </row>
    <row r="22" spans="1:229" x14ac:dyDescent="0.2">
      <c r="A22" s="87"/>
      <c r="B22" s="75" t="s">
        <v>243</v>
      </c>
      <c r="C22" s="71" t="s">
        <v>279</v>
      </c>
      <c r="D22" s="71"/>
      <c r="E22" s="71"/>
      <c r="F22" s="72" t="s">
        <v>280</v>
      </c>
      <c r="G22" s="72"/>
      <c r="H22" s="73">
        <v>4.6539999999999209</v>
      </c>
      <c r="I22" s="74">
        <v>0</v>
      </c>
      <c r="J22" s="74">
        <v>0</v>
      </c>
      <c r="K22" s="74">
        <v>0</v>
      </c>
      <c r="L22" s="74">
        <v>0</v>
      </c>
      <c r="M22" s="74">
        <v>4.6539999999999209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</row>
    <row r="23" spans="1:229" x14ac:dyDescent="0.2">
      <c r="A23" s="87"/>
      <c r="B23" s="75" t="s">
        <v>243</v>
      </c>
      <c r="C23" s="71" t="s">
        <v>281</v>
      </c>
      <c r="D23" s="71"/>
      <c r="E23" s="71"/>
      <c r="F23" s="72" t="s">
        <v>282</v>
      </c>
      <c r="G23" s="72"/>
      <c r="H23" s="73">
        <v>0.45599999999999224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0.45599999999999224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</row>
    <row r="24" spans="1:229" x14ac:dyDescent="0.2">
      <c r="A24" s="80" t="s">
        <v>284</v>
      </c>
      <c r="B24" s="80"/>
      <c r="C24" s="80"/>
      <c r="D24" s="80"/>
      <c r="E24" s="80"/>
      <c r="F24" s="81" t="s">
        <v>283</v>
      </c>
      <c r="G24" s="81"/>
      <c r="H24" s="82">
        <v>4.6239999999999215</v>
      </c>
      <c r="I24" s="83">
        <v>-2.8679999999999515</v>
      </c>
      <c r="J24" s="83">
        <v>-11.04399999999981</v>
      </c>
      <c r="K24" s="83">
        <v>8.6999999999998523E-2</v>
      </c>
      <c r="L24" s="83">
        <v>3.4599999999999409</v>
      </c>
      <c r="M24" s="83">
        <v>15.26699999999974</v>
      </c>
      <c r="N24" s="83">
        <v>-0.51999999999999114</v>
      </c>
      <c r="O24" s="83">
        <v>-0.60799999999998966</v>
      </c>
      <c r="P24" s="83">
        <v>0</v>
      </c>
      <c r="Q24" s="83">
        <v>0</v>
      </c>
      <c r="R24" s="83">
        <v>9.9999999999998289E-4</v>
      </c>
      <c r="S24" s="83">
        <v>0</v>
      </c>
      <c r="T24" s="83">
        <v>1.2999999999999779E-2</v>
      </c>
      <c r="U24" s="83">
        <v>-9.9999999999998289E-4</v>
      </c>
      <c r="V24" s="83">
        <v>0</v>
      </c>
      <c r="W24" s="83">
        <v>0.79299999999998649</v>
      </c>
      <c r="X24" s="83">
        <v>-9.9999999999998289E-4</v>
      </c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89"/>
      <c r="CC24" s="89"/>
      <c r="CD24" s="89"/>
      <c r="CE24" s="89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89"/>
      <c r="CS24" s="89"/>
      <c r="CT24" s="89"/>
      <c r="CU24" s="89"/>
      <c r="CV24" s="89"/>
      <c r="CW24" s="89"/>
      <c r="CX24" s="89"/>
      <c r="CY24" s="89"/>
      <c r="CZ24" s="89"/>
      <c r="DA24" s="89"/>
      <c r="DB24" s="89"/>
      <c r="DC24" s="89"/>
      <c r="DD24" s="89"/>
      <c r="DE24" s="89"/>
      <c r="DF24" s="89"/>
      <c r="DG24" s="89"/>
      <c r="DH24" s="89"/>
      <c r="DI24" s="89"/>
      <c r="DJ24" s="89"/>
      <c r="DK24" s="89"/>
      <c r="DL24" s="89"/>
      <c r="DM24" s="89"/>
      <c r="DN24" s="89"/>
      <c r="DO24" s="89"/>
      <c r="DP24" s="89"/>
      <c r="DQ24" s="89"/>
      <c r="DR24" s="89"/>
      <c r="DS24" s="89"/>
      <c r="DT24" s="89"/>
      <c r="DU24" s="89"/>
      <c r="DV24" s="89"/>
      <c r="DW24" s="89"/>
      <c r="DX24" s="89"/>
      <c r="DY24" s="89"/>
      <c r="DZ24" s="89"/>
      <c r="EA24" s="89"/>
      <c r="EB24" s="89"/>
      <c r="EC24" s="89"/>
      <c r="ED24" s="89"/>
      <c r="EE24" s="89"/>
      <c r="EF24" s="89"/>
      <c r="EG24" s="89"/>
      <c r="EH24" s="89"/>
      <c r="EI24" s="89"/>
      <c r="EJ24" s="89"/>
      <c r="EK24" s="89"/>
      <c r="EL24" s="89"/>
      <c r="EM24" s="89"/>
      <c r="EN24" s="89"/>
      <c r="EO24" s="89"/>
      <c r="EP24" s="89"/>
      <c r="EQ24" s="89"/>
      <c r="ER24" s="89"/>
      <c r="ES24" s="89"/>
      <c r="ET24" s="89"/>
      <c r="EU24" s="89"/>
      <c r="EV24" s="89"/>
      <c r="EW24" s="89"/>
      <c r="EX24" s="89"/>
      <c r="EY24" s="89"/>
      <c r="EZ24" s="89"/>
      <c r="FA24" s="89"/>
      <c r="FB24" s="89"/>
      <c r="FC24" s="89"/>
      <c r="FD24" s="89"/>
      <c r="FE24" s="89"/>
      <c r="FF24" s="89"/>
      <c r="FG24" s="89"/>
      <c r="FH24" s="89"/>
      <c r="FI24" s="89"/>
      <c r="FJ24" s="89"/>
      <c r="FK24" s="89"/>
      <c r="FL24" s="89"/>
      <c r="FM24" s="89"/>
      <c r="FN24" s="89"/>
      <c r="FO24" s="89"/>
      <c r="FP24" s="89"/>
      <c r="FQ24" s="89"/>
      <c r="FR24" s="89"/>
      <c r="FS24" s="89"/>
      <c r="FT24" s="89"/>
      <c r="FU24" s="89"/>
      <c r="FV24" s="89"/>
      <c r="FW24" s="89"/>
      <c r="FX24" s="89"/>
      <c r="FY24" s="89"/>
      <c r="FZ24" s="89"/>
      <c r="GA24" s="89"/>
      <c r="GB24" s="89"/>
      <c r="GC24" s="89"/>
      <c r="GD24" s="89"/>
      <c r="GE24" s="89"/>
      <c r="GF24" s="89"/>
      <c r="GG24" s="89"/>
      <c r="GH24" s="89"/>
      <c r="GI24" s="89"/>
      <c r="GJ24" s="89"/>
      <c r="GK24" s="89"/>
      <c r="GL24" s="89"/>
      <c r="GM24" s="89"/>
      <c r="GN24" s="89"/>
      <c r="GO24" s="89"/>
      <c r="GP24" s="89"/>
      <c r="GQ24" s="89"/>
      <c r="GR24" s="89"/>
      <c r="GS24" s="89"/>
      <c r="GT24" s="89"/>
      <c r="GU24" s="89"/>
      <c r="GV24" s="89"/>
      <c r="GW24" s="89"/>
      <c r="GX24" s="89"/>
      <c r="GY24" s="89"/>
      <c r="GZ24" s="89"/>
      <c r="HA24" s="89"/>
      <c r="HB24" s="89"/>
      <c r="HC24" s="89"/>
      <c r="HD24" s="89"/>
      <c r="HE24" s="89"/>
      <c r="HF24" s="89"/>
      <c r="HG24" s="89"/>
      <c r="HH24" s="89"/>
      <c r="HI24" s="89"/>
      <c r="HJ24" s="89"/>
      <c r="HK24" s="89"/>
      <c r="HL24" s="89"/>
      <c r="HM24" s="89"/>
      <c r="HN24" s="89"/>
      <c r="HO24" s="89"/>
      <c r="HP24" s="89"/>
      <c r="HQ24" s="89"/>
      <c r="HR24" s="89"/>
      <c r="HS24" s="89"/>
      <c r="HT24" s="89"/>
      <c r="HU24" s="89"/>
    </row>
    <row r="25" spans="1:229" x14ac:dyDescent="0.2">
      <c r="A25" s="86"/>
      <c r="B25" s="86"/>
      <c r="C25" s="86"/>
      <c r="D25" s="86"/>
      <c r="E25" s="86"/>
      <c r="F25" s="90"/>
      <c r="G25" s="90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89"/>
      <c r="CC25" s="89"/>
      <c r="CD25" s="89"/>
      <c r="CE25" s="89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89"/>
      <c r="CQ25" s="89"/>
      <c r="CR25" s="89"/>
      <c r="CS25" s="89"/>
      <c r="CT25" s="89"/>
      <c r="CU25" s="89"/>
      <c r="CV25" s="89"/>
      <c r="CW25" s="89"/>
      <c r="CX25" s="89"/>
      <c r="CY25" s="89"/>
      <c r="CZ25" s="89"/>
      <c r="DA25" s="89"/>
      <c r="DB25" s="89"/>
      <c r="DC25" s="89"/>
      <c r="DD25" s="89"/>
      <c r="DE25" s="89"/>
      <c r="DF25" s="89"/>
      <c r="DG25" s="89"/>
      <c r="DH25" s="89"/>
      <c r="DI25" s="89"/>
      <c r="DJ25" s="89"/>
      <c r="DK25" s="89"/>
      <c r="DL25" s="89"/>
      <c r="DM25" s="89"/>
      <c r="DN25" s="89"/>
      <c r="DO25" s="89"/>
      <c r="DP25" s="89"/>
      <c r="DQ25" s="89"/>
      <c r="DR25" s="89"/>
      <c r="DS25" s="89"/>
      <c r="DT25" s="89"/>
      <c r="DU25" s="89"/>
      <c r="DV25" s="89"/>
      <c r="DW25" s="89"/>
      <c r="DX25" s="89"/>
      <c r="DY25" s="89"/>
      <c r="DZ25" s="89"/>
      <c r="EA25" s="89"/>
      <c r="EB25" s="89"/>
      <c r="EC25" s="89"/>
      <c r="ED25" s="89"/>
      <c r="EE25" s="89"/>
      <c r="EF25" s="89"/>
      <c r="EG25" s="89"/>
      <c r="EH25" s="89"/>
      <c r="EI25" s="89"/>
      <c r="EJ25" s="89"/>
      <c r="EK25" s="89"/>
      <c r="EL25" s="89"/>
      <c r="EM25" s="89"/>
      <c r="EN25" s="89"/>
      <c r="EO25" s="89"/>
      <c r="EP25" s="89"/>
      <c r="EQ25" s="89"/>
      <c r="ER25" s="89"/>
      <c r="ES25" s="89"/>
      <c r="ET25" s="89"/>
      <c r="EU25" s="89"/>
      <c r="EV25" s="89"/>
      <c r="EW25" s="89"/>
      <c r="EX25" s="89"/>
      <c r="EY25" s="89"/>
      <c r="EZ25" s="89"/>
      <c r="FA25" s="89"/>
      <c r="FB25" s="89"/>
      <c r="FC25" s="89"/>
      <c r="FD25" s="89"/>
      <c r="FE25" s="89"/>
      <c r="FF25" s="89"/>
      <c r="FG25" s="89"/>
      <c r="FH25" s="89"/>
      <c r="FI25" s="89"/>
      <c r="FJ25" s="89"/>
      <c r="FK25" s="89"/>
      <c r="FL25" s="89"/>
      <c r="FM25" s="89"/>
      <c r="FN25" s="89"/>
      <c r="FO25" s="89"/>
      <c r="FP25" s="89"/>
      <c r="FQ25" s="89"/>
      <c r="FR25" s="89"/>
      <c r="FS25" s="89"/>
      <c r="FT25" s="89"/>
      <c r="FU25" s="89"/>
      <c r="FV25" s="89"/>
      <c r="FW25" s="89"/>
      <c r="FX25" s="89"/>
      <c r="FY25" s="89"/>
      <c r="FZ25" s="89"/>
      <c r="GA25" s="89"/>
      <c r="GB25" s="89"/>
      <c r="GC25" s="89"/>
      <c r="GD25" s="89"/>
      <c r="GE25" s="89"/>
      <c r="GF25" s="89"/>
      <c r="GG25" s="89"/>
      <c r="GH25" s="89"/>
      <c r="GI25" s="89"/>
      <c r="GJ25" s="89"/>
      <c r="GK25" s="89"/>
      <c r="GL25" s="89"/>
      <c r="GM25" s="89"/>
      <c r="GN25" s="89"/>
      <c r="GO25" s="89"/>
      <c r="GP25" s="89"/>
      <c r="GQ25" s="89"/>
      <c r="GR25" s="89"/>
      <c r="GS25" s="89"/>
      <c r="GT25" s="89"/>
      <c r="GU25" s="89"/>
      <c r="GV25" s="89"/>
      <c r="GW25" s="89"/>
      <c r="GX25" s="89"/>
      <c r="GY25" s="89"/>
      <c r="GZ25" s="89"/>
      <c r="HA25" s="89"/>
      <c r="HB25" s="89"/>
      <c r="HC25" s="89"/>
      <c r="HD25" s="89"/>
      <c r="HE25" s="89"/>
      <c r="HF25" s="89"/>
      <c r="HG25" s="89"/>
      <c r="HH25" s="89"/>
      <c r="HI25" s="89"/>
      <c r="HJ25" s="89"/>
      <c r="HK25" s="89"/>
      <c r="HL25" s="89"/>
      <c r="HM25" s="89"/>
      <c r="HN25" s="89"/>
      <c r="HO25" s="89"/>
      <c r="HP25" s="89"/>
      <c r="HQ25" s="89"/>
      <c r="HR25" s="89"/>
      <c r="HS25" s="89"/>
      <c r="HT25" s="89"/>
      <c r="HU25" s="89"/>
    </row>
    <row r="27" spans="1:229" ht="14.25" x14ac:dyDescent="0.2">
      <c r="H27" s="97"/>
      <c r="I27" s="98" t="s">
        <v>227</v>
      </c>
      <c r="J27" s="98" t="s">
        <v>287</v>
      </c>
      <c r="K27" s="98" t="s">
        <v>288</v>
      </c>
      <c r="L27" s="98" t="s">
        <v>236</v>
      </c>
      <c r="M27" s="98" t="s">
        <v>238</v>
      </c>
      <c r="N27" s="98" t="s">
        <v>289</v>
      </c>
      <c r="O27" s="98" t="s">
        <v>242</v>
      </c>
    </row>
    <row r="28" spans="1:229" ht="14.25" x14ac:dyDescent="0.2">
      <c r="H28" s="98" t="s">
        <v>273</v>
      </c>
      <c r="I28" s="99">
        <f>SUM(I19)</f>
        <v>0</v>
      </c>
      <c r="J28" s="100">
        <f>SUM(J19:N19)</f>
        <v>2.8699999999999513</v>
      </c>
      <c r="K28" s="100">
        <f>SUM(O19)</f>
        <v>8.3069999999998583</v>
      </c>
      <c r="L28" s="99">
        <v>0</v>
      </c>
      <c r="M28" s="100">
        <f>SUM(T19:U19)</f>
        <v>1.76799999999997</v>
      </c>
      <c r="N28" s="100">
        <f>W19</f>
        <v>32.077999999999456</v>
      </c>
      <c r="O28" s="100">
        <f>X19</f>
        <v>37.73199999999936</v>
      </c>
    </row>
    <row r="29" spans="1:229" ht="14.25" x14ac:dyDescent="0.2">
      <c r="H29" s="98" t="s">
        <v>275</v>
      </c>
      <c r="I29" s="99">
        <v>0</v>
      </c>
      <c r="J29" s="100">
        <f>SUM(J20:N20)</f>
        <v>14.440999999999754</v>
      </c>
      <c r="K29" s="100">
        <f>SUM(O20)</f>
        <v>27.208999999999534</v>
      </c>
      <c r="L29" s="100">
        <f>SUM(R20)+SUM(R19)</f>
        <v>0.53399999999999093</v>
      </c>
      <c r="M29" s="100">
        <f>SUM(T20:U20)</f>
        <v>34.579999999999409</v>
      </c>
      <c r="N29" s="100">
        <f>W20</f>
        <v>69.049999999998832</v>
      </c>
      <c r="O29" s="100">
        <f>X20</f>
        <v>35.95999999999939</v>
      </c>
    </row>
    <row r="30" spans="1:229" ht="14.25" x14ac:dyDescent="0.2">
      <c r="H30" s="98" t="s">
        <v>286</v>
      </c>
      <c r="I30" s="100">
        <f>SUM(I21:I23)+SUM(I20)</f>
        <v>1.1829999999999798</v>
      </c>
      <c r="J30" s="100">
        <f>SUM(J21:N23)</f>
        <v>19.694999999999666</v>
      </c>
      <c r="K30" s="100">
        <f>SUM(O21:O23)</f>
        <v>2.0429999999999651</v>
      </c>
      <c r="L30" s="99">
        <f>SUM(R21:R23)</f>
        <v>0</v>
      </c>
      <c r="M30" s="100">
        <f>SUM(T21:U23)</f>
        <v>2.2509999999999617</v>
      </c>
      <c r="N30" s="100">
        <f>SUM(W21:W23)</f>
        <v>1.5849999999999729</v>
      </c>
      <c r="O30" s="100">
        <f>SUM(X21:X23)</f>
        <v>6.4189999999998903</v>
      </c>
    </row>
    <row r="31" spans="1:229" ht="14.25" x14ac:dyDescent="0.2">
      <c r="H31" s="98" t="s">
        <v>290</v>
      </c>
      <c r="I31" s="99">
        <f>SUM(I13)</f>
        <v>0</v>
      </c>
      <c r="J31" s="99">
        <v>0</v>
      </c>
      <c r="K31" s="100">
        <f>SUM(O13)</f>
        <v>1.6519999999999719</v>
      </c>
      <c r="L31" s="99">
        <f>SUM(R13)</f>
        <v>0</v>
      </c>
      <c r="M31" s="99">
        <v>0</v>
      </c>
      <c r="N31" s="99">
        <v>0</v>
      </c>
      <c r="O31" s="100">
        <f>X13</f>
        <v>1.1879999999999797</v>
      </c>
      <c r="Q31" s="133">
        <f>I31/SUM($I$31:$O$31)</f>
        <v>0</v>
      </c>
      <c r="R31" s="133">
        <f t="shared" ref="R31:W31" si="0">J31/SUM($I$31:$O$31)</f>
        <v>0</v>
      </c>
      <c r="S31" s="133">
        <f t="shared" si="0"/>
        <v>0.58169014084507042</v>
      </c>
      <c r="T31" s="133">
        <f t="shared" si="0"/>
        <v>0</v>
      </c>
      <c r="U31" s="133">
        <f t="shared" si="0"/>
        <v>0</v>
      </c>
      <c r="V31" s="133">
        <f t="shared" si="0"/>
        <v>0</v>
      </c>
      <c r="W31" s="133">
        <f t="shared" si="0"/>
        <v>0.41830985915492952</v>
      </c>
    </row>
    <row r="32" spans="1:229" ht="14.25" x14ac:dyDescent="0.2">
      <c r="H32" s="98" t="s">
        <v>291</v>
      </c>
      <c r="I32" s="100">
        <f>SUM(I8)</f>
        <v>1.6919999999999713</v>
      </c>
      <c r="J32" s="100">
        <f>SUM(J8:N8)</f>
        <v>8.5559999999998553</v>
      </c>
      <c r="K32" s="100">
        <f>SUM(O8)</f>
        <v>4.6959999999999207</v>
      </c>
      <c r="L32" s="99">
        <f>SUM(R8)</f>
        <v>0</v>
      </c>
      <c r="M32" s="100">
        <f>SUM(T8:U8)</f>
        <v>1.4899999999999747</v>
      </c>
      <c r="N32" s="99">
        <v>0</v>
      </c>
      <c r="O32" s="100">
        <f>X8</f>
        <v>2.7289999999999535</v>
      </c>
      <c r="Q32" s="133">
        <f t="shared" ref="Q32:W32" si="1">I32/SUM($I$32:$O$32)</f>
        <v>8.8295152116056999E-2</v>
      </c>
      <c r="R32" s="133">
        <f t="shared" si="1"/>
        <v>0.44648541460105418</v>
      </c>
      <c r="S32" s="133">
        <f t="shared" si="1"/>
        <v>0.24505557584929294</v>
      </c>
      <c r="T32" s="133">
        <f t="shared" si="1"/>
        <v>0</v>
      </c>
      <c r="U32" s="133">
        <f t="shared" si="1"/>
        <v>7.7754005114021821E-2</v>
      </c>
      <c r="V32" s="133">
        <f t="shared" si="1"/>
        <v>0</v>
      </c>
      <c r="W32" s="133">
        <f t="shared" si="1"/>
        <v>0.14240985231957418</v>
      </c>
    </row>
    <row r="33" spans="8:23" ht="14.25" x14ac:dyDescent="0.2">
      <c r="H33" s="98" t="s">
        <v>292</v>
      </c>
      <c r="I33" s="100">
        <f>SUM(I6:I17)-SUM(I31:I32)</f>
        <v>1.9349999999999672</v>
      </c>
      <c r="J33" s="100">
        <f>SUM(J6:N17)-SUM(J31:J32)</f>
        <v>11.473999999999801</v>
      </c>
      <c r="K33" s="100">
        <f>SUM(O6:O17)-SUM(K31:K32)</f>
        <v>22.260999999999623</v>
      </c>
      <c r="L33" s="99">
        <f>SUM(R6:R17)-SUM(L31:L32)</f>
        <v>0</v>
      </c>
      <c r="M33" s="100">
        <f>SUM(T6:U17)-SUM(M31:M32)</f>
        <v>5.1649999999999121</v>
      </c>
      <c r="N33" s="100">
        <f>SUM(W6:W17)-SUM(N31:N32)</f>
        <v>4.9989999999999153</v>
      </c>
      <c r="O33" s="100">
        <f>SUM(X6:X17)-SUM(O31:O32)</f>
        <v>26.837999999999546</v>
      </c>
      <c r="Q33" s="133">
        <f>I33/SUM($I$33:$O$33)</f>
        <v>2.6626486129458386E-2</v>
      </c>
      <c r="R33" s="133">
        <f t="shared" ref="R33:W33" si="2">J33/SUM($I$33:$O$33)</f>
        <v>0.15788749449581674</v>
      </c>
      <c r="S33" s="133">
        <f t="shared" si="2"/>
        <v>0.3063215543813298</v>
      </c>
      <c r="T33" s="133">
        <f t="shared" si="2"/>
        <v>0</v>
      </c>
      <c r="U33" s="133">
        <f t="shared" si="2"/>
        <v>7.1072765301629232E-2</v>
      </c>
      <c r="V33" s="133">
        <f t="shared" si="2"/>
        <v>6.8788529282254512E-2</v>
      </c>
      <c r="W33" s="133">
        <f t="shared" si="2"/>
        <v>0.36930317040951122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SEC_Comm</vt:lpstr>
      <vt:lpstr>SEC_Processes</vt:lpstr>
      <vt:lpstr>ProcessCharac</vt:lpstr>
      <vt:lpstr>Emissions</vt:lpstr>
      <vt:lpstr>Energy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2017-01-06T21:37:35Z</dcterms:created>
  <dcterms:modified xsi:type="dcterms:W3CDTF">2017-11-10T14:29:07Z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857891261577606</vt:r8>
  </property>
</Properties>
</file>