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1455" yWindow="1365" windowWidth="17940" windowHeight="9855"/>
  </bookViews>
  <sheets>
    <sheet name="TRA_Passenger" sheetId="9" r:id="rId1"/>
  </sheets>
  <externalReferences>
    <externalReference r:id="rId2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D49" i="9" l="1"/>
  <c r="C49" i="9"/>
  <c r="M25" i="9"/>
  <c r="M27" i="9"/>
  <c r="M29" i="9" s="1"/>
  <c r="D48" i="9"/>
  <c r="C48" i="9"/>
  <c r="I19" i="9"/>
  <c r="I20" i="9" s="1"/>
  <c r="I21" i="9" s="1"/>
  <c r="N19" i="9"/>
  <c r="M19" i="9"/>
  <c r="M20" i="9" s="1"/>
  <c r="M21" i="9" s="1"/>
  <c r="I23" i="9"/>
  <c r="I24" i="9"/>
  <c r="M22" i="9"/>
  <c r="M23" i="9"/>
  <c r="M24" i="9"/>
  <c r="D47" i="9"/>
  <c r="C47" i="9"/>
  <c r="I18" i="9"/>
  <c r="I14" i="9"/>
  <c r="I15" i="9" s="1"/>
  <c r="I17" i="9"/>
  <c r="B16" i="9"/>
  <c r="C46" i="9" s="1"/>
  <c r="M14" i="9"/>
  <c r="M15" i="9" s="1"/>
  <c r="B13" i="9"/>
  <c r="I11" i="9"/>
  <c r="I12" i="9"/>
  <c r="D44" i="9"/>
  <c r="B10" i="9"/>
  <c r="C44" i="9"/>
</calcChain>
</file>

<file path=xl/comments1.xml><?xml version="1.0" encoding="utf-8"?>
<comments xmlns="http://schemas.openxmlformats.org/spreadsheetml/2006/main">
  <authors>
    <author>Author</author>
  </authors>
  <commentList>
    <comment ref="B3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35" authorId="0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35" authorId="0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35" authorId="0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35" authorId="0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42" authorId="0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2" authorId="0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43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<sst xmlns="http://schemas.openxmlformats.org/spreadsheetml/2006/main" count="159" uniqueCount="91">
  <si>
    <t>~FI_T</t>
  </si>
  <si>
    <t>TechName</t>
  </si>
  <si>
    <t>TechDesc</t>
  </si>
  <si>
    <t>Comm-IN</t>
  </si>
  <si>
    <t>Comm-OUT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</si>
  <si>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</si>
  <si>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</si>
  <si>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</si>
  <si>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</si>
  <si>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</si>
  <si>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</si>
  <si>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</si>
  <si>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</si>
  <si>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</si>
  <si>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</si>
  <si>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</si>
  <si>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~COMEMI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</si>
  <si>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</si>
  <si>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</si>
  <si>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</si>
  <si>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</si>
  <si>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</si>
  <si>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</si>
  <si>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</si>
  <si>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</si>
  <si>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</si>
  <si>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</si>
  <si>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</si>
  <si>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</si>
  <si>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</si>
  <si>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</si>
  <si>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</si>
  <si>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</si>
  <si>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</si>
  <si>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</si>
  <si>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</si>
  <si>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</si>
  <si>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</si>
  <si>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&lt;Fuel Name&gt;</t>
  </si>
  <si>
    <t>\I:Units</t>
  </si>
  <si>
    <t>\I:Technology Name</t>
  </si>
  <si>
    <t>Input Commodity</t>
  </si>
  <si>
    <t>Output Commodity</t>
  </si>
  <si>
    <t>Annual Availability Factor</t>
  </si>
  <si>
    <t>Lifetime of Process</t>
  </si>
  <si>
    <t>Starting Year</t>
  </si>
  <si>
    <t>Investment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</si>
  <si>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</si>
  <si>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</si>
  <si>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</si>
  <si>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*Units</t>
  </si>
  <si>
    <t>CURR</t>
  </si>
  <si>
    <t>Currency</t>
  </si>
  <si>
    <t>YEAR</t>
  </si>
  <si>
    <t>Year</t>
  </si>
  <si>
    <t>NCAP_TLIFE</t>
  </si>
  <si>
    <t>NCAP_AFA</t>
  </si>
  <si>
    <t>ACT_COST</t>
  </si>
  <si>
    <t>NCAP_COST</t>
  </si>
  <si>
    <t>Technical Efficiency</t>
  </si>
  <si>
    <t>START</t>
  </si>
  <si>
    <t>Transport Passengers Car - Diesel Engine - New</t>
  </si>
  <si>
    <t>TRADSL</t>
  </si>
  <si>
    <t>TPC</t>
  </si>
  <si>
    <t>MEUR2012</t>
  </si>
  <si>
    <t>Mpass-km</t>
  </si>
  <si>
    <t>kvehicles</t>
  </si>
  <si>
    <t>DMD</t>
  </si>
  <si>
    <t>ACTFLO~DEMO~2012</t>
  </si>
  <si>
    <t>yes</t>
  </si>
  <si>
    <t>Years</t>
  </si>
  <si>
    <t>M€/kvehicle</t>
  </si>
  <si>
    <t>M€/(kvehicle*km)</t>
  </si>
  <si>
    <t>Passengers/vehicle</t>
  </si>
  <si>
    <t>Occupancy factor</t>
  </si>
  <si>
    <t>km</t>
  </si>
  <si>
    <t>Transport Passengers Car - Otto Engine - New</t>
  </si>
  <si>
    <t>TRAGSL</t>
  </si>
  <si>
    <t>TPCGSL1N</t>
  </si>
  <si>
    <t>(Mvehic*km)/PJ</t>
  </si>
  <si>
    <t>TRAELC</t>
  </si>
  <si>
    <t>TPR</t>
  </si>
  <si>
    <t>Transport Passengers Rail Other train - Electric - New</t>
  </si>
  <si>
    <t>TPCELC1N</t>
  </si>
  <si>
    <t>Transport Passengers Car - Battery Electric Vehicle - Average battery size - New</t>
  </si>
  <si>
    <t>TPCGSLH1N</t>
  </si>
  <si>
    <t>Transport Passengers Car -Hybrid Gasoline Engine -  Average size - New</t>
  </si>
  <si>
    <t>TPCELCH1N</t>
  </si>
  <si>
    <t>CEFF-I</t>
  </si>
  <si>
    <t>SHARE-I</t>
  </si>
  <si>
    <t>Transport Passengers Car - Plug in hybrid Electric Vehicle  - Average size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</si>
</sst>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7" formatCode="0.0"/>
    <numFmt numFmtId="195" formatCode="0.00000"/>
    <numFmt numFmtId="205" formatCode="0.000000"/>
    <numFmt numFmtId="207" formatCode="\Te\x\t"/>
  </numFmts>
  <fonts count="13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color indexed="9"/>
      <name val="Arial"/>
      <family val="2"/>
    </font>
    <font>
      <b/>
      <sz val="12"/>
      <color indexed="53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8"/>
      <color theme="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1" fillId="0" borderId="0"/>
    <xf numFmtId="0" fontId="1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2" borderId="0" xfId="0" applyFill="1"/>
    <xf numFmtId="0" fontId="8" fillId="0" borderId="0" xfId="0" applyFont="1" applyFill="1"/>
    <xf numFmtId="0" fontId="3" fillId="3" borderId="1" xfId="0" applyFont="1" applyFill="1" applyBorder="1" applyAlignment="1">
      <alignment horizontal="left" vertical="center" wrapText="1"/>
    </xf>
    <xf numFmtId="1" fontId="3" fillId="7" borderId="1" xfId="0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 wrapText="1"/>
    </xf>
    <xf numFmtId="0" fontId="3" fillId="2" borderId="0" xfId="0" applyFont="1" applyFill="1"/>
    <xf numFmtId="0" fontId="6" fillId="3" borderId="3" xfId="0" applyFont="1" applyFill="1" applyBorder="1" applyAlignment="1">
      <alignment vertical="center"/>
    </xf>
    <xf numFmtId="0" fontId="3" fillId="4" borderId="2" xfId="1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left"/>
    </xf>
    <xf numFmtId="0" fontId="9" fillId="0" borderId="0" xfId="0" applyFont="1"/>
    <xf numFmtId="0" fontId="12" fillId="0" borderId="0" xfId="0" applyFont="1"/>
    <xf numFmtId="0" fontId="10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left"/>
    </xf>
    <xf numFmtId="2" fontId="0" fillId="2" borderId="0" xfId="0" applyNumberFormat="1" applyFill="1"/>
    <xf numFmtId="0" fontId="0" fillId="2" borderId="0" xfId="0" applyFill="1" applyBorder="1"/>
    <xf numFmtId="2" fontId="0" fillId="2" borderId="0" xfId="0" applyNumberFormat="1" applyFill="1" applyBorder="1"/>
    <xf numFmtId="195" fontId="0" fillId="2" borderId="0" xfId="0" applyNumberFormat="1" applyFill="1"/>
    <xf numFmtId="1" fontId="0" fillId="2" borderId="0" xfId="0" applyNumberFormat="1" applyFill="1"/>
    <xf numFmtId="195" fontId="0" fillId="2" borderId="0" xfId="0" applyNumberFormat="1" applyFill="1" applyBorder="1"/>
    <xf numFmtId="187" fontId="0" fillId="2" borderId="0" xfId="0" applyNumberFormat="1" applyFill="1" applyBorder="1"/>
    <xf numFmtId="0" fontId="0" fillId="2" borderId="3" xfId="0" applyFill="1" applyBorder="1"/>
    <xf numFmtId="2" fontId="0" fillId="2" borderId="3" xfId="0" applyNumberFormat="1" applyFill="1" applyBorder="1"/>
    <xf numFmtId="195" fontId="0" fillId="2" borderId="3" xfId="0" applyNumberFormat="1" applyFill="1" applyBorder="1"/>
    <xf numFmtId="0" fontId="0" fillId="8" borderId="0" xfId="0" applyFill="1"/>
    <xf numFmtId="187" fontId="0" fillId="8" borderId="0" xfId="0" applyNumberFormat="1" applyFill="1"/>
    <xf numFmtId="195" fontId="0" fillId="8" borderId="0" xfId="0" applyNumberFormat="1" applyFill="1"/>
    <xf numFmtId="1" fontId="0" fillId="8" borderId="0" xfId="0" applyNumberFormat="1" applyFill="1"/>
    <xf numFmtId="205" fontId="0" fillId="8" borderId="0" xfId="0" applyNumberFormat="1" applyFill="1"/>
    <xf numFmtId="207" fontId="2" fillId="0" borderId="0" xfId="0" applyNumberFormat="1" applyFont="1"/>
    <xf numFmtId="207" fontId="3" fillId="0" borderId="0" xfId="0" applyNumberFormat="1" applyFont="1"/>
    <xf numFmtId="207" fontId="6" fillId="3" borderId="3" xfId="0" applyNumberFormat="1" applyFont="1" applyFill="1" applyBorder="1"/>
    <xf numFmtId="207" fontId="6" fillId="3" borderId="3" xfId="0" applyNumberFormat="1" applyFont="1" applyFill="1" applyBorder="1" applyAlignment="1">
      <alignment horizontal="left"/>
    </xf>
    <xf numFmtId="207" fontId="3" fillId="4" borderId="2" xfId="1" applyNumberFormat="1" applyFont="1" applyFill="1" applyBorder="1" applyAlignment="1">
      <alignment horizontal="left" wrapText="1"/>
    </xf>
    <xf numFmtId="207" fontId="0" fillId="0" borderId="0" xfId="0" applyNumberFormat="1"/>
    <xf numFmtId="207" fontId="6" fillId="3" borderId="1" xfId="0" applyNumberFormat="1" applyFont="1" applyFill="1" applyBorder="1"/>
    <xf numFmtId="207" fontId="3" fillId="4" borderId="4" xfId="1" applyNumberFormat="1" applyFont="1" applyFill="1" applyBorder="1" applyAlignment="1">
      <alignment horizontal="left" wrapText="1"/>
    </xf>
    <xf numFmtId="207" fontId="0" fillId="2" borderId="0" xfId="0" applyNumberFormat="1" applyFill="1"/>
  </cellXfs>
  <cellStyles count="4">
    <cellStyle name="Normal" xfId="0" builtinId="0"/>
    <cellStyle name="Normal 10" xfId="1"/>
    <cellStyle name="Normal 10 3" xfId="2"/>
    <cellStyle name="Normale_B202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57"/>
  <sheetViews>
    <sheetView tabSelected="1" topLeftCell="D12" zoomScale="90" zoomScaleNormal="90" workbookViewId="0">
      <selection activeCell="G31" sqref="G31"/>
    </sheetView>
  </sheetViews>
  <sheetFormatPr defaultRowHeight="12.75" x14ac:dyDescent="0.2"/>
  <cols>
    <col min="1" max="1" width="2.85546875" customWidth="1"/>
    <col min="2" max="2" width="19.140625" customWidth="1"/>
    <col min="3" max="3" width="50.7109375" customWidth="1"/>
    <col min="4" max="4" width="13" customWidth="1"/>
    <col min="5" max="5" width="11.85546875" customWidth="1"/>
    <col min="6" max="6" width="10" customWidth="1"/>
    <col min="7" max="7" width="11.42578125" customWidth="1"/>
    <col min="8" max="8" width="8.140625" customWidth="1"/>
    <col min="9" max="9" width="13.5703125" bestFit="1" customWidth="1"/>
    <col min="10" max="10" width="12.140625" bestFit="1" customWidth="1"/>
    <col min="11" max="11" width="12.28515625" bestFit="1" customWidth="1"/>
    <col min="12" max="12" width="15.28515625" bestFit="1" customWidth="1"/>
    <col min="13" max="13" width="11.5703125" customWidth="1"/>
    <col min="14" max="14" width="20.28515625" bestFit="1" customWidth="1"/>
    <col min="15" max="15" width="12.28515625" customWidth="1"/>
    <col min="16" max="16" width="13.85546875" customWidth="1"/>
    <col min="17" max="17" width="11.42578125" customWidth="1"/>
    <col min="18" max="19" width="10.5703125" bestFit="1" customWidth="1"/>
    <col min="20" max="20" width="13.85546875" customWidth="1"/>
    <col min="21" max="21" width="13.28515625" bestFit="1" customWidth="1"/>
  </cols>
  <sheetData>
    <row r="2" spans="2:18" ht="23.25" x14ac:dyDescent="0.35">
      <c r="B2" s="16" t="s">
        <v>49</v>
      </c>
    </row>
    <row r="3" spans="2:18" ht="15.75" x14ac:dyDescent="0.25">
      <c r="B3" s="15"/>
    </row>
    <row r="4" spans="2:18" ht="15.75" x14ac:dyDescent="0.25">
      <c r="B4" s="15"/>
    </row>
    <row r="5" spans="2:18" x14ac:dyDescent="0.2">
      <c r="F5" s="2"/>
      <c r="G5" s="2"/>
      <c r="H5" s="1"/>
      <c r="I5" s="1"/>
      <c r="J5" s="1"/>
      <c r="K5" s="3"/>
    </row>
    <row r="6" spans="2:18" ht="18" x14ac:dyDescent="0.25">
      <c r="B6" s="14" t="s">
        <v>48</v>
      </c>
      <c r="E6" s="1"/>
      <c r="G6" s="4" t="s">
        <v>0</v>
      </c>
      <c r="H6" s="1"/>
      <c r="I6" s="1"/>
      <c r="J6" s="1"/>
      <c r="K6" s="3"/>
    </row>
    <row r="7" spans="2:18" x14ac:dyDescent="0.2">
      <c r="B7" s="12" t="s">
        <v>1</v>
      </c>
      <c r="C7" s="12" t="s">
        <v>2</v>
      </c>
      <c r="D7" s="12" t="s">
        <v>3</v>
      </c>
      <c r="E7" s="12" t="s">
        <v>4</v>
      </c>
      <c r="F7" s="12" t="s">
        <v>53</v>
      </c>
      <c r="G7" s="12" t="s">
        <v>51</v>
      </c>
      <c r="H7" s="12" t="s">
        <v>60</v>
      </c>
      <c r="I7" s="12" t="s">
        <v>15</v>
      </c>
      <c r="J7" s="12" t="s">
        <v>88</v>
      </c>
      <c r="K7" s="12" t="s">
        <v>89</v>
      </c>
      <c r="L7" s="12" t="s">
        <v>55</v>
      </c>
      <c r="M7" s="12" t="s">
        <v>58</v>
      </c>
      <c r="N7" s="12" t="s">
        <v>57</v>
      </c>
      <c r="O7" s="12" t="s">
        <v>56</v>
      </c>
      <c r="P7" s="12" t="s">
        <v>68</v>
      </c>
    </row>
    <row r="8" spans="2:18" s="3" customFormat="1" ht="39" thickBot="1" x14ac:dyDescent="0.25">
      <c r="B8" s="13" t="s">
        <v>40</v>
      </c>
      <c r="C8" s="13" t="s">
        <v>32</v>
      </c>
      <c r="D8" s="13" t="s">
        <v>41</v>
      </c>
      <c r="E8" s="13" t="s">
        <v>42</v>
      </c>
      <c r="F8" s="13" t="s">
        <v>54</v>
      </c>
      <c r="G8" s="13" t="s">
        <v>52</v>
      </c>
      <c r="H8" s="13" t="s">
        <v>45</v>
      </c>
      <c r="I8" s="13" t="s">
        <v>59</v>
      </c>
      <c r="J8" s="13" t="s">
        <v>59</v>
      </c>
      <c r="K8" s="13"/>
      <c r="L8" s="13" t="s">
        <v>44</v>
      </c>
      <c r="M8" s="13" t="s">
        <v>46</v>
      </c>
      <c r="N8" s="13" t="s">
        <v>47</v>
      </c>
      <c r="O8" s="13" t="s">
        <v>43</v>
      </c>
      <c r="P8" s="13" t="s">
        <v>74</v>
      </c>
      <c r="Q8"/>
      <c r="R8"/>
    </row>
    <row r="9" spans="2:18" s="3" customFormat="1" ht="13.5" thickBot="1" x14ac:dyDescent="0.25">
      <c r="B9" s="17" t="s">
        <v>50</v>
      </c>
      <c r="C9" s="18"/>
      <c r="D9" s="18"/>
      <c r="E9" s="17"/>
      <c r="F9" s="18"/>
      <c r="G9" s="18"/>
      <c r="H9" s="17" t="s">
        <v>54</v>
      </c>
      <c r="I9" s="17" t="s">
        <v>79</v>
      </c>
      <c r="J9" s="17" t="s">
        <v>79</v>
      </c>
      <c r="K9" s="17"/>
      <c r="L9" s="17" t="s">
        <v>70</v>
      </c>
      <c r="M9" s="17" t="s">
        <v>71</v>
      </c>
      <c r="N9" s="17" t="s">
        <v>72</v>
      </c>
      <c r="O9" s="17" t="s">
        <v>75</v>
      </c>
      <c r="P9" s="17" t="s">
        <v>73</v>
      </c>
      <c r="Q9"/>
      <c r="R9"/>
    </row>
    <row r="10" spans="2:18" ht="12.95" customHeight="1" x14ac:dyDescent="0.2">
      <c r="B10" s="6" t="str">
        <f>LEFT(E10,4)&amp;RIGHT(D10,3)&amp;"1N"</f>
        <v>TPCDSL1N</v>
      </c>
      <c r="C10" s="6" t="s">
        <v>61</v>
      </c>
      <c r="D10" s="6" t="s">
        <v>62</v>
      </c>
      <c r="E10" s="6" t="s">
        <v>63</v>
      </c>
      <c r="F10" s="6">
        <v>2015</v>
      </c>
      <c r="G10" s="6" t="s">
        <v>64</v>
      </c>
      <c r="H10" s="6">
        <v>2015</v>
      </c>
      <c r="I10" s="19">
        <v>296</v>
      </c>
      <c r="J10" s="6"/>
      <c r="K10" s="6"/>
      <c r="L10" s="6">
        <v>12</v>
      </c>
      <c r="M10" s="19">
        <v>21.362726000000002</v>
      </c>
      <c r="N10" s="22">
        <v>4.655E-5</v>
      </c>
      <c r="O10" s="23">
        <v>15373</v>
      </c>
      <c r="P10" s="19">
        <v>1.55</v>
      </c>
    </row>
    <row r="11" spans="2:18" ht="12.95" customHeight="1" x14ac:dyDescent="0.2">
      <c r="B11" s="20"/>
      <c r="C11" s="20"/>
      <c r="D11" s="20"/>
      <c r="E11" s="20" t="s">
        <v>63</v>
      </c>
      <c r="F11" s="20">
        <v>2020</v>
      </c>
      <c r="G11" s="20" t="s">
        <v>64</v>
      </c>
      <c r="H11" s="20"/>
      <c r="I11" s="21">
        <f>I10*1.05</f>
        <v>310.8</v>
      </c>
      <c r="J11" s="20"/>
      <c r="K11" s="20"/>
      <c r="L11" s="20"/>
      <c r="M11" s="20"/>
      <c r="N11" s="20"/>
      <c r="O11" s="23"/>
      <c r="P11" s="21"/>
    </row>
    <row r="12" spans="2:18" ht="12.95" customHeight="1" x14ac:dyDescent="0.2">
      <c r="B12" s="20"/>
      <c r="C12" s="20"/>
      <c r="D12" s="20"/>
      <c r="E12" s="20" t="s">
        <v>63</v>
      </c>
      <c r="F12" s="20">
        <v>2035</v>
      </c>
      <c r="G12" s="6" t="s">
        <v>64</v>
      </c>
      <c r="H12" s="20"/>
      <c r="I12" s="21">
        <f>I11*1.05</f>
        <v>326.34000000000003</v>
      </c>
      <c r="J12" s="20"/>
      <c r="K12" s="20"/>
      <c r="L12" s="20"/>
      <c r="M12" s="20"/>
      <c r="N12" s="20"/>
      <c r="O12" s="23"/>
      <c r="P12" s="21"/>
    </row>
    <row r="13" spans="2:18" ht="12.95" customHeight="1" x14ac:dyDescent="0.2">
      <c r="B13" s="6" t="str">
        <f>LEFT(E13,4)&amp;RIGHT(D13,3)&amp;"1N"</f>
        <v>TPCGSL1N</v>
      </c>
      <c r="C13" s="6" t="s">
        <v>76</v>
      </c>
      <c r="D13" s="6" t="s">
        <v>77</v>
      </c>
      <c r="E13" s="6" t="s">
        <v>63</v>
      </c>
      <c r="F13" s="6">
        <v>2015</v>
      </c>
      <c r="G13" s="20" t="s">
        <v>64</v>
      </c>
      <c r="H13" s="6">
        <v>2015</v>
      </c>
      <c r="I13" s="19">
        <v>391.7</v>
      </c>
      <c r="J13" s="6"/>
      <c r="K13" s="6"/>
      <c r="L13" s="6">
        <v>12</v>
      </c>
      <c r="M13" s="25">
        <v>19.381025999999999</v>
      </c>
      <c r="N13" s="24">
        <v>4.655E-5</v>
      </c>
      <c r="O13" s="23">
        <v>15373</v>
      </c>
      <c r="P13" s="21">
        <v>1.55</v>
      </c>
    </row>
    <row r="14" spans="2:18" ht="12.95" customHeight="1" x14ac:dyDescent="0.2">
      <c r="B14" s="6"/>
      <c r="C14" s="6"/>
      <c r="D14" s="6"/>
      <c r="E14" s="6" t="s">
        <v>63</v>
      </c>
      <c r="F14" s="20">
        <v>2020</v>
      </c>
      <c r="G14" s="6" t="s">
        <v>64</v>
      </c>
      <c r="H14" s="6"/>
      <c r="I14" s="19">
        <f>I13*1.05</f>
        <v>411.28500000000003</v>
      </c>
      <c r="J14" s="6"/>
      <c r="K14" s="6"/>
      <c r="L14" s="6"/>
      <c r="M14" s="25">
        <f>M13-2%*M13</f>
        <v>18.99340548</v>
      </c>
      <c r="N14" s="20"/>
      <c r="O14" s="23"/>
      <c r="P14" s="21"/>
    </row>
    <row r="15" spans="2:18" ht="12.95" customHeight="1" x14ac:dyDescent="0.2">
      <c r="B15" s="6"/>
      <c r="C15" s="6"/>
      <c r="D15" s="6"/>
      <c r="E15" s="6" t="s">
        <v>63</v>
      </c>
      <c r="F15" s="20">
        <v>2035</v>
      </c>
      <c r="G15" s="20" t="s">
        <v>64</v>
      </c>
      <c r="H15" s="6"/>
      <c r="I15" s="19">
        <f>I14*1.05</f>
        <v>431.84925000000004</v>
      </c>
      <c r="J15" s="6"/>
      <c r="K15" s="6"/>
      <c r="L15" s="6"/>
      <c r="M15" s="25">
        <f>M14*0.99</f>
        <v>18.803471425199998</v>
      </c>
      <c r="N15" s="20"/>
      <c r="O15" s="23"/>
      <c r="P15" s="21"/>
    </row>
    <row r="16" spans="2:18" ht="12.95" customHeight="1" x14ac:dyDescent="0.2">
      <c r="B16" s="26" t="str">
        <f>LEFT(E16,3)&amp;RIGHT(D16,3)&amp;"1N"</f>
        <v>TPRELC1N</v>
      </c>
      <c r="C16" s="26" t="s">
        <v>82</v>
      </c>
      <c r="D16" s="26" t="s">
        <v>80</v>
      </c>
      <c r="E16" s="26" t="s">
        <v>81</v>
      </c>
      <c r="F16" s="26">
        <v>2015</v>
      </c>
      <c r="G16" s="26" t="s">
        <v>64</v>
      </c>
      <c r="H16" s="26">
        <v>2015</v>
      </c>
      <c r="I16" s="27">
        <v>28.1</v>
      </c>
      <c r="J16" s="26"/>
      <c r="K16" s="26"/>
      <c r="L16" s="26">
        <v>30</v>
      </c>
      <c r="M16" s="27">
        <v>7155</v>
      </c>
      <c r="N16" s="28">
        <v>3.8969E-3</v>
      </c>
      <c r="O16" s="26">
        <v>145000</v>
      </c>
      <c r="P16" s="27">
        <v>74.358394573205203</v>
      </c>
    </row>
    <row r="17" spans="2:16" ht="12.95" customHeight="1" x14ac:dyDescent="0.2">
      <c r="B17" s="20"/>
      <c r="C17" s="20"/>
      <c r="D17" s="20"/>
      <c r="E17" s="20" t="s">
        <v>81</v>
      </c>
      <c r="F17" s="20">
        <v>2020</v>
      </c>
      <c r="G17" s="6" t="s">
        <v>64</v>
      </c>
      <c r="H17" s="20"/>
      <c r="I17" s="21">
        <f>1.04*I16</f>
        <v>29.224000000000004</v>
      </c>
      <c r="J17" s="20"/>
      <c r="K17" s="20"/>
      <c r="L17" s="20"/>
      <c r="M17" s="21"/>
      <c r="N17" s="24"/>
      <c r="O17" s="20"/>
      <c r="P17" s="21"/>
    </row>
    <row r="18" spans="2:16" ht="12.95" customHeight="1" x14ac:dyDescent="0.2">
      <c r="B18" s="20"/>
      <c r="C18" s="20"/>
      <c r="D18" s="20"/>
      <c r="E18" s="20" t="s">
        <v>81</v>
      </c>
      <c r="F18" s="20">
        <v>2035</v>
      </c>
      <c r="G18" s="20" t="s">
        <v>64</v>
      </c>
      <c r="H18" s="20"/>
      <c r="I18" s="21">
        <f>1.16*I16</f>
        <v>32.595999999999997</v>
      </c>
      <c r="J18" s="20"/>
      <c r="K18" s="20"/>
      <c r="L18" s="20"/>
      <c r="M18" s="21"/>
      <c r="N18" s="24"/>
      <c r="O18" s="20"/>
      <c r="P18" s="21"/>
    </row>
    <row r="19" spans="2:16" ht="12.95" customHeight="1" x14ac:dyDescent="0.2">
      <c r="B19" s="29" t="s">
        <v>85</v>
      </c>
      <c r="C19" s="29" t="s">
        <v>86</v>
      </c>
      <c r="D19" s="29" t="s">
        <v>77</v>
      </c>
      <c r="E19" s="29" t="s">
        <v>63</v>
      </c>
      <c r="F19" s="29">
        <v>2015</v>
      </c>
      <c r="G19" s="29" t="s">
        <v>64</v>
      </c>
      <c r="H19" s="29">
        <v>2015</v>
      </c>
      <c r="I19" s="32">
        <f>I13*1.4</f>
        <v>548.38</v>
      </c>
      <c r="J19" s="29"/>
      <c r="K19" s="29"/>
      <c r="L19" s="29">
        <v>12</v>
      </c>
      <c r="M19" s="30">
        <f>117457.08419914*1.4*0.135*0.001</f>
        <v>22.199388913637456</v>
      </c>
      <c r="N19" s="31">
        <f>0.00035*0.135</f>
        <v>4.7250000000000003E-5</v>
      </c>
      <c r="O19" s="29">
        <v>15373</v>
      </c>
      <c r="P19" s="29">
        <v>1.55</v>
      </c>
    </row>
    <row r="20" spans="2:16" ht="12.95" customHeight="1" x14ac:dyDescent="0.2">
      <c r="B20" s="29"/>
      <c r="C20" s="29"/>
      <c r="D20" s="29"/>
      <c r="E20" s="29" t="s">
        <v>63</v>
      </c>
      <c r="F20" s="29">
        <v>2020</v>
      </c>
      <c r="G20" s="29" t="s">
        <v>64</v>
      </c>
      <c r="H20" s="29"/>
      <c r="I20" s="32">
        <f>I19*1.02</f>
        <v>559.34760000000006</v>
      </c>
      <c r="J20" s="29"/>
      <c r="K20" s="29"/>
      <c r="L20" s="29">
        <v>12</v>
      </c>
      <c r="M20" s="30">
        <f>M19*0.98</f>
        <v>21.755401135364707</v>
      </c>
      <c r="N20" s="29"/>
      <c r="O20" s="29"/>
      <c r="P20" s="29"/>
    </row>
    <row r="21" spans="2:16" ht="12.95" customHeight="1" x14ac:dyDescent="0.2">
      <c r="B21" s="29"/>
      <c r="C21" s="29"/>
      <c r="D21" s="29"/>
      <c r="E21" s="29" t="s">
        <v>63</v>
      </c>
      <c r="F21" s="29">
        <v>2035</v>
      </c>
      <c r="G21" s="29" t="s">
        <v>64</v>
      </c>
      <c r="H21" s="29"/>
      <c r="I21" s="32">
        <f>I20*1.05</f>
        <v>587.31498000000011</v>
      </c>
      <c r="J21" s="29"/>
      <c r="K21" s="29"/>
      <c r="L21" s="29">
        <v>12</v>
      </c>
      <c r="M21" s="30">
        <f>M20*0.95</f>
        <v>20.667631078596472</v>
      </c>
      <c r="N21" s="29"/>
      <c r="O21" s="29"/>
      <c r="P21" s="29"/>
    </row>
    <row r="22" spans="2:16" ht="12.95" customHeight="1" x14ac:dyDescent="0.2">
      <c r="B22" s="29" t="s">
        <v>83</v>
      </c>
      <c r="C22" s="29" t="s">
        <v>84</v>
      </c>
      <c r="D22" s="29" t="s">
        <v>80</v>
      </c>
      <c r="E22" s="29" t="s">
        <v>63</v>
      </c>
      <c r="F22" s="29">
        <v>2015</v>
      </c>
      <c r="G22" s="29" t="s">
        <v>64</v>
      </c>
      <c r="H22" s="29">
        <v>2015</v>
      </c>
      <c r="I22" s="29">
        <v>1388.9</v>
      </c>
      <c r="J22" s="29"/>
      <c r="K22" s="29"/>
      <c r="L22" s="29">
        <v>12</v>
      </c>
      <c r="M22" s="30">
        <f>201102.626184114*0.135*0.001</f>
        <v>27.148854534855392</v>
      </c>
      <c r="N22" s="31">
        <v>1.0395E-5</v>
      </c>
      <c r="O22" s="29">
        <v>14000</v>
      </c>
      <c r="P22" s="29">
        <v>1.55</v>
      </c>
    </row>
    <row r="23" spans="2:16" ht="12.95" customHeight="1" x14ac:dyDescent="0.2">
      <c r="B23" s="29"/>
      <c r="C23" s="29"/>
      <c r="D23" s="29"/>
      <c r="E23" s="29" t="s">
        <v>63</v>
      </c>
      <c r="F23" s="29">
        <v>2020</v>
      </c>
      <c r="G23" s="29" t="s">
        <v>64</v>
      </c>
      <c r="H23" s="29"/>
      <c r="I23" s="30">
        <f>1.05*I22</f>
        <v>1458.3450000000003</v>
      </c>
      <c r="J23" s="29"/>
      <c r="K23" s="29"/>
      <c r="L23" s="29">
        <v>12</v>
      </c>
      <c r="M23" s="30">
        <f>0.88*M22</f>
        <v>23.890991990672745</v>
      </c>
      <c r="N23" s="29"/>
      <c r="O23" s="29"/>
      <c r="P23" s="29"/>
    </row>
    <row r="24" spans="2:16" ht="12.95" customHeight="1" x14ac:dyDescent="0.2">
      <c r="B24" s="29"/>
      <c r="C24" s="29"/>
      <c r="D24" s="29"/>
      <c r="E24" s="29" t="s">
        <v>63</v>
      </c>
      <c r="F24" s="29">
        <v>2035</v>
      </c>
      <c r="G24" s="29" t="s">
        <v>64</v>
      </c>
      <c r="H24" s="29"/>
      <c r="I24" s="32">
        <f>I23*1.07</f>
        <v>1560.4291500000004</v>
      </c>
      <c r="J24" s="29"/>
      <c r="K24" s="29"/>
      <c r="L24" s="29">
        <v>12</v>
      </c>
      <c r="M24" s="30">
        <f>M23*0.9</f>
        <v>21.501892791605471</v>
      </c>
      <c r="N24" s="29"/>
      <c r="O24" s="29"/>
      <c r="P24" s="29"/>
    </row>
    <row r="25" spans="2:16" ht="12.95" customHeight="1" x14ac:dyDescent="0.2">
      <c r="B25" s="29" t="s">
        <v>87</v>
      </c>
      <c r="C25" s="29" t="s">
        <v>90</v>
      </c>
      <c r="D25" s="29" t="s">
        <v>80</v>
      </c>
      <c r="E25" s="29" t="s">
        <v>63</v>
      </c>
      <c r="F25" s="29">
        <v>2015</v>
      </c>
      <c r="G25" s="29" t="s">
        <v>64</v>
      </c>
      <c r="H25" s="29">
        <v>2015</v>
      </c>
      <c r="I25" s="29"/>
      <c r="J25" s="29">
        <v>1388.9</v>
      </c>
      <c r="K25" s="29">
        <v>0.55000000000000004</v>
      </c>
      <c r="L25" s="29">
        <v>12</v>
      </c>
      <c r="M25" s="30">
        <f>222122.65452346*0.135/1000</f>
        <v>29.986558360667104</v>
      </c>
      <c r="N25" s="33">
        <v>2.1999999999999999E-5</v>
      </c>
      <c r="O25" s="29">
        <v>15373</v>
      </c>
      <c r="P25" s="29">
        <v>1.55</v>
      </c>
    </row>
    <row r="26" spans="2:16" ht="12.95" customHeight="1" x14ac:dyDescent="0.2">
      <c r="B26" s="29"/>
      <c r="C26" s="29"/>
      <c r="D26" s="29" t="s">
        <v>77</v>
      </c>
      <c r="E26" s="29" t="s">
        <v>63</v>
      </c>
      <c r="F26" s="29">
        <v>2015</v>
      </c>
      <c r="G26" s="29" t="s">
        <v>64</v>
      </c>
      <c r="H26" s="29"/>
      <c r="I26" s="29"/>
      <c r="J26" s="29">
        <v>392.98999999999995</v>
      </c>
      <c r="K26" s="29">
        <v>0.44999999999999996</v>
      </c>
      <c r="L26" s="29"/>
      <c r="M26" s="29"/>
      <c r="N26" s="29"/>
      <c r="O26" s="29"/>
      <c r="P26" s="29"/>
    </row>
    <row r="27" spans="2:16" ht="12.95" customHeight="1" x14ac:dyDescent="0.2">
      <c r="B27" s="29"/>
      <c r="C27" s="29"/>
      <c r="D27" s="29"/>
      <c r="E27" s="29" t="s">
        <v>63</v>
      </c>
      <c r="F27" s="29">
        <v>2020</v>
      </c>
      <c r="G27" s="29" t="s">
        <v>64</v>
      </c>
      <c r="H27" s="29"/>
      <c r="I27" s="29"/>
      <c r="J27" s="29"/>
      <c r="K27" s="29"/>
      <c r="L27" s="29"/>
      <c r="M27" s="30">
        <f>0.88*M25</f>
        <v>26.388171357387051</v>
      </c>
      <c r="N27" s="29"/>
      <c r="O27" s="29"/>
      <c r="P27" s="29"/>
    </row>
    <row r="28" spans="2:16" ht="12.95" customHeight="1" x14ac:dyDescent="0.2">
      <c r="B28" s="29"/>
      <c r="C28" s="29"/>
      <c r="D28" s="29"/>
      <c r="E28" s="29" t="s">
        <v>63</v>
      </c>
      <c r="F28" s="29">
        <v>2020</v>
      </c>
      <c r="G28" s="29" t="s">
        <v>64</v>
      </c>
      <c r="H28" s="29"/>
      <c r="I28" s="29"/>
      <c r="J28" s="29"/>
      <c r="K28" s="29"/>
      <c r="L28" s="29"/>
      <c r="M28" s="30"/>
      <c r="N28" s="29"/>
      <c r="O28" s="29"/>
      <c r="P28" s="29"/>
    </row>
    <row r="29" spans="2:16" ht="12.95" customHeight="1" x14ac:dyDescent="0.2">
      <c r="B29" s="29"/>
      <c r="C29" s="29"/>
      <c r="D29" s="29"/>
      <c r="E29" s="29" t="s">
        <v>63</v>
      </c>
      <c r="F29" s="29">
        <v>2035</v>
      </c>
      <c r="G29" s="29" t="s">
        <v>64</v>
      </c>
      <c r="H29" s="29"/>
      <c r="I29" s="29"/>
      <c r="J29" s="29"/>
      <c r="K29" s="29"/>
      <c r="L29" s="29"/>
      <c r="M29" s="30">
        <f>0.9*M27</f>
        <v>23.749354221648346</v>
      </c>
      <c r="N29" s="29"/>
      <c r="O29" s="29"/>
      <c r="P29" s="29"/>
    </row>
    <row r="30" spans="2:16" x14ac:dyDescent="0.2">
      <c r="B30" s="29"/>
      <c r="C30" s="29"/>
      <c r="D30" s="29"/>
      <c r="E30" s="29" t="s">
        <v>63</v>
      </c>
      <c r="F30" s="29">
        <v>2035</v>
      </c>
      <c r="G30" s="29" t="s">
        <v>64</v>
      </c>
      <c r="H30" s="29"/>
      <c r="I30" s="29"/>
      <c r="J30" s="29"/>
      <c r="K30" s="29"/>
      <c r="L30" s="29"/>
      <c r="M30" s="29"/>
      <c r="N30" s="29"/>
      <c r="O30" s="29"/>
      <c r="P30" s="29"/>
    </row>
    <row r="34" spans="2:9" x14ac:dyDescent="0.2">
      <c r="B34" s="34" t="s">
        <v>6</v>
      </c>
      <c r="C34" s="35"/>
      <c r="D34" s="35"/>
      <c r="E34" s="35"/>
      <c r="F34" s="35"/>
      <c r="G34" s="35"/>
      <c r="H34" s="35"/>
      <c r="I34" s="35"/>
    </row>
    <row r="35" spans="2:9" x14ac:dyDescent="0.2">
      <c r="B35" s="36" t="s">
        <v>7</v>
      </c>
      <c r="C35" s="36" t="s">
        <v>5</v>
      </c>
      <c r="D35" s="36" t="s">
        <v>8</v>
      </c>
      <c r="E35" s="37" t="s">
        <v>9</v>
      </c>
      <c r="F35" s="37" t="s">
        <v>10</v>
      </c>
      <c r="G35" s="37" t="s">
        <v>11</v>
      </c>
      <c r="H35" s="37" t="s">
        <v>12</v>
      </c>
      <c r="I35" s="37" t="s">
        <v>13</v>
      </c>
    </row>
    <row r="36" spans="2:9" ht="39" thickBot="1" x14ac:dyDescent="0.25">
      <c r="B36" s="38" t="s">
        <v>23</v>
      </c>
      <c r="C36" s="38" t="s">
        <v>24</v>
      </c>
      <c r="D36" s="38" t="s">
        <v>25</v>
      </c>
      <c r="E36" s="38" t="s">
        <v>9</v>
      </c>
      <c r="F36" s="38" t="s">
        <v>26</v>
      </c>
      <c r="G36" s="38" t="s">
        <v>27</v>
      </c>
      <c r="H36" s="38" t="s">
        <v>28</v>
      </c>
      <c r="I36" s="38" t="s">
        <v>29</v>
      </c>
    </row>
    <row r="37" spans="2:9" x14ac:dyDescent="0.2">
      <c r="B37" s="6"/>
      <c r="C37" s="6"/>
      <c r="D37" s="6"/>
      <c r="E37" s="6"/>
      <c r="F37" s="6"/>
      <c r="G37" s="6"/>
      <c r="H37" s="6"/>
      <c r="I37" s="6"/>
    </row>
    <row r="41" spans="2:9" x14ac:dyDescent="0.2">
      <c r="B41" s="34" t="s">
        <v>17</v>
      </c>
      <c r="C41" s="34"/>
      <c r="D41" s="39"/>
      <c r="E41" s="39"/>
      <c r="F41" s="39"/>
      <c r="G41" s="39"/>
      <c r="H41" s="39"/>
      <c r="I41" s="39"/>
    </row>
    <row r="42" spans="2:9" x14ac:dyDescent="0.2">
      <c r="B42" s="40" t="s">
        <v>14</v>
      </c>
      <c r="C42" s="40" t="s">
        <v>1</v>
      </c>
      <c r="D42" s="40" t="s">
        <v>2</v>
      </c>
      <c r="E42" s="40" t="s">
        <v>18</v>
      </c>
      <c r="F42" s="40" t="s">
        <v>19</v>
      </c>
      <c r="G42" s="40" t="s">
        <v>20</v>
      </c>
      <c r="H42" s="40" t="s">
        <v>21</v>
      </c>
      <c r="I42" s="40" t="s">
        <v>22</v>
      </c>
    </row>
    <row r="43" spans="2:9" ht="64.5" thickBot="1" x14ac:dyDescent="0.25">
      <c r="B43" s="41" t="s">
        <v>30</v>
      </c>
      <c r="C43" s="41" t="s">
        <v>31</v>
      </c>
      <c r="D43" s="41" t="s">
        <v>32</v>
      </c>
      <c r="E43" s="41" t="s">
        <v>33</v>
      </c>
      <c r="F43" s="41" t="s">
        <v>34</v>
      </c>
      <c r="G43" s="41" t="s">
        <v>35</v>
      </c>
      <c r="H43" s="41" t="s">
        <v>36</v>
      </c>
      <c r="I43" s="41" t="s">
        <v>37</v>
      </c>
    </row>
    <row r="44" spans="2:9" x14ac:dyDescent="0.2">
      <c r="B44" s="42" t="s">
        <v>67</v>
      </c>
      <c r="C44" s="42" t="str">
        <f>B10</f>
        <v>TPCDSL1N</v>
      </c>
      <c r="D44" s="42" t="str">
        <f>C10</f>
        <v>Transport Passengers Car - Diesel Engine - New</v>
      </c>
      <c r="E44" s="42" t="s">
        <v>65</v>
      </c>
      <c r="F44" s="42" t="s">
        <v>66</v>
      </c>
      <c r="G44" s="42"/>
      <c r="H44" s="42"/>
      <c r="I44" s="42" t="s">
        <v>69</v>
      </c>
    </row>
    <row r="45" spans="2:9" x14ac:dyDescent="0.2">
      <c r="B45" s="42"/>
      <c r="C45" s="42" t="s">
        <v>78</v>
      </c>
      <c r="D45" s="42" t="s">
        <v>76</v>
      </c>
      <c r="E45" s="42" t="s">
        <v>65</v>
      </c>
      <c r="F45" s="42" t="s">
        <v>66</v>
      </c>
      <c r="G45" s="42"/>
      <c r="H45" s="42"/>
      <c r="I45" s="42" t="s">
        <v>69</v>
      </c>
    </row>
    <row r="46" spans="2:9" x14ac:dyDescent="0.2">
      <c r="B46" s="42"/>
      <c r="C46" s="42" t="str">
        <f>B16</f>
        <v>TPRELC1N</v>
      </c>
      <c r="D46" s="42" t="s">
        <v>82</v>
      </c>
      <c r="E46" s="42" t="s">
        <v>65</v>
      </c>
      <c r="F46" s="42" t="s">
        <v>66</v>
      </c>
      <c r="G46" s="42"/>
      <c r="H46" s="42"/>
      <c r="I46" s="42" t="s">
        <v>69</v>
      </c>
    </row>
    <row r="47" spans="2:9" x14ac:dyDescent="0.2">
      <c r="B47" s="42"/>
      <c r="C47" s="42" t="str">
        <f>B19</f>
        <v>TPCGSLH1N</v>
      </c>
      <c r="D47" s="42" t="str">
        <f>C19</f>
        <v>Transport Passengers Car -Hybrid Gasoline Engine -  Average size - New</v>
      </c>
      <c r="E47" s="42" t="s">
        <v>65</v>
      </c>
      <c r="F47" s="42" t="s">
        <v>66</v>
      </c>
      <c r="G47" s="42"/>
      <c r="H47" s="42"/>
      <c r="I47" s="42" t="s">
        <v>69</v>
      </c>
    </row>
    <row r="48" spans="2:9" x14ac:dyDescent="0.2">
      <c r="B48" s="42"/>
      <c r="C48" s="42" t="str">
        <f>B22</f>
        <v>TPCELC1N</v>
      </c>
      <c r="D48" s="42" t="str">
        <f>C22</f>
        <v>Transport Passengers Car - Battery Electric Vehicle - Average battery size - New</v>
      </c>
      <c r="E48" s="42" t="s">
        <v>65</v>
      </c>
      <c r="F48" s="42" t="s">
        <v>66</v>
      </c>
      <c r="G48" s="42"/>
      <c r="H48" s="42"/>
      <c r="I48" s="42" t="s">
        <v>69</v>
      </c>
    </row>
    <row r="49" spans="2:9" x14ac:dyDescent="0.2">
      <c r="B49" s="42"/>
      <c r="C49" s="42" t="str">
        <f>B25</f>
        <v>TPCELCH1N</v>
      </c>
      <c r="D49" s="42" t="str">
        <f>C25</f>
        <v>Transport Passengers Car - Plug in hybrid Electric Vehicle  - Average size - New</v>
      </c>
      <c r="E49" s="42" t="s">
        <v>65</v>
      </c>
      <c r="F49" s="42" t="s">
        <v>66</v>
      </c>
      <c r="G49" s="42"/>
      <c r="H49" s="42"/>
      <c r="I49" s="42" t="s">
        <v>69</v>
      </c>
    </row>
    <row r="52" spans="2:9" ht="12.75" customHeight="1" x14ac:dyDescent="0.2">
      <c r="B52" s="5" t="s">
        <v>16</v>
      </c>
      <c r="C52" s="7"/>
      <c r="D52" s="3"/>
      <c r="E52" s="3"/>
      <c r="F52" s="3"/>
    </row>
    <row r="53" spans="2:9" x14ac:dyDescent="0.2">
      <c r="B53" s="8" t="s">
        <v>5</v>
      </c>
      <c r="C53" s="9" t="s">
        <v>38</v>
      </c>
    </row>
    <row r="54" spans="2:9" ht="13.5" thickBot="1" x14ac:dyDescent="0.25">
      <c r="B54" s="10" t="s">
        <v>39</v>
      </c>
      <c r="C54" s="10"/>
    </row>
    <row r="55" spans="2:9" x14ac:dyDescent="0.2">
      <c r="B55" s="11"/>
      <c r="C55" s="11"/>
    </row>
    <row r="56" spans="2:9" x14ac:dyDescent="0.2">
      <c r="B56" s="3"/>
      <c r="C56" s="3"/>
      <c r="D56" s="3"/>
      <c r="E56" s="3"/>
      <c r="F56" s="3"/>
    </row>
    <row r="57" spans="2:9" x14ac:dyDescent="0.2">
      <c r="B57" s="3"/>
      <c r="C57" s="3"/>
      <c r="D57" s="3"/>
      <c r="E57" s="3"/>
      <c r="F57" s="3"/>
    </row>
  </sheetData>
  <pageMargins left="0.75" right="0.75" top="1" bottom="1" header="0.5" footer="0.5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TRA_Passenger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2016-12-25T20:27:56Z</dcterms:created>
  <dcterms:modified xsi:type="dcterms:W3CDTF">2017-11-21T12:48:17Z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757122218608856</vt:r8>
  </property>
</Properties>
</file>